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805" yWindow="0" windowWidth="12240" windowHeight="9855" tabRatio="933"/>
  </bookViews>
  <sheets>
    <sheet name="Índice" sheetId="1" r:id="rId1"/>
    <sheet name="EMP-TRA-REM" sheetId="71" r:id="rId2"/>
    <sheet name="TRAB PROT Y EMP " sheetId="72" r:id="rId3"/>
    <sheet name="EMP AFILIADAS ACT ECO" sheetId="73" r:id="rId4"/>
    <sheet name="TRAB PROT ACT ECO Y SEXO" sheetId="74" r:id="rId5"/>
    <sheet name="TRAB_PROT_ACT_ECO" sheetId="75" r:id="rId6"/>
    <sheet name="TRAB PROT REGIÓN" sheetId="76" r:id="rId7"/>
    <sheet name="TRAB PROT REGION Y SEXO" sheetId="77" r:id="rId8"/>
    <sheet name="TRAB PROT REG-ACT ECO MUTUALES" sheetId="78" r:id="rId9"/>
    <sheet name="TRAB PROT REG-ACT ECO ISL" sheetId="79" r:id="rId10"/>
    <sheet name="N° ACCIDENTES" sheetId="80" r:id="rId11"/>
    <sheet name="ACCIDENTES ACT ECO OA" sheetId="81" r:id="rId12"/>
    <sheet name="ACC por SEXO" sheetId="82" r:id="rId13"/>
    <sheet name="ACCIDENTES ACT ECO Y SEXO" sheetId="83" r:id="rId14"/>
    <sheet name="ACCIDENTES REGIÓN OA" sheetId="84" r:id="rId15"/>
    <sheet name="ACC REGION Y SEXO" sheetId="85" r:id="rId16"/>
    <sheet name="ACC TRABAJO REG Y ACT ECO" sheetId="86" r:id="rId17"/>
    <sheet name="Tasas" sheetId="87" r:id="rId18"/>
    <sheet name="N° DIAS PERDIDOS" sheetId="88" r:id="rId19"/>
    <sheet name="DIAS PERD por SEXO" sheetId="89" r:id="rId20"/>
    <sheet name="DIAS PERD ACT ECO Y SEXO" sheetId="90" r:id="rId21"/>
    <sheet name="DIAS PERD REGION Y SEXO" sheetId="91" r:id="rId22"/>
    <sheet name="N° SUBSIDIOS INICIADOS POR SEXO" sheetId="92" r:id="rId23"/>
    <sheet name="N° SUBSIDIOS PAGADOS POR SEXO" sheetId="93" r:id="rId24"/>
    <sheet name="MONTO SUBSIDIOS" sheetId="94" r:id="rId25"/>
    <sheet name="N°PENS AT" sheetId="95" r:id="rId26"/>
    <sheet name="N°PENSIONES" sheetId="96" r:id="rId27"/>
    <sheet name="MONTO PENS-AT" sheetId="97" r:id="rId28"/>
    <sheet name="MONTO PENSIONES SEXO" sheetId="98" r:id="rId29"/>
    <sheet name="INDEMN POR SEXO" sheetId="99" r:id="rId30"/>
    <sheet name="MONTO INDEMN" sheetId="100" r:id="rId31"/>
    <sheet name="EMP-TRA-PEN-CCAF" sheetId="42" r:id="rId32"/>
    <sheet name="TRAB-CCAF-SEXO" sheetId="43" r:id="rId33"/>
    <sheet name="PENS-CCAF-SEXO" sheetId="44" r:id="rId34"/>
    <sheet name="N°CREDITOS" sheetId="45" r:id="rId35"/>
    <sheet name="MONTO CREDITOS" sheetId="46" r:id="rId36"/>
    <sheet name="TASAS_HASTA 50 UF" sheetId="47" r:id="rId37"/>
    <sheet name="TASAS_DESDE 50 HASTA 200 UF" sheetId="48" r:id="rId38"/>
    <sheet name="Tasa Promedio" sheetId="49" r:id="rId39"/>
    <sheet name="COT-SIL-CCAF" sheetId="50" r:id="rId40"/>
    <sheet name="N° días SIL CCAF" sheetId="51" r:id="rId41"/>
    <sheet name="Monto SIL CCAF" sheetId="52" r:id="rId42"/>
    <sheet name="INI-MAT" sheetId="119" r:id="rId43"/>
    <sheet name="DIAS-MAT" sheetId="120" r:id="rId44"/>
    <sheet name="GASTO-MAT" sheetId="121" r:id="rId45"/>
    <sheet name="PPP-EXT" sheetId="122" r:id="rId46"/>
    <sheet name="PPP-TRA" sheetId="123" r:id="rId47"/>
    <sheet name="NºAFAM" sheetId="124" r:id="rId48"/>
    <sheet name="GASTO-AFAM" sheetId="125" r:id="rId49"/>
    <sheet name="SUF" sheetId="126" r:id="rId50"/>
    <sheet name="SUF COMU" sheetId="127" r:id="rId51"/>
    <sheet name="SDM" sheetId="128" r:id="rId52"/>
    <sheet name="BODAS DE ORO" sheetId="129" r:id="rId53"/>
    <sheet name="CESANTIA" sheetId="130" r:id="rId54"/>
    <sheet name="COT_SEXO" sheetId="101" r:id="rId55"/>
    <sheet name="TRAM_ELECT" sheetId="102" r:id="rId56"/>
    <sheet name="EDAD" sheetId="103" r:id="rId57"/>
    <sheet name="REP_OTOR" sheetId="104" r:id="rId58"/>
    <sheet name="TIPO_REPOSO" sheetId="105" r:id="rId59"/>
    <sheet name="PROF_OTORG_REP" sheetId="106" r:id="rId60"/>
  </sheets>
  <externalReferences>
    <externalReference r:id="rId61"/>
    <externalReference r:id="rId62"/>
    <externalReference r:id="rId63"/>
  </externalReferences>
  <definedNames>
    <definedName name="AÑO_2008" localSheetId="12">#REF!</definedName>
    <definedName name="AÑO_2008" localSheetId="15">#REF!</definedName>
    <definedName name="AÑO_2008" localSheetId="16">#REF!</definedName>
    <definedName name="AÑO_2008" localSheetId="11">#REF!</definedName>
    <definedName name="AÑO_2008" localSheetId="13">#REF!</definedName>
    <definedName name="AÑO_2008" localSheetId="14">#REF!</definedName>
    <definedName name="AÑO_2008" localSheetId="39">#REF!</definedName>
    <definedName name="AÑO_2008" localSheetId="20">#REF!</definedName>
    <definedName name="AÑO_2008" localSheetId="19">#REF!</definedName>
    <definedName name="AÑO_2008" localSheetId="21">#REF!</definedName>
    <definedName name="AÑO_2008" localSheetId="3">#REF!</definedName>
    <definedName name="AÑO_2008" localSheetId="31">#REF!</definedName>
    <definedName name="AÑO_2008" localSheetId="29">#REF!</definedName>
    <definedName name="AÑO_2008" localSheetId="35">#REF!</definedName>
    <definedName name="AÑO_2008" localSheetId="30">#REF!</definedName>
    <definedName name="AÑO_2008" localSheetId="27">#REF!</definedName>
    <definedName name="AÑO_2008" localSheetId="28">#REF!</definedName>
    <definedName name="AÑO_2008" localSheetId="41">#REF!</definedName>
    <definedName name="AÑO_2008" localSheetId="24">#REF!</definedName>
    <definedName name="AÑO_2008" localSheetId="10">#REF!</definedName>
    <definedName name="AÑO_2008" localSheetId="18">#REF!</definedName>
    <definedName name="AÑO_2008" localSheetId="40">#REF!</definedName>
    <definedName name="AÑO_2008" localSheetId="22">#REF!</definedName>
    <definedName name="AÑO_2008" localSheetId="23">#REF!</definedName>
    <definedName name="AÑO_2008" localSheetId="34">#REF!</definedName>
    <definedName name="AÑO_2008" localSheetId="25">#REF!</definedName>
    <definedName name="AÑO_2008" localSheetId="26">#REF!</definedName>
    <definedName name="AÑO_2008" localSheetId="33">#REF!</definedName>
    <definedName name="AÑO_2008" localSheetId="38">#REF!</definedName>
    <definedName name="AÑO_2008" localSheetId="17">#REF!</definedName>
    <definedName name="AÑO_2008" localSheetId="37">#REF!</definedName>
    <definedName name="AÑO_2008" localSheetId="36">#REF!</definedName>
    <definedName name="AÑO_2008" localSheetId="4">#REF!</definedName>
    <definedName name="AÑO_2008" localSheetId="9">#REF!</definedName>
    <definedName name="AÑO_2008" localSheetId="8">#REF!</definedName>
    <definedName name="AÑO_2008" localSheetId="6">#REF!</definedName>
    <definedName name="AÑO_2008" localSheetId="7">#REF!</definedName>
    <definedName name="AÑO_2008" localSheetId="5">#REF!</definedName>
    <definedName name="AÑO_2008" localSheetId="32">#REF!</definedName>
    <definedName name="AÑO_2008">#REF!</definedName>
    <definedName name="año_2016" localSheetId="12">#REF!</definedName>
    <definedName name="año_2016" localSheetId="15">#REF!</definedName>
    <definedName name="año_2016" localSheetId="16">#REF!</definedName>
    <definedName name="año_2016" localSheetId="11">#REF!</definedName>
    <definedName name="año_2016" localSheetId="13">#REF!</definedName>
    <definedName name="año_2016" localSheetId="14">#REF!</definedName>
    <definedName name="año_2016" localSheetId="20">#REF!</definedName>
    <definedName name="año_2016" localSheetId="19">#REF!</definedName>
    <definedName name="año_2016" localSheetId="21">#REF!</definedName>
    <definedName name="año_2016" localSheetId="3">#REF!</definedName>
    <definedName name="año_2016" localSheetId="29">#REF!</definedName>
    <definedName name="año_2016" localSheetId="30">#REF!</definedName>
    <definedName name="año_2016" localSheetId="27">#REF!</definedName>
    <definedName name="año_2016" localSheetId="28">#REF!</definedName>
    <definedName name="año_2016" localSheetId="24">#REF!</definedName>
    <definedName name="año_2016" localSheetId="10">#REF!</definedName>
    <definedName name="año_2016" localSheetId="18">#REF!</definedName>
    <definedName name="año_2016" localSheetId="22">#REF!</definedName>
    <definedName name="año_2016" localSheetId="23">#REF!</definedName>
    <definedName name="año_2016" localSheetId="25">#REF!</definedName>
    <definedName name="año_2016" localSheetId="26">#REF!</definedName>
    <definedName name="año_2016" localSheetId="17">#REF!</definedName>
    <definedName name="año_2016" localSheetId="4">#REF!</definedName>
    <definedName name="año_2016" localSheetId="9">#REF!</definedName>
    <definedName name="año_2016" localSheetId="8">#REF!</definedName>
    <definedName name="año_2016" localSheetId="6">#REF!</definedName>
    <definedName name="año_2016" localSheetId="7">#REF!</definedName>
    <definedName name="año_2016" localSheetId="5">#REF!</definedName>
    <definedName name="año_2016">#REF!</definedName>
    <definedName name="AÑO2008" localSheetId="12">#REF!</definedName>
    <definedName name="AÑO2008" localSheetId="15">#REF!</definedName>
    <definedName name="AÑO2008" localSheetId="16">#REF!</definedName>
    <definedName name="AÑO2008" localSheetId="13">#REF!</definedName>
    <definedName name="AÑO2008" localSheetId="20">#REF!</definedName>
    <definedName name="AÑO2008" localSheetId="19">#REF!</definedName>
    <definedName name="AÑO2008" localSheetId="21">#REF!</definedName>
    <definedName name="AÑO2008" localSheetId="3">#REF!</definedName>
    <definedName name="AÑO2008" localSheetId="29">#REF!</definedName>
    <definedName name="AÑO2008" localSheetId="30">#REF!</definedName>
    <definedName name="AÑO2008" localSheetId="27">#REF!</definedName>
    <definedName name="AÑO2008" localSheetId="28">#REF!</definedName>
    <definedName name="AÑO2008" localSheetId="24">#REF!</definedName>
    <definedName name="AÑO2008" localSheetId="10">#REF!</definedName>
    <definedName name="AÑO2008" localSheetId="18">#REF!</definedName>
    <definedName name="AÑO2008" localSheetId="22">#REF!</definedName>
    <definedName name="AÑO2008" localSheetId="23">#REF!</definedName>
    <definedName name="AÑO2008" localSheetId="25">#REF!</definedName>
    <definedName name="AÑO2008" localSheetId="26">#REF!</definedName>
    <definedName name="AÑO2008" localSheetId="17">#REF!</definedName>
    <definedName name="AÑO2008" localSheetId="4">#REF!</definedName>
    <definedName name="AÑO2008" localSheetId="9">#REF!</definedName>
    <definedName name="AÑO2008" localSheetId="8">#REF!</definedName>
    <definedName name="AÑO2008" localSheetId="6">#REF!</definedName>
    <definedName name="AÑO2008" localSheetId="7">#REF!</definedName>
    <definedName name="AÑO2008" localSheetId="5">#REF!</definedName>
    <definedName name="AÑO2008">#REF!</definedName>
    <definedName name="_xlnm.Print_Area" localSheetId="52">'BODAS DE ORO'!$B$2:$O$19</definedName>
    <definedName name="_xlnm.Print_Area" localSheetId="53">CESANTIA!$B$2:$O$27</definedName>
    <definedName name="_xlnm.Print_Area" localSheetId="39">'COT-SIL-CCAF'!$B$2:$O$11</definedName>
    <definedName name="_xlnm.Print_Area" localSheetId="43">'DIAS-MAT'!$B$101:$O$125</definedName>
    <definedName name="_xlnm.Print_Area" localSheetId="3">'EMP AFILIADAS ACT ECO'!#REF!</definedName>
    <definedName name="_xlnm.Print_Area" localSheetId="31">'EMP-TRA-PEN-CCAF'!$B$1:$O$44</definedName>
    <definedName name="_xlnm.Print_Area" localSheetId="1">'EMP-TRA-REM'!$B$2:$O$42</definedName>
    <definedName name="_xlnm.Print_Area" localSheetId="48">'GASTO-AFAM'!$B$2:$O$155</definedName>
    <definedName name="_xlnm.Print_Area" localSheetId="44">'GASTO-MAT'!$B$2:$O$52</definedName>
    <definedName name="_xlnm.Print_Area" localSheetId="29">'INDEMN POR SEXO'!$B$2:$AO$36</definedName>
    <definedName name="_xlnm.Print_Area" localSheetId="42">'INI-MAT'!$B$2:$O$125</definedName>
    <definedName name="_xlnm.Print_Area" localSheetId="35">'MONTO CREDITOS'!$B$3:$O$52</definedName>
    <definedName name="_xlnm.Print_Area" localSheetId="30">'MONTO INDEMN'!$B$2:$O$29</definedName>
    <definedName name="_xlnm.Print_Area" localSheetId="27">'MONTO PENS-AT'!$A$26:$O$26</definedName>
    <definedName name="_xlnm.Print_Area" localSheetId="24">'MONTO SUBSIDIOS'!$B$2:$O$38</definedName>
    <definedName name="_xlnm.Print_Area" localSheetId="10">'N° ACCIDENTES'!$B$2:$N$26</definedName>
    <definedName name="_xlnm.Print_Area" localSheetId="22">'N° SUBSIDIOS INICIADOS POR SEXO'!$B$2:$O$39</definedName>
    <definedName name="_xlnm.Print_Area" localSheetId="34">N°CREDITOS!$B$3:$O$50</definedName>
    <definedName name="_xlnm.Print_Area" localSheetId="25">'N°PENS AT'!#REF!</definedName>
    <definedName name="_xlnm.Print_Area" localSheetId="47">NºAFAM!$A$117:$P$153</definedName>
    <definedName name="_xlnm.Print_Area" localSheetId="33">'PENS-CCAF-SEXO'!$B$2:$O$34</definedName>
    <definedName name="_xlnm.Print_Area" localSheetId="45">'PPP-EXT'!$C$6:$T$30</definedName>
    <definedName name="_xlnm.Print_Area" localSheetId="46">'PPP-TRA'!$B$3:$T$29</definedName>
    <definedName name="_xlnm.Print_Area" localSheetId="51">SDM!$B$2:$O$41</definedName>
    <definedName name="_xlnm.Print_Area" localSheetId="49">SUF!$B$2:$O$34</definedName>
    <definedName name="_xlnm.Print_Area" localSheetId="38">'Tasa Promedio'!$B$2:$P$44</definedName>
    <definedName name="_xlnm.Print_Area" localSheetId="36">'TASAS_HASTA 50 UF'!$2:$4</definedName>
    <definedName name="_xlnm.Print_Area" localSheetId="2">'TRAB PROT Y EMP '!$B$2:$L$50</definedName>
    <definedName name="_xlnm.Print_Area" localSheetId="5">TRAB_PROT_ACT_ECO!#REF!</definedName>
    <definedName name="_xlnm.Print_Area" localSheetId="32">'TRAB-CCAF-SEXO'!$B$1:$O$33</definedName>
    <definedName name="DIASMAT2" localSheetId="12">#REF!</definedName>
    <definedName name="DIASMAT2" localSheetId="15">#REF!</definedName>
    <definedName name="DIASMAT2" localSheetId="16">#REF!</definedName>
    <definedName name="DIASMAT2" localSheetId="11">#REF!</definedName>
    <definedName name="DIASMAT2" localSheetId="13">#REF!</definedName>
    <definedName name="DIASMAT2" localSheetId="14">#REF!</definedName>
    <definedName name="DIASMAT2" localSheetId="39">#REF!</definedName>
    <definedName name="DIASMAT2" localSheetId="20">#REF!</definedName>
    <definedName name="DIASMAT2" localSheetId="19">#REF!</definedName>
    <definedName name="DIASMAT2" localSheetId="21">#REF!</definedName>
    <definedName name="DIASMAT2" localSheetId="3">#REF!</definedName>
    <definedName name="DIASMAT2" localSheetId="31">#REF!</definedName>
    <definedName name="DIASMAT2" localSheetId="29">#REF!</definedName>
    <definedName name="DIASMAT2" localSheetId="35">#REF!</definedName>
    <definedName name="DIASMAT2" localSheetId="30">#REF!</definedName>
    <definedName name="DIASMAT2" localSheetId="27">#REF!</definedName>
    <definedName name="DIASMAT2" localSheetId="28">#REF!</definedName>
    <definedName name="DIASMAT2" localSheetId="41">#REF!</definedName>
    <definedName name="DIASMAT2" localSheetId="24">#REF!</definedName>
    <definedName name="DIASMAT2" localSheetId="10">#REF!</definedName>
    <definedName name="DIASMAT2" localSheetId="18">#REF!</definedName>
    <definedName name="DIASMAT2" localSheetId="40">#REF!</definedName>
    <definedName name="DIASMAT2" localSheetId="22">#REF!</definedName>
    <definedName name="DIASMAT2" localSheetId="23">#REF!</definedName>
    <definedName name="DIASMAT2" localSheetId="34">#REF!</definedName>
    <definedName name="DIASMAT2" localSheetId="25">#REF!</definedName>
    <definedName name="DIASMAT2" localSheetId="26">#REF!</definedName>
    <definedName name="DIASMAT2" localSheetId="33">#REF!</definedName>
    <definedName name="DIASMAT2" localSheetId="38">#REF!</definedName>
    <definedName name="DIASMAT2" localSheetId="17">#REF!</definedName>
    <definedName name="DIASMAT2" localSheetId="37">#REF!</definedName>
    <definedName name="DIASMAT2" localSheetId="36">#REF!</definedName>
    <definedName name="DIASMAT2" localSheetId="4">#REF!</definedName>
    <definedName name="DIASMAT2" localSheetId="9">#REF!</definedName>
    <definedName name="DIASMAT2" localSheetId="8">#REF!</definedName>
    <definedName name="DIASMAT2" localSheetId="6">#REF!</definedName>
    <definedName name="DIASMAT2" localSheetId="7">#REF!</definedName>
    <definedName name="DIASMAT2" localSheetId="5">#REF!</definedName>
    <definedName name="DIASMAT2" localSheetId="32">#REF!</definedName>
    <definedName name="DIASMAT2">#REF!</definedName>
    <definedName name="Enero" localSheetId="15">#REF!</definedName>
    <definedName name="Enero" localSheetId="16">#REF!</definedName>
    <definedName name="Enero" localSheetId="11">#REF!</definedName>
    <definedName name="Enero" localSheetId="13">#REF!</definedName>
    <definedName name="Enero" localSheetId="14">#REF!</definedName>
    <definedName name="Enero" localSheetId="39">#REF!</definedName>
    <definedName name="Enero" localSheetId="20">#REF!</definedName>
    <definedName name="Enero" localSheetId="21">#REF!</definedName>
    <definedName name="Enero" localSheetId="3">#REF!</definedName>
    <definedName name="Enero" localSheetId="31">#REF!</definedName>
    <definedName name="Enero" localSheetId="29">#REF!</definedName>
    <definedName name="Enero" localSheetId="35">#REF!</definedName>
    <definedName name="Enero" localSheetId="30">#REF!</definedName>
    <definedName name="Enero" localSheetId="27">#REF!</definedName>
    <definedName name="Enero" localSheetId="28">#REF!</definedName>
    <definedName name="Enero" localSheetId="41">#REF!</definedName>
    <definedName name="Enero" localSheetId="24">#REF!</definedName>
    <definedName name="Enero" localSheetId="10">#REF!</definedName>
    <definedName name="Enero" localSheetId="40">#REF!</definedName>
    <definedName name="Enero" localSheetId="22">#REF!</definedName>
    <definedName name="Enero" localSheetId="34">#REF!</definedName>
    <definedName name="Enero" localSheetId="25">#REF!</definedName>
    <definedName name="Enero" localSheetId="33">#REF!</definedName>
    <definedName name="Enero" localSheetId="38">#REF!</definedName>
    <definedName name="Enero" localSheetId="37">#REF!</definedName>
    <definedName name="Enero" localSheetId="36">#REF!</definedName>
    <definedName name="Enero" localSheetId="9">#REF!</definedName>
    <definedName name="Enero" localSheetId="5">#REF!</definedName>
    <definedName name="Enero" localSheetId="32">#REF!</definedName>
    <definedName name="Enero">#REF!</definedName>
    <definedName name="GASTO_EN_ASIGNACIONES_FAMILIARES__PAGADAS__AÑO_2005" localSheetId="15">#REF!</definedName>
    <definedName name="GASTO_EN_ASIGNACIONES_FAMILIARES__PAGADAS__AÑO_2005" localSheetId="16">#REF!</definedName>
    <definedName name="GASTO_EN_ASIGNACIONES_FAMILIARES__PAGADAS__AÑO_2005" localSheetId="11">#REF!</definedName>
    <definedName name="GASTO_EN_ASIGNACIONES_FAMILIARES__PAGADAS__AÑO_2005" localSheetId="13">#REF!</definedName>
    <definedName name="GASTO_EN_ASIGNACIONES_FAMILIARES__PAGADAS__AÑO_2005" localSheetId="14">#REF!</definedName>
    <definedName name="GASTO_EN_ASIGNACIONES_FAMILIARES__PAGADAS__AÑO_2005" localSheetId="39">#REF!</definedName>
    <definedName name="GASTO_EN_ASIGNACIONES_FAMILIARES__PAGADAS__AÑO_2005" localSheetId="20">#REF!</definedName>
    <definedName name="GASTO_EN_ASIGNACIONES_FAMILIARES__PAGADAS__AÑO_2005" localSheetId="21">#REF!</definedName>
    <definedName name="GASTO_EN_ASIGNACIONES_FAMILIARES__PAGADAS__AÑO_2005" localSheetId="3">#REF!</definedName>
    <definedName name="GASTO_EN_ASIGNACIONES_FAMILIARES__PAGADAS__AÑO_2005" localSheetId="31">#REF!</definedName>
    <definedName name="GASTO_EN_ASIGNACIONES_FAMILIARES__PAGADAS__AÑO_2005" localSheetId="29">#REF!</definedName>
    <definedName name="GASTO_EN_ASIGNACIONES_FAMILIARES__PAGADAS__AÑO_2005" localSheetId="35">#REF!</definedName>
    <definedName name="GASTO_EN_ASIGNACIONES_FAMILIARES__PAGADAS__AÑO_2005" localSheetId="30">#REF!</definedName>
    <definedName name="GASTO_EN_ASIGNACIONES_FAMILIARES__PAGADAS__AÑO_2005" localSheetId="27">#REF!</definedName>
    <definedName name="GASTO_EN_ASIGNACIONES_FAMILIARES__PAGADAS__AÑO_2005" localSheetId="28">#REF!</definedName>
    <definedName name="GASTO_EN_ASIGNACIONES_FAMILIARES__PAGADAS__AÑO_2005" localSheetId="41">#REF!</definedName>
    <definedName name="GASTO_EN_ASIGNACIONES_FAMILIARES__PAGADAS__AÑO_2005" localSheetId="24">#REF!</definedName>
    <definedName name="GASTO_EN_ASIGNACIONES_FAMILIARES__PAGADAS__AÑO_2005" localSheetId="10">#REF!</definedName>
    <definedName name="GASTO_EN_ASIGNACIONES_FAMILIARES__PAGADAS__AÑO_2005" localSheetId="40">#REF!</definedName>
    <definedName name="GASTO_EN_ASIGNACIONES_FAMILIARES__PAGADAS__AÑO_2005" localSheetId="22">#REF!</definedName>
    <definedName name="GASTO_EN_ASIGNACIONES_FAMILIARES__PAGADAS__AÑO_2005" localSheetId="34">#REF!</definedName>
    <definedName name="GASTO_EN_ASIGNACIONES_FAMILIARES__PAGADAS__AÑO_2005" localSheetId="25">#REF!</definedName>
    <definedName name="GASTO_EN_ASIGNACIONES_FAMILIARES__PAGADAS__AÑO_2005" localSheetId="33">#REF!</definedName>
    <definedName name="GASTO_EN_ASIGNACIONES_FAMILIARES__PAGADAS__AÑO_2005" localSheetId="38">#REF!</definedName>
    <definedName name="GASTO_EN_ASIGNACIONES_FAMILIARES__PAGADAS__AÑO_2005" localSheetId="37">#REF!</definedName>
    <definedName name="GASTO_EN_ASIGNACIONES_FAMILIARES__PAGADAS__AÑO_2005" localSheetId="36">#REF!</definedName>
    <definedName name="GASTO_EN_ASIGNACIONES_FAMILIARES__PAGADAS__AÑO_2005" localSheetId="9">#REF!</definedName>
    <definedName name="GASTO_EN_ASIGNACIONES_FAMILIARES__PAGADAS__AÑO_2005" localSheetId="5">#REF!</definedName>
    <definedName name="GASTO_EN_ASIGNACIONES_FAMILIARES__PAGADAS__AÑO_2005" localSheetId="32">#REF!</definedName>
    <definedName name="GASTO_EN_ASIGNACIONES_FAMILIARES__PAGADAS__AÑO_2005">#REF!</definedName>
    <definedName name="GASTO_EN_SUBSIDIOS_MATERNALES_PAGADOS_POR_EL_F.U.P.F._AÑO_2005" localSheetId="15">#REF!</definedName>
    <definedName name="GASTO_EN_SUBSIDIOS_MATERNALES_PAGADOS_POR_EL_F.U.P.F._AÑO_2005" localSheetId="16">#REF!</definedName>
    <definedName name="GASTO_EN_SUBSIDIOS_MATERNALES_PAGADOS_POR_EL_F.U.P.F._AÑO_2005" localSheetId="11">#REF!</definedName>
    <definedName name="GASTO_EN_SUBSIDIOS_MATERNALES_PAGADOS_POR_EL_F.U.P.F._AÑO_2005" localSheetId="13">#REF!</definedName>
    <definedName name="GASTO_EN_SUBSIDIOS_MATERNALES_PAGADOS_POR_EL_F.U.P.F._AÑO_2005" localSheetId="14">#REF!</definedName>
    <definedName name="GASTO_EN_SUBSIDIOS_MATERNALES_PAGADOS_POR_EL_F.U.P.F._AÑO_2005" localSheetId="39">#REF!</definedName>
    <definedName name="GASTO_EN_SUBSIDIOS_MATERNALES_PAGADOS_POR_EL_F.U.P.F._AÑO_2005" localSheetId="20">#REF!</definedName>
    <definedName name="GASTO_EN_SUBSIDIOS_MATERNALES_PAGADOS_POR_EL_F.U.P.F._AÑO_2005" localSheetId="21">#REF!</definedName>
    <definedName name="GASTO_EN_SUBSIDIOS_MATERNALES_PAGADOS_POR_EL_F.U.P.F._AÑO_2005" localSheetId="3">#REF!</definedName>
    <definedName name="GASTO_EN_SUBSIDIOS_MATERNALES_PAGADOS_POR_EL_F.U.P.F._AÑO_2005" localSheetId="31">#REF!</definedName>
    <definedName name="GASTO_EN_SUBSIDIOS_MATERNALES_PAGADOS_POR_EL_F.U.P.F._AÑO_2005" localSheetId="29">#REF!</definedName>
    <definedName name="GASTO_EN_SUBSIDIOS_MATERNALES_PAGADOS_POR_EL_F.U.P.F._AÑO_2005" localSheetId="35">#REF!</definedName>
    <definedName name="GASTO_EN_SUBSIDIOS_MATERNALES_PAGADOS_POR_EL_F.U.P.F._AÑO_2005" localSheetId="30">#REF!</definedName>
    <definedName name="GASTO_EN_SUBSIDIOS_MATERNALES_PAGADOS_POR_EL_F.U.P.F._AÑO_2005" localSheetId="28">#REF!</definedName>
    <definedName name="GASTO_EN_SUBSIDIOS_MATERNALES_PAGADOS_POR_EL_F.U.P.F._AÑO_2005" localSheetId="41">#REF!</definedName>
    <definedName name="GASTO_EN_SUBSIDIOS_MATERNALES_PAGADOS_POR_EL_F.U.P.F._AÑO_2005" localSheetId="24">#REF!</definedName>
    <definedName name="GASTO_EN_SUBSIDIOS_MATERNALES_PAGADOS_POR_EL_F.U.P.F._AÑO_2005" localSheetId="40">#REF!</definedName>
    <definedName name="GASTO_EN_SUBSIDIOS_MATERNALES_PAGADOS_POR_EL_F.U.P.F._AÑO_2005" localSheetId="34">#REF!</definedName>
    <definedName name="GASTO_EN_SUBSIDIOS_MATERNALES_PAGADOS_POR_EL_F.U.P.F._AÑO_2005" localSheetId="33">#REF!</definedName>
    <definedName name="GASTO_EN_SUBSIDIOS_MATERNALES_PAGADOS_POR_EL_F.U.P.F._AÑO_2005" localSheetId="38">#REF!</definedName>
    <definedName name="GASTO_EN_SUBSIDIOS_MATERNALES_PAGADOS_POR_EL_F.U.P.F._AÑO_2005" localSheetId="37">#REF!</definedName>
    <definedName name="GASTO_EN_SUBSIDIOS_MATERNALES_PAGADOS_POR_EL_F.U.P.F._AÑO_2005" localSheetId="36">#REF!</definedName>
    <definedName name="GASTO_EN_SUBSIDIOS_MATERNALES_PAGADOS_POR_EL_F.U.P.F._AÑO_2005" localSheetId="9">#REF!</definedName>
    <definedName name="GASTO_EN_SUBSIDIOS_MATERNALES_PAGADOS_POR_EL_F.U.P.F._AÑO_2005" localSheetId="5">#REF!</definedName>
    <definedName name="GASTO_EN_SUBSIDIOS_MATERNALES_PAGADOS_POR_EL_F.U.P.F._AÑO_2005" localSheetId="32">#REF!</definedName>
    <definedName name="GASTO_EN_SUBSIDIOS_MATERNALES_PAGADOS_POR_EL_F.U.P.F._AÑO_2005">#REF!</definedName>
    <definedName name="inI_MATERNALES" localSheetId="15">#REF!</definedName>
    <definedName name="inI_MATERNALES" localSheetId="16">#REF!</definedName>
    <definedName name="inI_MATERNALES" localSheetId="11">#REF!</definedName>
    <definedName name="inI_MATERNALES" localSheetId="13">#REF!</definedName>
    <definedName name="inI_MATERNALES" localSheetId="14">#REF!</definedName>
    <definedName name="inI_MATERNALES" localSheetId="39">#REF!</definedName>
    <definedName name="inI_MATERNALES" localSheetId="20">#REF!</definedName>
    <definedName name="inI_MATERNALES" localSheetId="21">#REF!</definedName>
    <definedName name="inI_MATERNALES" localSheetId="3">#REF!</definedName>
    <definedName name="inI_MATERNALES" localSheetId="31">#REF!</definedName>
    <definedName name="inI_MATERNALES" localSheetId="29">#REF!</definedName>
    <definedName name="inI_MATERNALES" localSheetId="35">#REF!</definedName>
    <definedName name="inI_MATERNALES" localSheetId="30">#REF!</definedName>
    <definedName name="inI_MATERNALES" localSheetId="28">#REF!</definedName>
    <definedName name="inI_MATERNALES" localSheetId="41">#REF!</definedName>
    <definedName name="inI_MATERNALES" localSheetId="24">#REF!</definedName>
    <definedName name="inI_MATERNALES" localSheetId="40">#REF!</definedName>
    <definedName name="inI_MATERNALES" localSheetId="34">#REF!</definedName>
    <definedName name="inI_MATERNALES" localSheetId="33">#REF!</definedName>
    <definedName name="inI_MATERNALES" localSheetId="38">#REF!</definedName>
    <definedName name="inI_MATERNALES" localSheetId="37">#REF!</definedName>
    <definedName name="inI_MATERNALES" localSheetId="36">#REF!</definedName>
    <definedName name="inI_MATERNALES" localSheetId="9">#REF!</definedName>
    <definedName name="inI_MATERNALES" localSheetId="5">#REF!</definedName>
    <definedName name="inI_MATERNALES" localSheetId="32">#REF!</definedName>
    <definedName name="inI_MATERNALES">#REF!</definedName>
    <definedName name="MONTO__DE__PENSIONES_EMITIDAS_POR_TIPO_DE_PENSION_E_INSTITUCIONES" localSheetId="15">#REF!</definedName>
    <definedName name="MONTO__DE__PENSIONES_EMITIDAS_POR_TIPO_DE_PENSION_E_INSTITUCIONES" localSheetId="16">#REF!</definedName>
    <definedName name="MONTO__DE__PENSIONES_EMITIDAS_POR_TIPO_DE_PENSION_E_INSTITUCIONES" localSheetId="11">#REF!</definedName>
    <definedName name="MONTO__DE__PENSIONES_EMITIDAS_POR_TIPO_DE_PENSION_E_INSTITUCIONES" localSheetId="13">#REF!</definedName>
    <definedName name="MONTO__DE__PENSIONES_EMITIDAS_POR_TIPO_DE_PENSION_E_INSTITUCIONES" localSheetId="14">#REF!</definedName>
    <definedName name="MONTO__DE__PENSIONES_EMITIDAS_POR_TIPO_DE_PENSION_E_INSTITUCIONES" localSheetId="39">#REF!</definedName>
    <definedName name="MONTO__DE__PENSIONES_EMITIDAS_POR_TIPO_DE_PENSION_E_INSTITUCIONES" localSheetId="20">#REF!</definedName>
    <definedName name="MONTO__DE__PENSIONES_EMITIDAS_POR_TIPO_DE_PENSION_E_INSTITUCIONES" localSheetId="21">#REF!</definedName>
    <definedName name="MONTO__DE__PENSIONES_EMITIDAS_POR_TIPO_DE_PENSION_E_INSTITUCIONES" localSheetId="3">#REF!</definedName>
    <definedName name="MONTO__DE__PENSIONES_EMITIDAS_POR_TIPO_DE_PENSION_E_INSTITUCIONES" localSheetId="31">#REF!</definedName>
    <definedName name="MONTO__DE__PENSIONES_EMITIDAS_POR_TIPO_DE_PENSION_E_INSTITUCIONES" localSheetId="29">#REF!</definedName>
    <definedName name="MONTO__DE__PENSIONES_EMITIDAS_POR_TIPO_DE_PENSION_E_INSTITUCIONES" localSheetId="35">#REF!</definedName>
    <definedName name="MONTO__DE__PENSIONES_EMITIDAS_POR_TIPO_DE_PENSION_E_INSTITUCIONES" localSheetId="30">#REF!</definedName>
    <definedName name="MONTO__DE__PENSIONES_EMITIDAS_POR_TIPO_DE_PENSION_E_INSTITUCIONES" localSheetId="28">#REF!</definedName>
    <definedName name="MONTO__DE__PENSIONES_EMITIDAS_POR_TIPO_DE_PENSION_E_INSTITUCIONES" localSheetId="41">#REF!</definedName>
    <definedName name="MONTO__DE__PENSIONES_EMITIDAS_POR_TIPO_DE_PENSION_E_INSTITUCIONES" localSheetId="24">#REF!</definedName>
    <definedName name="MONTO__DE__PENSIONES_EMITIDAS_POR_TIPO_DE_PENSION_E_INSTITUCIONES" localSheetId="40">#REF!</definedName>
    <definedName name="MONTO__DE__PENSIONES_EMITIDAS_POR_TIPO_DE_PENSION_E_INSTITUCIONES" localSheetId="34">#REF!</definedName>
    <definedName name="MONTO__DE__PENSIONES_EMITIDAS_POR_TIPO_DE_PENSION_E_INSTITUCIONES" localSheetId="33">#REF!</definedName>
    <definedName name="MONTO__DE__PENSIONES_EMITIDAS_POR_TIPO_DE_PENSION_E_INSTITUCIONES" localSheetId="38">#REF!</definedName>
    <definedName name="MONTO__DE__PENSIONES_EMITIDAS_POR_TIPO_DE_PENSION_E_INSTITUCIONES" localSheetId="37">#REF!</definedName>
    <definedName name="MONTO__DE__PENSIONES_EMITIDAS_POR_TIPO_DE_PENSION_E_INSTITUCIONES" localSheetId="36">#REF!</definedName>
    <definedName name="MONTO__DE__PENSIONES_EMITIDAS_POR_TIPO_DE_PENSION_E_INSTITUCIONES" localSheetId="9">#REF!</definedName>
    <definedName name="MONTO__DE__PENSIONES_EMITIDAS_POR_TIPO_DE_PENSION_E_INSTITUCIONES" localSheetId="5">#REF!</definedName>
    <definedName name="MONTO__DE__PENSIONES_EMITIDAS_POR_TIPO_DE_PENSION_E_INSTITUCIONES" localSheetId="32">#REF!</definedName>
    <definedName name="MONTO__DE__PENSIONES_EMITIDAS_POR_TIPO_DE_PENSION_E_INSTITUCIONES">#REF!</definedName>
    <definedName name="MONTO__DE_PENSIONES_ASISTENCIALES_EMITIDAS_SEGÚN_TIPO_DE_PENSION" localSheetId="15">#REF!</definedName>
    <definedName name="MONTO__DE_PENSIONES_ASISTENCIALES_EMITIDAS_SEGÚN_TIPO_DE_PENSION" localSheetId="16">#REF!</definedName>
    <definedName name="MONTO__DE_PENSIONES_ASISTENCIALES_EMITIDAS_SEGÚN_TIPO_DE_PENSION" localSheetId="11">#REF!</definedName>
    <definedName name="MONTO__DE_PENSIONES_ASISTENCIALES_EMITIDAS_SEGÚN_TIPO_DE_PENSION" localSheetId="13">#REF!</definedName>
    <definedName name="MONTO__DE_PENSIONES_ASISTENCIALES_EMITIDAS_SEGÚN_TIPO_DE_PENSION" localSheetId="14">#REF!</definedName>
    <definedName name="MONTO__DE_PENSIONES_ASISTENCIALES_EMITIDAS_SEGÚN_TIPO_DE_PENSION" localSheetId="39">#REF!</definedName>
    <definedName name="MONTO__DE_PENSIONES_ASISTENCIALES_EMITIDAS_SEGÚN_TIPO_DE_PENSION" localSheetId="20">#REF!</definedName>
    <definedName name="MONTO__DE_PENSIONES_ASISTENCIALES_EMITIDAS_SEGÚN_TIPO_DE_PENSION" localSheetId="21">#REF!</definedName>
    <definedName name="MONTO__DE_PENSIONES_ASISTENCIALES_EMITIDAS_SEGÚN_TIPO_DE_PENSION" localSheetId="3">#REF!</definedName>
    <definedName name="MONTO__DE_PENSIONES_ASISTENCIALES_EMITIDAS_SEGÚN_TIPO_DE_PENSION" localSheetId="31">#REF!</definedName>
    <definedName name="MONTO__DE_PENSIONES_ASISTENCIALES_EMITIDAS_SEGÚN_TIPO_DE_PENSION" localSheetId="29">#REF!</definedName>
    <definedName name="MONTO__DE_PENSIONES_ASISTENCIALES_EMITIDAS_SEGÚN_TIPO_DE_PENSION" localSheetId="35">#REF!</definedName>
    <definedName name="MONTO__DE_PENSIONES_ASISTENCIALES_EMITIDAS_SEGÚN_TIPO_DE_PENSION" localSheetId="30">#REF!</definedName>
    <definedName name="MONTO__DE_PENSIONES_ASISTENCIALES_EMITIDAS_SEGÚN_TIPO_DE_PENSION" localSheetId="28">#REF!</definedName>
    <definedName name="MONTO__DE_PENSIONES_ASISTENCIALES_EMITIDAS_SEGÚN_TIPO_DE_PENSION" localSheetId="41">#REF!</definedName>
    <definedName name="MONTO__DE_PENSIONES_ASISTENCIALES_EMITIDAS_SEGÚN_TIPO_DE_PENSION" localSheetId="24">#REF!</definedName>
    <definedName name="MONTO__DE_PENSIONES_ASISTENCIALES_EMITIDAS_SEGÚN_TIPO_DE_PENSION" localSheetId="40">#REF!</definedName>
    <definedName name="MONTO__DE_PENSIONES_ASISTENCIALES_EMITIDAS_SEGÚN_TIPO_DE_PENSION" localSheetId="34">#REF!</definedName>
    <definedName name="MONTO__DE_PENSIONES_ASISTENCIALES_EMITIDAS_SEGÚN_TIPO_DE_PENSION" localSheetId="33">#REF!</definedName>
    <definedName name="MONTO__DE_PENSIONES_ASISTENCIALES_EMITIDAS_SEGÚN_TIPO_DE_PENSION" localSheetId="38">#REF!</definedName>
    <definedName name="MONTO__DE_PENSIONES_ASISTENCIALES_EMITIDAS_SEGÚN_TIPO_DE_PENSION" localSheetId="37">#REF!</definedName>
    <definedName name="MONTO__DE_PENSIONES_ASISTENCIALES_EMITIDAS_SEGÚN_TIPO_DE_PENSION" localSheetId="36">#REF!</definedName>
    <definedName name="MONTO__DE_PENSIONES_ASISTENCIALES_EMITIDAS_SEGÚN_TIPO_DE_PENSION" localSheetId="9">#REF!</definedName>
    <definedName name="MONTO__DE_PENSIONES_ASISTENCIALES_EMITIDAS_SEGÚN_TIPO_DE_PENSION" localSheetId="5">#REF!</definedName>
    <definedName name="MONTO__DE_PENSIONES_ASISTENCIALES_EMITIDAS_SEGÚN_TIPO_DE_PENSION" localSheetId="32">#REF!</definedName>
    <definedName name="MONTO__DE_PENSIONES_ASISTENCIALES_EMITIDAS_SEGÚN_TIPO_DE_PENSION">#REF!</definedName>
    <definedName name="MONTO_DE_BONOS_DE_RECONOCIMIENTO_PAGADOS_SEGUN_MES_Y__EX_CAJAS_DE_PREVISIÓN" localSheetId="15">#REF!</definedName>
    <definedName name="MONTO_DE_BONOS_DE_RECONOCIMIENTO_PAGADOS_SEGUN_MES_Y__EX_CAJAS_DE_PREVISIÓN" localSheetId="16">#REF!</definedName>
    <definedName name="MONTO_DE_BONOS_DE_RECONOCIMIENTO_PAGADOS_SEGUN_MES_Y__EX_CAJAS_DE_PREVISIÓN" localSheetId="11">#REF!</definedName>
    <definedName name="MONTO_DE_BONOS_DE_RECONOCIMIENTO_PAGADOS_SEGUN_MES_Y__EX_CAJAS_DE_PREVISIÓN" localSheetId="13">#REF!</definedName>
    <definedName name="MONTO_DE_BONOS_DE_RECONOCIMIENTO_PAGADOS_SEGUN_MES_Y__EX_CAJAS_DE_PREVISIÓN" localSheetId="14">#REF!</definedName>
    <definedName name="MONTO_DE_BONOS_DE_RECONOCIMIENTO_PAGADOS_SEGUN_MES_Y__EX_CAJAS_DE_PREVISIÓN" localSheetId="39">#REF!</definedName>
    <definedName name="MONTO_DE_BONOS_DE_RECONOCIMIENTO_PAGADOS_SEGUN_MES_Y__EX_CAJAS_DE_PREVISIÓN" localSheetId="20">#REF!</definedName>
    <definedName name="MONTO_DE_BONOS_DE_RECONOCIMIENTO_PAGADOS_SEGUN_MES_Y__EX_CAJAS_DE_PREVISIÓN" localSheetId="21">#REF!</definedName>
    <definedName name="MONTO_DE_BONOS_DE_RECONOCIMIENTO_PAGADOS_SEGUN_MES_Y__EX_CAJAS_DE_PREVISIÓN" localSheetId="3">#REF!</definedName>
    <definedName name="MONTO_DE_BONOS_DE_RECONOCIMIENTO_PAGADOS_SEGUN_MES_Y__EX_CAJAS_DE_PREVISIÓN" localSheetId="31">#REF!</definedName>
    <definedName name="MONTO_DE_BONOS_DE_RECONOCIMIENTO_PAGADOS_SEGUN_MES_Y__EX_CAJAS_DE_PREVISIÓN" localSheetId="29">#REF!</definedName>
    <definedName name="MONTO_DE_BONOS_DE_RECONOCIMIENTO_PAGADOS_SEGUN_MES_Y__EX_CAJAS_DE_PREVISIÓN" localSheetId="35">#REF!</definedName>
    <definedName name="MONTO_DE_BONOS_DE_RECONOCIMIENTO_PAGADOS_SEGUN_MES_Y__EX_CAJAS_DE_PREVISIÓN" localSheetId="30">#REF!</definedName>
    <definedName name="MONTO_DE_BONOS_DE_RECONOCIMIENTO_PAGADOS_SEGUN_MES_Y__EX_CAJAS_DE_PREVISIÓN" localSheetId="28">#REF!</definedName>
    <definedName name="MONTO_DE_BONOS_DE_RECONOCIMIENTO_PAGADOS_SEGUN_MES_Y__EX_CAJAS_DE_PREVISIÓN" localSheetId="41">#REF!</definedName>
    <definedName name="MONTO_DE_BONOS_DE_RECONOCIMIENTO_PAGADOS_SEGUN_MES_Y__EX_CAJAS_DE_PREVISIÓN" localSheetId="24">#REF!</definedName>
    <definedName name="MONTO_DE_BONOS_DE_RECONOCIMIENTO_PAGADOS_SEGUN_MES_Y__EX_CAJAS_DE_PREVISIÓN" localSheetId="40">#REF!</definedName>
    <definedName name="MONTO_DE_BONOS_DE_RECONOCIMIENTO_PAGADOS_SEGUN_MES_Y__EX_CAJAS_DE_PREVISIÓN" localSheetId="34">#REF!</definedName>
    <definedName name="MONTO_DE_BONOS_DE_RECONOCIMIENTO_PAGADOS_SEGUN_MES_Y__EX_CAJAS_DE_PREVISIÓN" localSheetId="33">#REF!</definedName>
    <definedName name="MONTO_DE_BONOS_DE_RECONOCIMIENTO_PAGADOS_SEGUN_MES_Y__EX_CAJAS_DE_PREVISIÓN" localSheetId="38">#REF!</definedName>
    <definedName name="MONTO_DE_BONOS_DE_RECONOCIMIENTO_PAGADOS_SEGUN_MES_Y__EX_CAJAS_DE_PREVISIÓN" localSheetId="37">#REF!</definedName>
    <definedName name="MONTO_DE_BONOS_DE_RECONOCIMIENTO_PAGADOS_SEGUN_MES_Y__EX_CAJAS_DE_PREVISIÓN" localSheetId="36">#REF!</definedName>
    <definedName name="MONTO_DE_BONOS_DE_RECONOCIMIENTO_PAGADOS_SEGUN_MES_Y__EX_CAJAS_DE_PREVISIÓN" localSheetId="9">#REF!</definedName>
    <definedName name="MONTO_DE_BONOS_DE_RECONOCIMIENTO_PAGADOS_SEGUN_MES_Y__EX_CAJAS_DE_PREVISIÓN" localSheetId="5">#REF!</definedName>
    <definedName name="MONTO_DE_BONOS_DE_RECONOCIMIENTO_PAGADOS_SEGUN_MES_Y__EX_CAJAS_DE_PREVISIÓN" localSheetId="32">#REF!</definedName>
    <definedName name="MONTO_DE_BONOS_DE_RECONOCIMIENTO_PAGADOS_SEGUN_MES_Y__EX_CAJAS_DE_PREVISIÓN">#REF!</definedName>
    <definedName name="MONTO_DE_INDEMNIZACIONES_POR_ACCIDENTES_DEL_TRABAJO" localSheetId="15">#REF!</definedName>
    <definedName name="MONTO_DE_INDEMNIZACIONES_POR_ACCIDENTES_DEL_TRABAJO" localSheetId="16">#REF!</definedName>
    <definedName name="MONTO_DE_INDEMNIZACIONES_POR_ACCIDENTES_DEL_TRABAJO" localSheetId="11">#REF!</definedName>
    <definedName name="MONTO_DE_INDEMNIZACIONES_POR_ACCIDENTES_DEL_TRABAJO" localSheetId="13">#REF!</definedName>
    <definedName name="MONTO_DE_INDEMNIZACIONES_POR_ACCIDENTES_DEL_TRABAJO" localSheetId="14">#REF!</definedName>
    <definedName name="MONTO_DE_INDEMNIZACIONES_POR_ACCIDENTES_DEL_TRABAJO" localSheetId="39">#REF!</definedName>
    <definedName name="MONTO_DE_INDEMNIZACIONES_POR_ACCIDENTES_DEL_TRABAJO" localSheetId="20">#REF!</definedName>
    <definedName name="MONTO_DE_INDEMNIZACIONES_POR_ACCIDENTES_DEL_TRABAJO" localSheetId="21">#REF!</definedName>
    <definedName name="MONTO_DE_INDEMNIZACIONES_POR_ACCIDENTES_DEL_TRABAJO" localSheetId="3">#REF!</definedName>
    <definedName name="MONTO_DE_INDEMNIZACIONES_POR_ACCIDENTES_DEL_TRABAJO" localSheetId="31">#REF!</definedName>
    <definedName name="MONTO_DE_INDEMNIZACIONES_POR_ACCIDENTES_DEL_TRABAJO" localSheetId="29">#REF!</definedName>
    <definedName name="MONTO_DE_INDEMNIZACIONES_POR_ACCIDENTES_DEL_TRABAJO" localSheetId="35">#REF!</definedName>
    <definedName name="MONTO_DE_INDEMNIZACIONES_POR_ACCIDENTES_DEL_TRABAJO" localSheetId="30">#REF!</definedName>
    <definedName name="MONTO_DE_INDEMNIZACIONES_POR_ACCIDENTES_DEL_TRABAJO" localSheetId="28">#REF!</definedName>
    <definedName name="MONTO_DE_INDEMNIZACIONES_POR_ACCIDENTES_DEL_TRABAJO" localSheetId="41">#REF!</definedName>
    <definedName name="MONTO_DE_INDEMNIZACIONES_POR_ACCIDENTES_DEL_TRABAJO" localSheetId="24">#REF!</definedName>
    <definedName name="MONTO_DE_INDEMNIZACIONES_POR_ACCIDENTES_DEL_TRABAJO" localSheetId="40">#REF!</definedName>
    <definedName name="MONTO_DE_INDEMNIZACIONES_POR_ACCIDENTES_DEL_TRABAJO" localSheetId="34">#REF!</definedName>
    <definedName name="MONTO_DE_INDEMNIZACIONES_POR_ACCIDENTES_DEL_TRABAJO" localSheetId="33">#REF!</definedName>
    <definedName name="MONTO_DE_INDEMNIZACIONES_POR_ACCIDENTES_DEL_TRABAJO" localSheetId="38">#REF!</definedName>
    <definedName name="MONTO_DE_INDEMNIZACIONES_POR_ACCIDENTES_DEL_TRABAJO" localSheetId="37">#REF!</definedName>
    <definedName name="MONTO_DE_INDEMNIZACIONES_POR_ACCIDENTES_DEL_TRABAJO" localSheetId="36">#REF!</definedName>
    <definedName name="MONTO_DE_INDEMNIZACIONES_POR_ACCIDENTES_DEL_TRABAJO" localSheetId="9">#REF!</definedName>
    <definedName name="MONTO_DE_INDEMNIZACIONES_POR_ACCIDENTES_DEL_TRABAJO" localSheetId="5">#REF!</definedName>
    <definedName name="MONTO_DE_INDEMNIZACIONES_POR_ACCIDENTES_DEL_TRABAJO" localSheetId="32">#REF!</definedName>
    <definedName name="MONTO_DE_INDEMNIZACIONES_POR_ACCIDENTES_DEL_TRABAJO">#REF!</definedName>
    <definedName name="MONTO_DE_LOS_CREDITOS_SOCIALES_OTORGADOS_POR_EL_SISTEMA_C.C.A.F." localSheetId="15">#REF!</definedName>
    <definedName name="MONTO_DE_LOS_CREDITOS_SOCIALES_OTORGADOS_POR_EL_SISTEMA_C.C.A.F." localSheetId="16">#REF!</definedName>
    <definedName name="MONTO_DE_LOS_CREDITOS_SOCIALES_OTORGADOS_POR_EL_SISTEMA_C.C.A.F." localSheetId="11">#REF!</definedName>
    <definedName name="MONTO_DE_LOS_CREDITOS_SOCIALES_OTORGADOS_POR_EL_SISTEMA_C.C.A.F." localSheetId="13">#REF!</definedName>
    <definedName name="MONTO_DE_LOS_CREDITOS_SOCIALES_OTORGADOS_POR_EL_SISTEMA_C.C.A.F." localSheetId="14">#REF!</definedName>
    <definedName name="MONTO_DE_LOS_CREDITOS_SOCIALES_OTORGADOS_POR_EL_SISTEMA_C.C.A.F." localSheetId="20">#REF!</definedName>
    <definedName name="MONTO_DE_LOS_CREDITOS_SOCIALES_OTORGADOS_POR_EL_SISTEMA_C.C.A.F." localSheetId="21">#REF!</definedName>
    <definedName name="MONTO_DE_LOS_CREDITOS_SOCIALES_OTORGADOS_POR_EL_SISTEMA_C.C.A.F." localSheetId="3">#REF!</definedName>
    <definedName name="MONTO_DE_LOS_CREDITOS_SOCIALES_OTORGADOS_POR_EL_SISTEMA_C.C.A.F." localSheetId="29">#REF!</definedName>
    <definedName name="MONTO_DE_LOS_CREDITOS_SOCIALES_OTORGADOS_POR_EL_SISTEMA_C.C.A.F." localSheetId="30">#REF!</definedName>
    <definedName name="MONTO_DE_LOS_CREDITOS_SOCIALES_OTORGADOS_POR_EL_SISTEMA_C.C.A.F." localSheetId="28">#REF!</definedName>
    <definedName name="MONTO_DE_LOS_CREDITOS_SOCIALES_OTORGADOS_POR_EL_SISTEMA_C.C.A.F." localSheetId="24">#REF!</definedName>
    <definedName name="MONTO_DE_LOS_CREDITOS_SOCIALES_OTORGADOS_POR_EL_SISTEMA_C.C.A.F." localSheetId="34">N°CREDITOS!$B$15</definedName>
    <definedName name="MONTO_DE_LOS_CREDITOS_SOCIALES_OTORGADOS_POR_EL_SISTEMA_C.C.A.F." localSheetId="9">#REF!</definedName>
    <definedName name="MONTO_DE_LOS_CREDITOS_SOCIALES_OTORGADOS_POR_EL_SISTEMA_C.C.A.F." localSheetId="5">#REF!</definedName>
    <definedName name="MONTO_DE_LOS_CREDITOS_SOCIALES_OTORGADOS_POR_EL_SISTEMA_C.C.A.F.">#REF!</definedName>
    <definedName name="MONTO_DE_PENSIONES_ASISTENCIALES_EMITIDAS_SEGÚN__REGIONES" localSheetId="15">#REF!</definedName>
    <definedName name="MONTO_DE_PENSIONES_ASISTENCIALES_EMITIDAS_SEGÚN__REGIONES" localSheetId="16">#REF!</definedName>
    <definedName name="MONTO_DE_PENSIONES_ASISTENCIALES_EMITIDAS_SEGÚN__REGIONES" localSheetId="11">#REF!</definedName>
    <definedName name="MONTO_DE_PENSIONES_ASISTENCIALES_EMITIDAS_SEGÚN__REGIONES" localSheetId="13">#REF!</definedName>
    <definedName name="MONTO_DE_PENSIONES_ASISTENCIALES_EMITIDAS_SEGÚN__REGIONES" localSheetId="14">#REF!</definedName>
    <definedName name="MONTO_DE_PENSIONES_ASISTENCIALES_EMITIDAS_SEGÚN__REGIONES" localSheetId="39">#REF!</definedName>
    <definedName name="MONTO_DE_PENSIONES_ASISTENCIALES_EMITIDAS_SEGÚN__REGIONES" localSheetId="20">#REF!</definedName>
    <definedName name="MONTO_DE_PENSIONES_ASISTENCIALES_EMITIDAS_SEGÚN__REGIONES" localSheetId="21">#REF!</definedName>
    <definedName name="MONTO_DE_PENSIONES_ASISTENCIALES_EMITIDAS_SEGÚN__REGIONES" localSheetId="3">#REF!</definedName>
    <definedName name="MONTO_DE_PENSIONES_ASISTENCIALES_EMITIDAS_SEGÚN__REGIONES" localSheetId="31">#REF!</definedName>
    <definedName name="MONTO_DE_PENSIONES_ASISTENCIALES_EMITIDAS_SEGÚN__REGIONES" localSheetId="29">#REF!</definedName>
    <definedName name="MONTO_DE_PENSIONES_ASISTENCIALES_EMITIDAS_SEGÚN__REGIONES" localSheetId="35">#REF!</definedName>
    <definedName name="MONTO_DE_PENSIONES_ASISTENCIALES_EMITIDAS_SEGÚN__REGIONES" localSheetId="30">#REF!</definedName>
    <definedName name="MONTO_DE_PENSIONES_ASISTENCIALES_EMITIDAS_SEGÚN__REGIONES" localSheetId="28">#REF!</definedName>
    <definedName name="MONTO_DE_PENSIONES_ASISTENCIALES_EMITIDAS_SEGÚN__REGIONES" localSheetId="41">#REF!</definedName>
    <definedName name="MONTO_DE_PENSIONES_ASISTENCIALES_EMITIDAS_SEGÚN__REGIONES" localSheetId="24">#REF!</definedName>
    <definedName name="MONTO_DE_PENSIONES_ASISTENCIALES_EMITIDAS_SEGÚN__REGIONES" localSheetId="40">#REF!</definedName>
    <definedName name="MONTO_DE_PENSIONES_ASISTENCIALES_EMITIDAS_SEGÚN__REGIONES" localSheetId="34">#REF!</definedName>
    <definedName name="MONTO_DE_PENSIONES_ASISTENCIALES_EMITIDAS_SEGÚN__REGIONES" localSheetId="33">#REF!</definedName>
    <definedName name="MONTO_DE_PENSIONES_ASISTENCIALES_EMITIDAS_SEGÚN__REGIONES" localSheetId="38">#REF!</definedName>
    <definedName name="MONTO_DE_PENSIONES_ASISTENCIALES_EMITIDAS_SEGÚN__REGIONES" localSheetId="37">#REF!</definedName>
    <definedName name="MONTO_DE_PENSIONES_ASISTENCIALES_EMITIDAS_SEGÚN__REGIONES" localSheetId="36">#REF!</definedName>
    <definedName name="MONTO_DE_PENSIONES_ASISTENCIALES_EMITIDAS_SEGÚN__REGIONES" localSheetId="9">#REF!</definedName>
    <definedName name="MONTO_DE_PENSIONES_ASISTENCIALES_EMITIDAS_SEGÚN__REGIONES" localSheetId="5">#REF!</definedName>
    <definedName name="MONTO_DE_PENSIONES_ASISTENCIALES_EMITIDAS_SEGÚN__REGIONES" localSheetId="32">#REF!</definedName>
    <definedName name="MONTO_DE_PENSIONES_ASISTENCIALES_EMITIDAS_SEGÚN__REGIONES">#REF!</definedName>
    <definedName name="MONTO_DE_PENSIONES_ASISTENCIALES_EMITIDAS_SEGÚN_TIPO_REGIONES" localSheetId="15">#REF!</definedName>
    <definedName name="MONTO_DE_PENSIONES_ASISTENCIALES_EMITIDAS_SEGÚN_TIPO_REGIONES" localSheetId="16">#REF!</definedName>
    <definedName name="MONTO_DE_PENSIONES_ASISTENCIALES_EMITIDAS_SEGÚN_TIPO_REGIONES" localSheetId="11">#REF!</definedName>
    <definedName name="MONTO_DE_PENSIONES_ASISTENCIALES_EMITIDAS_SEGÚN_TIPO_REGIONES" localSheetId="13">#REF!</definedName>
    <definedName name="MONTO_DE_PENSIONES_ASISTENCIALES_EMITIDAS_SEGÚN_TIPO_REGIONES" localSheetId="14">#REF!</definedName>
    <definedName name="MONTO_DE_PENSIONES_ASISTENCIALES_EMITIDAS_SEGÚN_TIPO_REGIONES" localSheetId="39">#REF!</definedName>
    <definedName name="MONTO_DE_PENSIONES_ASISTENCIALES_EMITIDAS_SEGÚN_TIPO_REGIONES" localSheetId="20">#REF!</definedName>
    <definedName name="MONTO_DE_PENSIONES_ASISTENCIALES_EMITIDAS_SEGÚN_TIPO_REGIONES" localSheetId="21">#REF!</definedName>
    <definedName name="MONTO_DE_PENSIONES_ASISTENCIALES_EMITIDAS_SEGÚN_TIPO_REGIONES" localSheetId="3">#REF!</definedName>
    <definedName name="MONTO_DE_PENSIONES_ASISTENCIALES_EMITIDAS_SEGÚN_TIPO_REGIONES" localSheetId="31">#REF!</definedName>
    <definedName name="MONTO_DE_PENSIONES_ASISTENCIALES_EMITIDAS_SEGÚN_TIPO_REGIONES" localSheetId="29">#REF!</definedName>
    <definedName name="MONTO_DE_PENSIONES_ASISTENCIALES_EMITIDAS_SEGÚN_TIPO_REGIONES" localSheetId="35">#REF!</definedName>
    <definedName name="MONTO_DE_PENSIONES_ASISTENCIALES_EMITIDAS_SEGÚN_TIPO_REGIONES" localSheetId="30">#REF!</definedName>
    <definedName name="MONTO_DE_PENSIONES_ASISTENCIALES_EMITIDAS_SEGÚN_TIPO_REGIONES" localSheetId="28">#REF!</definedName>
    <definedName name="MONTO_DE_PENSIONES_ASISTENCIALES_EMITIDAS_SEGÚN_TIPO_REGIONES" localSheetId="41">#REF!</definedName>
    <definedName name="MONTO_DE_PENSIONES_ASISTENCIALES_EMITIDAS_SEGÚN_TIPO_REGIONES" localSheetId="24">#REF!</definedName>
    <definedName name="MONTO_DE_PENSIONES_ASISTENCIALES_EMITIDAS_SEGÚN_TIPO_REGIONES" localSheetId="40">#REF!</definedName>
    <definedName name="MONTO_DE_PENSIONES_ASISTENCIALES_EMITIDAS_SEGÚN_TIPO_REGIONES" localSheetId="34">#REF!</definedName>
    <definedName name="MONTO_DE_PENSIONES_ASISTENCIALES_EMITIDAS_SEGÚN_TIPO_REGIONES" localSheetId="33">#REF!</definedName>
    <definedName name="MONTO_DE_PENSIONES_ASISTENCIALES_EMITIDAS_SEGÚN_TIPO_REGIONES" localSheetId="38">#REF!</definedName>
    <definedName name="MONTO_DE_PENSIONES_ASISTENCIALES_EMITIDAS_SEGÚN_TIPO_REGIONES" localSheetId="37">#REF!</definedName>
    <definedName name="MONTO_DE_PENSIONES_ASISTENCIALES_EMITIDAS_SEGÚN_TIPO_REGIONES" localSheetId="36">#REF!</definedName>
    <definedName name="MONTO_DE_PENSIONES_ASISTENCIALES_EMITIDAS_SEGÚN_TIPO_REGIONES" localSheetId="9">#REF!</definedName>
    <definedName name="MONTO_DE_PENSIONES_ASISTENCIALES_EMITIDAS_SEGÚN_TIPO_REGIONES" localSheetId="5">#REF!</definedName>
    <definedName name="MONTO_DE_PENSIONES_ASISTENCIALES_EMITIDAS_SEGÚN_TIPO_REGIONES" localSheetId="32">#REF!</definedName>
    <definedName name="MONTO_DE_PENSIONES_ASISTENCIALES_EMITIDAS_SEGÚN_TIPO_REGIONES">#REF!</definedName>
    <definedName name="MONTO_DE_PENSIONES_EMITIDAS_POR_REGIONES" localSheetId="15">#REF!</definedName>
    <definedName name="MONTO_DE_PENSIONES_EMITIDAS_POR_REGIONES" localSheetId="16">#REF!</definedName>
    <definedName name="MONTO_DE_PENSIONES_EMITIDAS_POR_REGIONES" localSheetId="11">#REF!</definedName>
    <definedName name="MONTO_DE_PENSIONES_EMITIDAS_POR_REGIONES" localSheetId="13">#REF!</definedName>
    <definedName name="MONTO_DE_PENSIONES_EMITIDAS_POR_REGIONES" localSheetId="14">#REF!</definedName>
    <definedName name="MONTO_DE_PENSIONES_EMITIDAS_POR_REGIONES" localSheetId="39">#REF!</definedName>
    <definedName name="MONTO_DE_PENSIONES_EMITIDAS_POR_REGIONES" localSheetId="20">#REF!</definedName>
    <definedName name="MONTO_DE_PENSIONES_EMITIDAS_POR_REGIONES" localSheetId="21">#REF!</definedName>
    <definedName name="MONTO_DE_PENSIONES_EMITIDAS_POR_REGIONES" localSheetId="3">#REF!</definedName>
    <definedName name="MONTO_DE_PENSIONES_EMITIDAS_POR_REGIONES" localSheetId="31">#REF!</definedName>
    <definedName name="MONTO_DE_PENSIONES_EMITIDAS_POR_REGIONES" localSheetId="29">#REF!</definedName>
    <definedName name="MONTO_DE_PENSIONES_EMITIDAS_POR_REGIONES" localSheetId="35">#REF!</definedName>
    <definedName name="MONTO_DE_PENSIONES_EMITIDAS_POR_REGIONES" localSheetId="30">#REF!</definedName>
    <definedName name="MONTO_DE_PENSIONES_EMITIDAS_POR_REGIONES" localSheetId="28">#REF!</definedName>
    <definedName name="MONTO_DE_PENSIONES_EMITIDAS_POR_REGIONES" localSheetId="41">#REF!</definedName>
    <definedName name="MONTO_DE_PENSIONES_EMITIDAS_POR_REGIONES" localSheetId="24">#REF!</definedName>
    <definedName name="MONTO_DE_PENSIONES_EMITIDAS_POR_REGIONES" localSheetId="40">#REF!</definedName>
    <definedName name="MONTO_DE_PENSIONES_EMITIDAS_POR_REGIONES" localSheetId="34">#REF!</definedName>
    <definedName name="MONTO_DE_PENSIONES_EMITIDAS_POR_REGIONES" localSheetId="33">#REF!</definedName>
    <definedName name="MONTO_DE_PENSIONES_EMITIDAS_POR_REGIONES" localSheetId="38">#REF!</definedName>
    <definedName name="MONTO_DE_PENSIONES_EMITIDAS_POR_REGIONES" localSheetId="37">#REF!</definedName>
    <definedName name="MONTO_DE_PENSIONES_EMITIDAS_POR_REGIONES" localSheetId="36">#REF!</definedName>
    <definedName name="MONTO_DE_PENSIONES_EMITIDAS_POR_REGIONES" localSheetId="9">#REF!</definedName>
    <definedName name="MONTO_DE_PENSIONES_EMITIDAS_POR_REGIONES" localSheetId="5">#REF!</definedName>
    <definedName name="MONTO_DE_PENSIONES_EMITIDAS_POR_REGIONES" localSheetId="32">#REF!</definedName>
    <definedName name="MONTO_DE_PENSIONES_EMITIDAS_POR_REGIONES">#REF!</definedName>
    <definedName name="MONTO_DE_PENSIONES_EMITIDAS_SEGUN_MES_Y_CAJAS_DE_PREVISIÓN" localSheetId="15">#REF!</definedName>
    <definedName name="MONTO_DE_PENSIONES_EMITIDAS_SEGUN_MES_Y_CAJAS_DE_PREVISIÓN" localSheetId="16">#REF!</definedName>
    <definedName name="MONTO_DE_PENSIONES_EMITIDAS_SEGUN_MES_Y_CAJAS_DE_PREVISIÓN" localSheetId="11">#REF!</definedName>
    <definedName name="MONTO_DE_PENSIONES_EMITIDAS_SEGUN_MES_Y_CAJAS_DE_PREVISIÓN" localSheetId="13">#REF!</definedName>
    <definedName name="MONTO_DE_PENSIONES_EMITIDAS_SEGUN_MES_Y_CAJAS_DE_PREVISIÓN" localSheetId="14">#REF!</definedName>
    <definedName name="MONTO_DE_PENSIONES_EMITIDAS_SEGUN_MES_Y_CAJAS_DE_PREVISIÓN" localSheetId="39">#REF!</definedName>
    <definedName name="MONTO_DE_PENSIONES_EMITIDAS_SEGUN_MES_Y_CAJAS_DE_PREVISIÓN" localSheetId="20">#REF!</definedName>
    <definedName name="MONTO_DE_PENSIONES_EMITIDAS_SEGUN_MES_Y_CAJAS_DE_PREVISIÓN" localSheetId="21">#REF!</definedName>
    <definedName name="MONTO_DE_PENSIONES_EMITIDAS_SEGUN_MES_Y_CAJAS_DE_PREVISIÓN" localSheetId="3">#REF!</definedName>
    <definedName name="MONTO_DE_PENSIONES_EMITIDAS_SEGUN_MES_Y_CAJAS_DE_PREVISIÓN" localSheetId="31">#REF!</definedName>
    <definedName name="MONTO_DE_PENSIONES_EMITIDAS_SEGUN_MES_Y_CAJAS_DE_PREVISIÓN" localSheetId="29">#REF!</definedName>
    <definedName name="MONTO_DE_PENSIONES_EMITIDAS_SEGUN_MES_Y_CAJAS_DE_PREVISIÓN" localSheetId="35">#REF!</definedName>
    <definedName name="MONTO_DE_PENSIONES_EMITIDAS_SEGUN_MES_Y_CAJAS_DE_PREVISIÓN" localSheetId="30">#REF!</definedName>
    <definedName name="MONTO_DE_PENSIONES_EMITIDAS_SEGUN_MES_Y_CAJAS_DE_PREVISIÓN" localSheetId="28">#REF!</definedName>
    <definedName name="MONTO_DE_PENSIONES_EMITIDAS_SEGUN_MES_Y_CAJAS_DE_PREVISIÓN" localSheetId="41">#REF!</definedName>
    <definedName name="MONTO_DE_PENSIONES_EMITIDAS_SEGUN_MES_Y_CAJAS_DE_PREVISIÓN" localSheetId="24">#REF!</definedName>
    <definedName name="MONTO_DE_PENSIONES_EMITIDAS_SEGUN_MES_Y_CAJAS_DE_PREVISIÓN" localSheetId="40">#REF!</definedName>
    <definedName name="MONTO_DE_PENSIONES_EMITIDAS_SEGUN_MES_Y_CAJAS_DE_PREVISIÓN" localSheetId="34">#REF!</definedName>
    <definedName name="MONTO_DE_PENSIONES_EMITIDAS_SEGUN_MES_Y_CAJAS_DE_PREVISIÓN" localSheetId="33">#REF!</definedName>
    <definedName name="MONTO_DE_PENSIONES_EMITIDAS_SEGUN_MES_Y_CAJAS_DE_PREVISIÓN" localSheetId="38">#REF!</definedName>
    <definedName name="MONTO_DE_PENSIONES_EMITIDAS_SEGUN_MES_Y_CAJAS_DE_PREVISIÓN" localSheetId="37">#REF!</definedName>
    <definedName name="MONTO_DE_PENSIONES_EMITIDAS_SEGUN_MES_Y_CAJAS_DE_PREVISIÓN" localSheetId="36">#REF!</definedName>
    <definedName name="MONTO_DE_PENSIONES_EMITIDAS_SEGUN_MES_Y_CAJAS_DE_PREVISIÓN" localSheetId="9">#REF!</definedName>
    <definedName name="MONTO_DE_PENSIONES_EMITIDAS_SEGUN_MES_Y_CAJAS_DE_PREVISIÓN" localSheetId="5">#REF!</definedName>
    <definedName name="MONTO_DE_PENSIONES_EMITIDAS_SEGUN_MES_Y_CAJAS_DE_PREVISIÓN" localSheetId="32">#REF!</definedName>
    <definedName name="MONTO_DE_PENSIONES_EMITIDAS_SEGUN_MES_Y_CAJAS_DE_PREVISIÓN">#REF!</definedName>
    <definedName name="MONTO_EMITIDO_EN_SUBSIDIOS_POR_DISCAPACIDAD_MENTAL__SEGÚN_REGIONES" localSheetId="15">#REF!</definedName>
    <definedName name="MONTO_EMITIDO_EN_SUBSIDIOS_POR_DISCAPACIDAD_MENTAL__SEGÚN_REGIONES" localSheetId="16">#REF!</definedName>
    <definedName name="MONTO_EMITIDO_EN_SUBSIDIOS_POR_DISCAPACIDAD_MENTAL__SEGÚN_REGIONES" localSheetId="11">#REF!</definedName>
    <definedName name="MONTO_EMITIDO_EN_SUBSIDIOS_POR_DISCAPACIDAD_MENTAL__SEGÚN_REGIONES" localSheetId="13">#REF!</definedName>
    <definedName name="MONTO_EMITIDO_EN_SUBSIDIOS_POR_DISCAPACIDAD_MENTAL__SEGÚN_REGIONES" localSheetId="14">#REF!</definedName>
    <definedName name="MONTO_EMITIDO_EN_SUBSIDIOS_POR_DISCAPACIDAD_MENTAL__SEGÚN_REGIONES" localSheetId="39">#REF!</definedName>
    <definedName name="MONTO_EMITIDO_EN_SUBSIDIOS_POR_DISCAPACIDAD_MENTAL__SEGÚN_REGIONES" localSheetId="20">#REF!</definedName>
    <definedName name="MONTO_EMITIDO_EN_SUBSIDIOS_POR_DISCAPACIDAD_MENTAL__SEGÚN_REGIONES" localSheetId="21">#REF!</definedName>
    <definedName name="MONTO_EMITIDO_EN_SUBSIDIOS_POR_DISCAPACIDAD_MENTAL__SEGÚN_REGIONES" localSheetId="3">#REF!</definedName>
    <definedName name="MONTO_EMITIDO_EN_SUBSIDIOS_POR_DISCAPACIDAD_MENTAL__SEGÚN_REGIONES" localSheetId="31">#REF!</definedName>
    <definedName name="MONTO_EMITIDO_EN_SUBSIDIOS_POR_DISCAPACIDAD_MENTAL__SEGÚN_REGIONES" localSheetId="29">#REF!</definedName>
    <definedName name="MONTO_EMITIDO_EN_SUBSIDIOS_POR_DISCAPACIDAD_MENTAL__SEGÚN_REGIONES" localSheetId="35">#REF!</definedName>
    <definedName name="MONTO_EMITIDO_EN_SUBSIDIOS_POR_DISCAPACIDAD_MENTAL__SEGÚN_REGIONES" localSheetId="30">#REF!</definedName>
    <definedName name="MONTO_EMITIDO_EN_SUBSIDIOS_POR_DISCAPACIDAD_MENTAL__SEGÚN_REGIONES" localSheetId="28">#REF!</definedName>
    <definedName name="MONTO_EMITIDO_EN_SUBSIDIOS_POR_DISCAPACIDAD_MENTAL__SEGÚN_REGIONES" localSheetId="41">#REF!</definedName>
    <definedName name="MONTO_EMITIDO_EN_SUBSIDIOS_POR_DISCAPACIDAD_MENTAL__SEGÚN_REGIONES" localSheetId="24">#REF!</definedName>
    <definedName name="MONTO_EMITIDO_EN_SUBSIDIOS_POR_DISCAPACIDAD_MENTAL__SEGÚN_REGIONES" localSheetId="40">#REF!</definedName>
    <definedName name="MONTO_EMITIDO_EN_SUBSIDIOS_POR_DISCAPACIDAD_MENTAL__SEGÚN_REGIONES" localSheetId="34">#REF!</definedName>
    <definedName name="MONTO_EMITIDO_EN_SUBSIDIOS_POR_DISCAPACIDAD_MENTAL__SEGÚN_REGIONES" localSheetId="33">#REF!</definedName>
    <definedName name="MONTO_EMITIDO_EN_SUBSIDIOS_POR_DISCAPACIDAD_MENTAL__SEGÚN_REGIONES" localSheetId="38">#REF!</definedName>
    <definedName name="MONTO_EMITIDO_EN_SUBSIDIOS_POR_DISCAPACIDAD_MENTAL__SEGÚN_REGIONES" localSheetId="37">#REF!</definedName>
    <definedName name="MONTO_EMITIDO_EN_SUBSIDIOS_POR_DISCAPACIDAD_MENTAL__SEGÚN_REGIONES" localSheetId="36">#REF!</definedName>
    <definedName name="MONTO_EMITIDO_EN_SUBSIDIOS_POR_DISCAPACIDAD_MENTAL__SEGÚN_REGIONES" localSheetId="9">#REF!</definedName>
    <definedName name="MONTO_EMITIDO_EN_SUBSIDIOS_POR_DISCAPACIDAD_MENTAL__SEGÚN_REGIONES" localSheetId="5">#REF!</definedName>
    <definedName name="MONTO_EMITIDO_EN_SUBSIDIOS_POR_DISCAPACIDAD_MENTAL__SEGÚN_REGIONES" localSheetId="32">#REF!</definedName>
    <definedName name="MONTO_EMITIDO_EN_SUBSIDIOS_POR_DISCAPACIDAD_MENTAL__SEGÚN_REGIONES">#REF!</definedName>
    <definedName name="MONTO_PAGADO_EN_SUBSIDIOS_DE_CESANTIA_PAGADOS_POR_EL_F.U.P.F." localSheetId="15">#REF!</definedName>
    <definedName name="MONTO_PAGADO_EN_SUBSIDIOS_DE_CESANTIA_PAGADOS_POR_EL_F.U.P.F." localSheetId="16">#REF!</definedName>
    <definedName name="MONTO_PAGADO_EN_SUBSIDIOS_DE_CESANTIA_PAGADOS_POR_EL_F.U.P.F." localSheetId="11">#REF!</definedName>
    <definedName name="MONTO_PAGADO_EN_SUBSIDIOS_DE_CESANTIA_PAGADOS_POR_EL_F.U.P.F." localSheetId="13">#REF!</definedName>
    <definedName name="MONTO_PAGADO_EN_SUBSIDIOS_DE_CESANTIA_PAGADOS_POR_EL_F.U.P.F." localSheetId="14">#REF!</definedName>
    <definedName name="MONTO_PAGADO_EN_SUBSIDIOS_DE_CESANTIA_PAGADOS_POR_EL_F.U.P.F." localSheetId="39">#REF!</definedName>
    <definedName name="MONTO_PAGADO_EN_SUBSIDIOS_DE_CESANTIA_PAGADOS_POR_EL_F.U.P.F." localSheetId="20">#REF!</definedName>
    <definedName name="MONTO_PAGADO_EN_SUBSIDIOS_DE_CESANTIA_PAGADOS_POR_EL_F.U.P.F." localSheetId="21">#REF!</definedName>
    <definedName name="MONTO_PAGADO_EN_SUBSIDIOS_DE_CESANTIA_PAGADOS_POR_EL_F.U.P.F." localSheetId="3">#REF!</definedName>
    <definedName name="MONTO_PAGADO_EN_SUBSIDIOS_DE_CESANTIA_PAGADOS_POR_EL_F.U.P.F." localSheetId="31">#REF!</definedName>
    <definedName name="MONTO_PAGADO_EN_SUBSIDIOS_DE_CESANTIA_PAGADOS_POR_EL_F.U.P.F." localSheetId="29">#REF!</definedName>
    <definedName name="MONTO_PAGADO_EN_SUBSIDIOS_DE_CESANTIA_PAGADOS_POR_EL_F.U.P.F." localSheetId="35">#REF!</definedName>
    <definedName name="MONTO_PAGADO_EN_SUBSIDIOS_DE_CESANTIA_PAGADOS_POR_EL_F.U.P.F." localSheetId="30">#REF!</definedName>
    <definedName name="MONTO_PAGADO_EN_SUBSIDIOS_DE_CESANTIA_PAGADOS_POR_EL_F.U.P.F." localSheetId="28">#REF!</definedName>
    <definedName name="MONTO_PAGADO_EN_SUBSIDIOS_DE_CESANTIA_PAGADOS_POR_EL_F.U.P.F." localSheetId="41">#REF!</definedName>
    <definedName name="MONTO_PAGADO_EN_SUBSIDIOS_DE_CESANTIA_PAGADOS_POR_EL_F.U.P.F." localSheetId="24">#REF!</definedName>
    <definedName name="MONTO_PAGADO_EN_SUBSIDIOS_DE_CESANTIA_PAGADOS_POR_EL_F.U.P.F." localSheetId="40">#REF!</definedName>
    <definedName name="MONTO_PAGADO_EN_SUBSIDIOS_DE_CESANTIA_PAGADOS_POR_EL_F.U.P.F." localSheetId="34">#REF!</definedName>
    <definedName name="MONTO_PAGADO_EN_SUBSIDIOS_DE_CESANTIA_PAGADOS_POR_EL_F.U.P.F." localSheetId="33">#REF!</definedName>
    <definedName name="MONTO_PAGADO_EN_SUBSIDIOS_DE_CESANTIA_PAGADOS_POR_EL_F.U.P.F." localSheetId="38">#REF!</definedName>
    <definedName name="MONTO_PAGADO_EN_SUBSIDIOS_DE_CESANTIA_PAGADOS_POR_EL_F.U.P.F." localSheetId="37">#REF!</definedName>
    <definedName name="MONTO_PAGADO_EN_SUBSIDIOS_DE_CESANTIA_PAGADOS_POR_EL_F.U.P.F." localSheetId="36">#REF!</definedName>
    <definedName name="MONTO_PAGADO_EN_SUBSIDIOS_DE_CESANTIA_PAGADOS_POR_EL_F.U.P.F." localSheetId="9">#REF!</definedName>
    <definedName name="MONTO_PAGADO_EN_SUBSIDIOS_DE_CESANTIA_PAGADOS_POR_EL_F.U.P.F." localSheetId="5">#REF!</definedName>
    <definedName name="MONTO_PAGADO_EN_SUBSIDIOS_DE_CESANTIA_PAGADOS_POR_EL_F.U.P.F." localSheetId="32">#REF!</definedName>
    <definedName name="MONTO_PAGADO_EN_SUBSIDIOS_DE_CESANTIA_PAGADOS_POR_EL_F.U.P.F.">#REF!</definedName>
    <definedName name="MONTO_PAGADO_EN_SUBSIDIOS_DE_ORIGEN_COMUN__POR_LAS_C.C.A.F." localSheetId="15">#REF!</definedName>
    <definedName name="MONTO_PAGADO_EN_SUBSIDIOS_DE_ORIGEN_COMUN__POR_LAS_C.C.A.F." localSheetId="16">#REF!</definedName>
    <definedName name="MONTO_PAGADO_EN_SUBSIDIOS_DE_ORIGEN_COMUN__POR_LAS_C.C.A.F." localSheetId="11">#REF!</definedName>
    <definedName name="MONTO_PAGADO_EN_SUBSIDIOS_DE_ORIGEN_COMUN__POR_LAS_C.C.A.F." localSheetId="13">#REF!</definedName>
    <definedName name="MONTO_PAGADO_EN_SUBSIDIOS_DE_ORIGEN_COMUN__POR_LAS_C.C.A.F." localSheetId="14">#REF!</definedName>
    <definedName name="MONTO_PAGADO_EN_SUBSIDIOS_DE_ORIGEN_COMUN__POR_LAS_C.C.A.F." localSheetId="39">#REF!</definedName>
    <definedName name="MONTO_PAGADO_EN_SUBSIDIOS_DE_ORIGEN_COMUN__POR_LAS_C.C.A.F." localSheetId="20">#REF!</definedName>
    <definedName name="MONTO_PAGADO_EN_SUBSIDIOS_DE_ORIGEN_COMUN__POR_LAS_C.C.A.F." localSheetId="21">#REF!</definedName>
    <definedName name="MONTO_PAGADO_EN_SUBSIDIOS_DE_ORIGEN_COMUN__POR_LAS_C.C.A.F." localSheetId="3">#REF!</definedName>
    <definedName name="MONTO_PAGADO_EN_SUBSIDIOS_DE_ORIGEN_COMUN__POR_LAS_C.C.A.F." localSheetId="31">#REF!</definedName>
    <definedName name="MONTO_PAGADO_EN_SUBSIDIOS_DE_ORIGEN_COMUN__POR_LAS_C.C.A.F." localSheetId="29">#REF!</definedName>
    <definedName name="MONTO_PAGADO_EN_SUBSIDIOS_DE_ORIGEN_COMUN__POR_LAS_C.C.A.F." localSheetId="35">#REF!</definedName>
    <definedName name="MONTO_PAGADO_EN_SUBSIDIOS_DE_ORIGEN_COMUN__POR_LAS_C.C.A.F." localSheetId="30">#REF!</definedName>
    <definedName name="MONTO_PAGADO_EN_SUBSIDIOS_DE_ORIGEN_COMUN__POR_LAS_C.C.A.F." localSheetId="28">#REF!</definedName>
    <definedName name="MONTO_PAGADO_EN_SUBSIDIOS_DE_ORIGEN_COMUN__POR_LAS_C.C.A.F." localSheetId="41">#REF!</definedName>
    <definedName name="MONTO_PAGADO_EN_SUBSIDIOS_DE_ORIGEN_COMUN__POR_LAS_C.C.A.F." localSheetId="24">#REF!</definedName>
    <definedName name="MONTO_PAGADO_EN_SUBSIDIOS_DE_ORIGEN_COMUN__POR_LAS_C.C.A.F." localSheetId="40">#REF!</definedName>
    <definedName name="MONTO_PAGADO_EN_SUBSIDIOS_DE_ORIGEN_COMUN__POR_LAS_C.C.A.F." localSheetId="34">#REF!</definedName>
    <definedName name="MONTO_PAGADO_EN_SUBSIDIOS_DE_ORIGEN_COMUN__POR_LAS_C.C.A.F." localSheetId="33">#REF!</definedName>
    <definedName name="MONTO_PAGADO_EN_SUBSIDIOS_DE_ORIGEN_COMUN__POR_LAS_C.C.A.F." localSheetId="38">#REF!</definedName>
    <definedName name="MONTO_PAGADO_EN_SUBSIDIOS_DE_ORIGEN_COMUN__POR_LAS_C.C.A.F." localSheetId="37">#REF!</definedName>
    <definedName name="MONTO_PAGADO_EN_SUBSIDIOS_DE_ORIGEN_COMUN__POR_LAS_C.C.A.F." localSheetId="36">#REF!</definedName>
    <definedName name="MONTO_PAGADO_EN_SUBSIDIOS_DE_ORIGEN_COMUN__POR_LAS_C.C.A.F." localSheetId="9">#REF!</definedName>
    <definedName name="MONTO_PAGADO_EN_SUBSIDIOS_DE_ORIGEN_COMUN__POR_LAS_C.C.A.F." localSheetId="5">#REF!</definedName>
    <definedName name="MONTO_PAGADO_EN_SUBSIDIOS_DE_ORIGEN_COMUN__POR_LAS_C.C.A.F." localSheetId="32">#REF!</definedName>
    <definedName name="MONTO_PAGADO_EN_SUBSIDIOS_DE_ORIGEN_COMUN__POR_LAS_C.C.A.F.">#REF!</definedName>
    <definedName name="MONTO_PASIS_POR_REGIONES" localSheetId="15">#REF!</definedName>
    <definedName name="MONTO_PASIS_POR_REGIONES" localSheetId="16">#REF!</definedName>
    <definedName name="MONTO_PASIS_POR_REGIONES" localSheetId="11">#REF!</definedName>
    <definedName name="MONTO_PASIS_POR_REGIONES" localSheetId="13">#REF!</definedName>
    <definedName name="MONTO_PASIS_POR_REGIONES" localSheetId="14">#REF!</definedName>
    <definedName name="MONTO_PASIS_POR_REGIONES" localSheetId="39">#REF!</definedName>
    <definedName name="MONTO_PASIS_POR_REGIONES" localSheetId="20">#REF!</definedName>
    <definedName name="MONTO_PASIS_POR_REGIONES" localSheetId="21">#REF!</definedName>
    <definedName name="MONTO_PASIS_POR_REGIONES" localSheetId="3">#REF!</definedName>
    <definedName name="MONTO_PASIS_POR_REGIONES" localSheetId="31">#REF!</definedName>
    <definedName name="MONTO_PASIS_POR_REGIONES" localSheetId="29">#REF!</definedName>
    <definedName name="MONTO_PASIS_POR_REGIONES" localSheetId="35">#REF!</definedName>
    <definedName name="MONTO_PASIS_POR_REGIONES" localSheetId="30">#REF!</definedName>
    <definedName name="MONTO_PASIS_POR_REGIONES" localSheetId="28">#REF!</definedName>
    <definedName name="MONTO_PASIS_POR_REGIONES" localSheetId="41">#REF!</definedName>
    <definedName name="MONTO_PASIS_POR_REGIONES" localSheetId="24">#REF!</definedName>
    <definedName name="MONTO_PASIS_POR_REGIONES" localSheetId="40">#REF!</definedName>
    <definedName name="MONTO_PASIS_POR_REGIONES" localSheetId="34">#REF!</definedName>
    <definedName name="MONTO_PASIS_POR_REGIONES" localSheetId="33">#REF!</definedName>
    <definedName name="MONTO_PASIS_POR_REGIONES" localSheetId="38">#REF!</definedName>
    <definedName name="MONTO_PASIS_POR_REGIONES" localSheetId="37">#REF!</definedName>
    <definedName name="MONTO_PASIS_POR_REGIONES" localSheetId="36">#REF!</definedName>
    <definedName name="MONTO_PASIS_POR_REGIONES" localSheetId="9">#REF!</definedName>
    <definedName name="MONTO_PASIS_POR_REGIONES" localSheetId="5">#REF!</definedName>
    <definedName name="MONTO_PASIS_POR_REGIONES" localSheetId="32">#REF!</definedName>
    <definedName name="MONTO_PASIS_POR_REGIONES">#REF!</definedName>
    <definedName name="MONTO_TOTAL_DE_CREDITOS_DE_CONSUMO_OTORGADOS_POR_EL_SISTEMA_C.C.A.F." localSheetId="15">#REF!</definedName>
    <definedName name="MONTO_TOTAL_DE_CREDITOS_DE_CONSUMO_OTORGADOS_POR_EL_SISTEMA_C.C.A.F." localSheetId="16">#REF!</definedName>
    <definedName name="MONTO_TOTAL_DE_CREDITOS_DE_CONSUMO_OTORGADOS_POR_EL_SISTEMA_C.C.A.F." localSheetId="11">#REF!</definedName>
    <definedName name="MONTO_TOTAL_DE_CREDITOS_DE_CONSUMO_OTORGADOS_POR_EL_SISTEMA_C.C.A.F." localSheetId="13">#REF!</definedName>
    <definedName name="MONTO_TOTAL_DE_CREDITOS_DE_CONSUMO_OTORGADOS_POR_EL_SISTEMA_C.C.A.F." localSheetId="14">#REF!</definedName>
    <definedName name="MONTO_TOTAL_DE_CREDITOS_DE_CONSUMO_OTORGADOS_POR_EL_SISTEMA_C.C.A.F." localSheetId="20">#REF!</definedName>
    <definedName name="MONTO_TOTAL_DE_CREDITOS_DE_CONSUMO_OTORGADOS_POR_EL_SISTEMA_C.C.A.F." localSheetId="21">#REF!</definedName>
    <definedName name="MONTO_TOTAL_DE_CREDITOS_DE_CONSUMO_OTORGADOS_POR_EL_SISTEMA_C.C.A.F." localSheetId="3">#REF!</definedName>
    <definedName name="MONTO_TOTAL_DE_CREDITOS_DE_CONSUMO_OTORGADOS_POR_EL_SISTEMA_C.C.A.F." localSheetId="29">#REF!</definedName>
    <definedName name="MONTO_TOTAL_DE_CREDITOS_DE_CONSUMO_OTORGADOS_POR_EL_SISTEMA_C.C.A.F." localSheetId="35">'MONTO CREDITOS'!$B$3</definedName>
    <definedName name="MONTO_TOTAL_DE_CREDITOS_DE_CONSUMO_OTORGADOS_POR_EL_SISTEMA_C.C.A.F." localSheetId="30">#REF!</definedName>
    <definedName name="MONTO_TOTAL_DE_CREDITOS_DE_CONSUMO_OTORGADOS_POR_EL_SISTEMA_C.C.A.F." localSheetId="28">#REF!</definedName>
    <definedName name="MONTO_TOTAL_DE_CREDITOS_DE_CONSUMO_OTORGADOS_POR_EL_SISTEMA_C.C.A.F." localSheetId="24">#REF!</definedName>
    <definedName name="MONTO_TOTAL_DE_CREDITOS_DE_CONSUMO_OTORGADOS_POR_EL_SISTEMA_C.C.A.F." localSheetId="9">#REF!</definedName>
    <definedName name="MONTO_TOTAL_DE_CREDITOS_DE_CONSUMO_OTORGADOS_POR_EL_SISTEMA_C.C.A.F." localSheetId="5">#REF!</definedName>
    <definedName name="MONTO_TOTAL_DE_CREDITOS_DE_CONSUMO_OTORGADOS_POR_EL_SISTEMA_C.C.A.F.">#REF!</definedName>
    <definedName name="MONTO_TOTAL_DE_SUBSIDIOS_PAGADOS_POR_ACCIDENTES_DEL_TRABAJO" localSheetId="15">#REF!</definedName>
    <definedName name="MONTO_TOTAL_DE_SUBSIDIOS_PAGADOS_POR_ACCIDENTES_DEL_TRABAJO" localSheetId="16">#REF!</definedName>
    <definedName name="MONTO_TOTAL_DE_SUBSIDIOS_PAGADOS_POR_ACCIDENTES_DEL_TRABAJO" localSheetId="11">#REF!</definedName>
    <definedName name="MONTO_TOTAL_DE_SUBSIDIOS_PAGADOS_POR_ACCIDENTES_DEL_TRABAJO" localSheetId="13">#REF!</definedName>
    <definedName name="MONTO_TOTAL_DE_SUBSIDIOS_PAGADOS_POR_ACCIDENTES_DEL_TRABAJO" localSheetId="14">#REF!</definedName>
    <definedName name="MONTO_TOTAL_DE_SUBSIDIOS_PAGADOS_POR_ACCIDENTES_DEL_TRABAJO" localSheetId="39">#REF!</definedName>
    <definedName name="MONTO_TOTAL_DE_SUBSIDIOS_PAGADOS_POR_ACCIDENTES_DEL_TRABAJO" localSheetId="20">#REF!</definedName>
    <definedName name="MONTO_TOTAL_DE_SUBSIDIOS_PAGADOS_POR_ACCIDENTES_DEL_TRABAJO" localSheetId="21">#REF!</definedName>
    <definedName name="MONTO_TOTAL_DE_SUBSIDIOS_PAGADOS_POR_ACCIDENTES_DEL_TRABAJO" localSheetId="3">#REF!</definedName>
    <definedName name="MONTO_TOTAL_DE_SUBSIDIOS_PAGADOS_POR_ACCIDENTES_DEL_TRABAJO" localSheetId="31">#REF!</definedName>
    <definedName name="MONTO_TOTAL_DE_SUBSIDIOS_PAGADOS_POR_ACCIDENTES_DEL_TRABAJO" localSheetId="29">#REF!</definedName>
    <definedName name="MONTO_TOTAL_DE_SUBSIDIOS_PAGADOS_POR_ACCIDENTES_DEL_TRABAJO" localSheetId="35">#REF!</definedName>
    <definedName name="MONTO_TOTAL_DE_SUBSIDIOS_PAGADOS_POR_ACCIDENTES_DEL_TRABAJO" localSheetId="30">#REF!</definedName>
    <definedName name="MONTO_TOTAL_DE_SUBSIDIOS_PAGADOS_POR_ACCIDENTES_DEL_TRABAJO" localSheetId="28">#REF!</definedName>
    <definedName name="MONTO_TOTAL_DE_SUBSIDIOS_PAGADOS_POR_ACCIDENTES_DEL_TRABAJO" localSheetId="41">#REF!</definedName>
    <definedName name="MONTO_TOTAL_DE_SUBSIDIOS_PAGADOS_POR_ACCIDENTES_DEL_TRABAJO" localSheetId="24">#REF!</definedName>
    <definedName name="MONTO_TOTAL_DE_SUBSIDIOS_PAGADOS_POR_ACCIDENTES_DEL_TRABAJO" localSheetId="40">#REF!</definedName>
    <definedName name="MONTO_TOTAL_DE_SUBSIDIOS_PAGADOS_POR_ACCIDENTES_DEL_TRABAJO" localSheetId="34">#REF!</definedName>
    <definedName name="MONTO_TOTAL_DE_SUBSIDIOS_PAGADOS_POR_ACCIDENTES_DEL_TRABAJO" localSheetId="33">#REF!</definedName>
    <definedName name="MONTO_TOTAL_DE_SUBSIDIOS_PAGADOS_POR_ACCIDENTES_DEL_TRABAJO" localSheetId="38">#REF!</definedName>
    <definedName name="MONTO_TOTAL_DE_SUBSIDIOS_PAGADOS_POR_ACCIDENTES_DEL_TRABAJO" localSheetId="37">#REF!</definedName>
    <definedName name="MONTO_TOTAL_DE_SUBSIDIOS_PAGADOS_POR_ACCIDENTES_DEL_TRABAJO" localSheetId="36">#REF!</definedName>
    <definedName name="MONTO_TOTAL_DE_SUBSIDIOS_PAGADOS_POR_ACCIDENTES_DEL_TRABAJO" localSheetId="9">#REF!</definedName>
    <definedName name="MONTO_TOTAL_DE_SUBSIDIOS_PAGADOS_POR_ACCIDENTES_DEL_TRABAJO" localSheetId="5">#REF!</definedName>
    <definedName name="MONTO_TOTAL_DE_SUBSIDIOS_PAGADOS_POR_ACCIDENTES_DEL_TRABAJO" localSheetId="32">#REF!</definedName>
    <definedName name="MONTO_TOTAL_DE_SUBSIDIOS_PAGADOS_POR_ACCIDENTES_DEL_TRABAJO">#REF!</definedName>
    <definedName name="MONTOPASISREGIONES" localSheetId="15">#REF!</definedName>
    <definedName name="MONTOPASISREGIONES" localSheetId="16">#REF!</definedName>
    <definedName name="MONTOPASISREGIONES" localSheetId="11">#REF!</definedName>
    <definedName name="MONTOPASISREGIONES" localSheetId="13">#REF!</definedName>
    <definedName name="MONTOPASISREGIONES" localSheetId="14">#REF!</definedName>
    <definedName name="MONTOPASISREGIONES" localSheetId="39">#REF!</definedName>
    <definedName name="MONTOPASISREGIONES" localSheetId="20">#REF!</definedName>
    <definedName name="MONTOPASISREGIONES" localSheetId="21">#REF!</definedName>
    <definedName name="MONTOPASISREGIONES" localSheetId="3">#REF!</definedName>
    <definedName name="MONTOPASISREGIONES" localSheetId="31">#REF!</definedName>
    <definedName name="MONTOPASISREGIONES" localSheetId="29">#REF!</definedName>
    <definedName name="MONTOPASISREGIONES" localSheetId="35">#REF!</definedName>
    <definedName name="MONTOPASISREGIONES" localSheetId="30">#REF!</definedName>
    <definedName name="MONTOPASISREGIONES" localSheetId="28">#REF!</definedName>
    <definedName name="MONTOPASISREGIONES" localSheetId="41">#REF!</definedName>
    <definedName name="MONTOPASISREGIONES" localSheetId="24">#REF!</definedName>
    <definedName name="MONTOPASISREGIONES" localSheetId="40">#REF!</definedName>
    <definedName name="MONTOPASISREGIONES" localSheetId="34">#REF!</definedName>
    <definedName name="MONTOPASISREGIONES" localSheetId="33">#REF!</definedName>
    <definedName name="MONTOPASISREGIONES" localSheetId="38">#REF!</definedName>
    <definedName name="MONTOPASISREGIONES" localSheetId="37">#REF!</definedName>
    <definedName name="MONTOPASISREGIONES" localSheetId="36">#REF!</definedName>
    <definedName name="MONTOPASISREGIONES" localSheetId="9">#REF!</definedName>
    <definedName name="MONTOPASISREGIONES" localSheetId="5">#REF!</definedName>
    <definedName name="MONTOPASISREGIONES" localSheetId="32">#REF!</definedName>
    <definedName name="MONTOPASISREGIONES">#REF!</definedName>
    <definedName name="MONTOS_EN_CREDITOS_HIPOTECARIOS_OTORGADOS_POR_EL_SISTEMA_C.C.A.F." localSheetId="15">#REF!</definedName>
    <definedName name="MONTOS_EN_CREDITOS_HIPOTECARIOS_OTORGADOS_POR_EL_SISTEMA_C.C.A.F." localSheetId="16">#REF!</definedName>
    <definedName name="MONTOS_EN_CREDITOS_HIPOTECARIOS_OTORGADOS_POR_EL_SISTEMA_C.C.A.F." localSheetId="11">#REF!</definedName>
    <definedName name="MONTOS_EN_CREDITOS_HIPOTECARIOS_OTORGADOS_POR_EL_SISTEMA_C.C.A.F." localSheetId="13">#REF!</definedName>
    <definedName name="MONTOS_EN_CREDITOS_HIPOTECARIOS_OTORGADOS_POR_EL_SISTEMA_C.C.A.F." localSheetId="14">#REF!</definedName>
    <definedName name="MONTOS_EN_CREDITOS_HIPOTECARIOS_OTORGADOS_POR_EL_SISTEMA_C.C.A.F." localSheetId="20">#REF!</definedName>
    <definedName name="MONTOS_EN_CREDITOS_HIPOTECARIOS_OTORGADOS_POR_EL_SISTEMA_C.C.A.F." localSheetId="21">#REF!</definedName>
    <definedName name="MONTOS_EN_CREDITOS_HIPOTECARIOS_OTORGADOS_POR_EL_SISTEMA_C.C.A.F." localSheetId="3">#REF!</definedName>
    <definedName name="MONTOS_EN_CREDITOS_HIPOTECARIOS_OTORGADOS_POR_EL_SISTEMA_C.C.A.F." localSheetId="29">#REF!</definedName>
    <definedName name="MONTOS_EN_CREDITOS_HIPOTECARIOS_OTORGADOS_POR_EL_SISTEMA_C.C.A.F." localSheetId="30">#REF!</definedName>
    <definedName name="MONTOS_EN_CREDITOS_HIPOTECARIOS_OTORGADOS_POR_EL_SISTEMA_C.C.A.F." localSheetId="28">#REF!</definedName>
    <definedName name="MONTOS_EN_CREDITOS_HIPOTECARIOS_OTORGADOS_POR_EL_SISTEMA_C.C.A.F." localSheetId="24">#REF!</definedName>
    <definedName name="MONTOS_EN_CREDITOS_HIPOTECARIOS_OTORGADOS_POR_EL_SISTEMA_C.C.A.F." localSheetId="34">N°CREDITOS!$B$40:$E$40</definedName>
    <definedName name="MONTOS_EN_CREDITOS_HIPOTECARIOS_OTORGADOS_POR_EL_SISTEMA_C.C.A.F." localSheetId="9">#REF!</definedName>
    <definedName name="MONTOS_EN_CREDITOS_HIPOTECARIOS_OTORGADOS_POR_EL_SISTEMA_C.C.A.F." localSheetId="5">#REF!</definedName>
    <definedName name="MONTOS_EN_CREDITOS_HIPOTECARIOS_OTORGADOS_POR_EL_SISTEMA_C.C.A.F.">#REF!</definedName>
    <definedName name="MONTOS_TOTALES_DE__PENSIONES_VIGENTES_DE_LA_LEY_N_16.744_SEGÚN_TIPO_DE_PENSION" localSheetId="15">#REF!</definedName>
    <definedName name="MONTOS_TOTALES_DE__PENSIONES_VIGENTES_DE_LA_LEY_N_16.744_SEGÚN_TIPO_DE_PENSION" localSheetId="16">#REF!</definedName>
    <definedName name="MONTOS_TOTALES_DE__PENSIONES_VIGENTES_DE_LA_LEY_N_16.744_SEGÚN_TIPO_DE_PENSION" localSheetId="11">#REF!</definedName>
    <definedName name="MONTOS_TOTALES_DE__PENSIONES_VIGENTES_DE_LA_LEY_N_16.744_SEGÚN_TIPO_DE_PENSION" localSheetId="13">#REF!</definedName>
    <definedName name="MONTOS_TOTALES_DE__PENSIONES_VIGENTES_DE_LA_LEY_N_16.744_SEGÚN_TIPO_DE_PENSION" localSheetId="14">#REF!</definedName>
    <definedName name="MONTOS_TOTALES_DE__PENSIONES_VIGENTES_DE_LA_LEY_N_16.744_SEGÚN_TIPO_DE_PENSION" localSheetId="39">#REF!</definedName>
    <definedName name="MONTOS_TOTALES_DE__PENSIONES_VIGENTES_DE_LA_LEY_N_16.744_SEGÚN_TIPO_DE_PENSION" localSheetId="20">#REF!</definedName>
    <definedName name="MONTOS_TOTALES_DE__PENSIONES_VIGENTES_DE_LA_LEY_N_16.744_SEGÚN_TIPO_DE_PENSION" localSheetId="21">#REF!</definedName>
    <definedName name="MONTOS_TOTALES_DE__PENSIONES_VIGENTES_DE_LA_LEY_N_16.744_SEGÚN_TIPO_DE_PENSION" localSheetId="3">#REF!</definedName>
    <definedName name="MONTOS_TOTALES_DE__PENSIONES_VIGENTES_DE_LA_LEY_N_16.744_SEGÚN_TIPO_DE_PENSION" localSheetId="31">#REF!</definedName>
    <definedName name="MONTOS_TOTALES_DE__PENSIONES_VIGENTES_DE_LA_LEY_N_16.744_SEGÚN_TIPO_DE_PENSION" localSheetId="29">#REF!</definedName>
    <definedName name="MONTOS_TOTALES_DE__PENSIONES_VIGENTES_DE_LA_LEY_N_16.744_SEGÚN_TIPO_DE_PENSION" localSheetId="35">#REF!</definedName>
    <definedName name="MONTOS_TOTALES_DE__PENSIONES_VIGENTES_DE_LA_LEY_N_16.744_SEGÚN_TIPO_DE_PENSION" localSheetId="30">#REF!</definedName>
    <definedName name="MONTOS_TOTALES_DE__PENSIONES_VIGENTES_DE_LA_LEY_N_16.744_SEGÚN_TIPO_DE_PENSION" localSheetId="28">#REF!</definedName>
    <definedName name="MONTOS_TOTALES_DE__PENSIONES_VIGENTES_DE_LA_LEY_N_16.744_SEGÚN_TIPO_DE_PENSION" localSheetId="41">#REF!</definedName>
    <definedName name="MONTOS_TOTALES_DE__PENSIONES_VIGENTES_DE_LA_LEY_N_16.744_SEGÚN_TIPO_DE_PENSION" localSheetId="24">#REF!</definedName>
    <definedName name="MONTOS_TOTALES_DE__PENSIONES_VIGENTES_DE_LA_LEY_N_16.744_SEGÚN_TIPO_DE_PENSION" localSheetId="40">#REF!</definedName>
    <definedName name="MONTOS_TOTALES_DE__PENSIONES_VIGENTES_DE_LA_LEY_N_16.744_SEGÚN_TIPO_DE_PENSION" localSheetId="34">#REF!</definedName>
    <definedName name="MONTOS_TOTALES_DE__PENSIONES_VIGENTES_DE_LA_LEY_N_16.744_SEGÚN_TIPO_DE_PENSION" localSheetId="33">#REF!</definedName>
    <definedName name="MONTOS_TOTALES_DE__PENSIONES_VIGENTES_DE_LA_LEY_N_16.744_SEGÚN_TIPO_DE_PENSION" localSheetId="38">#REF!</definedName>
    <definedName name="MONTOS_TOTALES_DE__PENSIONES_VIGENTES_DE_LA_LEY_N_16.744_SEGÚN_TIPO_DE_PENSION" localSheetId="37">#REF!</definedName>
    <definedName name="MONTOS_TOTALES_DE__PENSIONES_VIGENTES_DE_LA_LEY_N_16.744_SEGÚN_TIPO_DE_PENSION" localSheetId="36">#REF!</definedName>
    <definedName name="MONTOS_TOTALES_DE__PENSIONES_VIGENTES_DE_LA_LEY_N_16.744_SEGÚN_TIPO_DE_PENSION" localSheetId="9">#REF!</definedName>
    <definedName name="MONTOS_TOTALES_DE__PENSIONES_VIGENTES_DE_LA_LEY_N_16.744_SEGÚN_TIPO_DE_PENSION" localSheetId="5">#REF!</definedName>
    <definedName name="MONTOS_TOTALES_DE__PENSIONES_VIGENTES_DE_LA_LEY_N_16.744_SEGÚN_TIPO_DE_PENSION" localSheetId="32">#REF!</definedName>
    <definedName name="MONTOS_TOTALES_DE__PENSIONES_VIGENTES_DE_LA_LEY_N_16.744_SEGÚN_TIPO_DE_PENSION">#REF!</definedName>
    <definedName name="MONTOS_TOTALES_DE_PENSIONES_DE_LA_LEY_N_16.744" localSheetId="15">#REF!</definedName>
    <definedName name="MONTOS_TOTALES_DE_PENSIONES_DE_LA_LEY_N_16.744" localSheetId="16">#REF!</definedName>
    <definedName name="MONTOS_TOTALES_DE_PENSIONES_DE_LA_LEY_N_16.744" localSheetId="11">#REF!</definedName>
    <definedName name="MONTOS_TOTALES_DE_PENSIONES_DE_LA_LEY_N_16.744" localSheetId="13">#REF!</definedName>
    <definedName name="MONTOS_TOTALES_DE_PENSIONES_DE_LA_LEY_N_16.744" localSheetId="14">#REF!</definedName>
    <definedName name="MONTOS_TOTALES_DE_PENSIONES_DE_LA_LEY_N_16.744" localSheetId="39">#REF!</definedName>
    <definedName name="MONTOS_TOTALES_DE_PENSIONES_DE_LA_LEY_N_16.744" localSheetId="20">#REF!</definedName>
    <definedName name="MONTOS_TOTALES_DE_PENSIONES_DE_LA_LEY_N_16.744" localSheetId="21">#REF!</definedName>
    <definedName name="MONTOS_TOTALES_DE_PENSIONES_DE_LA_LEY_N_16.744" localSheetId="3">#REF!</definedName>
    <definedName name="MONTOS_TOTALES_DE_PENSIONES_DE_LA_LEY_N_16.744" localSheetId="31">#REF!</definedName>
    <definedName name="MONTOS_TOTALES_DE_PENSIONES_DE_LA_LEY_N_16.744" localSheetId="29">#REF!</definedName>
    <definedName name="MONTOS_TOTALES_DE_PENSIONES_DE_LA_LEY_N_16.744" localSheetId="35">#REF!</definedName>
    <definedName name="MONTOS_TOTALES_DE_PENSIONES_DE_LA_LEY_N_16.744" localSheetId="30">#REF!</definedName>
    <definedName name="MONTOS_TOTALES_DE_PENSIONES_DE_LA_LEY_N_16.744" localSheetId="28">#REF!</definedName>
    <definedName name="MONTOS_TOTALES_DE_PENSIONES_DE_LA_LEY_N_16.744" localSheetId="41">#REF!</definedName>
    <definedName name="MONTOS_TOTALES_DE_PENSIONES_DE_LA_LEY_N_16.744" localSheetId="24">#REF!</definedName>
    <definedName name="MONTOS_TOTALES_DE_PENSIONES_DE_LA_LEY_N_16.744" localSheetId="40">#REF!</definedName>
    <definedName name="MONTOS_TOTALES_DE_PENSIONES_DE_LA_LEY_N_16.744" localSheetId="34">#REF!</definedName>
    <definedName name="MONTOS_TOTALES_DE_PENSIONES_DE_LA_LEY_N_16.744" localSheetId="33">#REF!</definedName>
    <definedName name="MONTOS_TOTALES_DE_PENSIONES_DE_LA_LEY_N_16.744" localSheetId="38">#REF!</definedName>
    <definedName name="MONTOS_TOTALES_DE_PENSIONES_DE_LA_LEY_N_16.744" localSheetId="37">#REF!</definedName>
    <definedName name="MONTOS_TOTALES_DE_PENSIONES_DE_LA_LEY_N_16.744" localSheetId="36">#REF!</definedName>
    <definedName name="MONTOS_TOTALES_DE_PENSIONES_DE_LA_LEY_N_16.744" localSheetId="9">#REF!</definedName>
    <definedName name="MONTOS_TOTALES_DE_PENSIONES_DE_LA_LEY_N_16.744" localSheetId="5">#REF!</definedName>
    <definedName name="MONTOS_TOTALES_DE_PENSIONES_DE_LA_LEY_N_16.744" localSheetId="32">#REF!</definedName>
    <definedName name="MONTOS_TOTALES_DE_PENSIONES_DE_LA_LEY_N_16.744">#REF!</definedName>
    <definedName name="N__DE_SUBSIDIOS_INICIADOS_SISTEMA_DE_SUBSIDIOS_MATERNALES_AÑO_2005" localSheetId="15">#REF!</definedName>
    <definedName name="N__DE_SUBSIDIOS_INICIADOS_SISTEMA_DE_SUBSIDIOS_MATERNALES_AÑO_2005" localSheetId="16">#REF!</definedName>
    <definedName name="N__DE_SUBSIDIOS_INICIADOS_SISTEMA_DE_SUBSIDIOS_MATERNALES_AÑO_2005" localSheetId="11">#REF!</definedName>
    <definedName name="N__DE_SUBSIDIOS_INICIADOS_SISTEMA_DE_SUBSIDIOS_MATERNALES_AÑO_2005" localSheetId="13">#REF!</definedName>
    <definedName name="N__DE_SUBSIDIOS_INICIADOS_SISTEMA_DE_SUBSIDIOS_MATERNALES_AÑO_2005" localSheetId="14">#REF!</definedName>
    <definedName name="N__DE_SUBSIDIOS_INICIADOS_SISTEMA_DE_SUBSIDIOS_MATERNALES_AÑO_2005" localSheetId="39">#REF!</definedName>
    <definedName name="N__DE_SUBSIDIOS_INICIADOS_SISTEMA_DE_SUBSIDIOS_MATERNALES_AÑO_2005" localSheetId="20">#REF!</definedName>
    <definedName name="N__DE_SUBSIDIOS_INICIADOS_SISTEMA_DE_SUBSIDIOS_MATERNALES_AÑO_2005" localSheetId="21">#REF!</definedName>
    <definedName name="N__DE_SUBSIDIOS_INICIADOS_SISTEMA_DE_SUBSIDIOS_MATERNALES_AÑO_2005" localSheetId="3">#REF!</definedName>
    <definedName name="N__DE_SUBSIDIOS_INICIADOS_SISTEMA_DE_SUBSIDIOS_MATERNALES_AÑO_2005" localSheetId="31">#REF!</definedName>
    <definedName name="N__DE_SUBSIDIOS_INICIADOS_SISTEMA_DE_SUBSIDIOS_MATERNALES_AÑO_2005" localSheetId="29">#REF!</definedName>
    <definedName name="N__DE_SUBSIDIOS_INICIADOS_SISTEMA_DE_SUBSIDIOS_MATERNALES_AÑO_2005" localSheetId="35">#REF!</definedName>
    <definedName name="N__DE_SUBSIDIOS_INICIADOS_SISTEMA_DE_SUBSIDIOS_MATERNALES_AÑO_2005" localSheetId="30">#REF!</definedName>
    <definedName name="N__DE_SUBSIDIOS_INICIADOS_SISTEMA_DE_SUBSIDIOS_MATERNALES_AÑO_2005" localSheetId="28">#REF!</definedName>
    <definedName name="N__DE_SUBSIDIOS_INICIADOS_SISTEMA_DE_SUBSIDIOS_MATERNALES_AÑO_2005" localSheetId="41">#REF!</definedName>
    <definedName name="N__DE_SUBSIDIOS_INICIADOS_SISTEMA_DE_SUBSIDIOS_MATERNALES_AÑO_2005" localSheetId="24">#REF!</definedName>
    <definedName name="N__DE_SUBSIDIOS_INICIADOS_SISTEMA_DE_SUBSIDIOS_MATERNALES_AÑO_2005" localSheetId="40">#REF!</definedName>
    <definedName name="N__DE_SUBSIDIOS_INICIADOS_SISTEMA_DE_SUBSIDIOS_MATERNALES_AÑO_2005" localSheetId="34">#REF!</definedName>
    <definedName name="N__DE_SUBSIDIOS_INICIADOS_SISTEMA_DE_SUBSIDIOS_MATERNALES_AÑO_2005" localSheetId="33">#REF!</definedName>
    <definedName name="N__DE_SUBSIDIOS_INICIADOS_SISTEMA_DE_SUBSIDIOS_MATERNALES_AÑO_2005" localSheetId="38">#REF!</definedName>
    <definedName name="N__DE_SUBSIDIOS_INICIADOS_SISTEMA_DE_SUBSIDIOS_MATERNALES_AÑO_2005" localSheetId="37">#REF!</definedName>
    <definedName name="N__DE_SUBSIDIOS_INICIADOS_SISTEMA_DE_SUBSIDIOS_MATERNALES_AÑO_2005" localSheetId="36">#REF!</definedName>
    <definedName name="N__DE_SUBSIDIOS_INICIADOS_SISTEMA_DE_SUBSIDIOS_MATERNALES_AÑO_2005" localSheetId="9">#REF!</definedName>
    <definedName name="N__DE_SUBSIDIOS_INICIADOS_SISTEMA_DE_SUBSIDIOS_MATERNALES_AÑO_2005" localSheetId="5">#REF!</definedName>
    <definedName name="N__DE_SUBSIDIOS_INICIADOS_SISTEMA_DE_SUBSIDIOS_MATERNALES_AÑO_2005" localSheetId="32">#REF!</definedName>
    <definedName name="N__DE_SUBSIDIOS_INICIADOS_SISTEMA_DE_SUBSIDIOS_MATERNALES_AÑO_2005">#REF!</definedName>
    <definedName name="Numero" localSheetId="15">'[1]MONTO PENS-AT'!#REF!</definedName>
    <definedName name="Numero" localSheetId="16">'[1]MONTO PENS-AT'!#REF!</definedName>
    <definedName name="Numero" localSheetId="11">'[1]MONTO PENS-AT'!#REF!</definedName>
    <definedName name="Numero" localSheetId="13">'[1]MONTO PENS-AT'!#REF!</definedName>
    <definedName name="Numero" localSheetId="14">'[1]MONTO PENS-AT'!#REF!</definedName>
    <definedName name="Numero" localSheetId="39">'[2]MONTO PENS-AT'!#REF!</definedName>
    <definedName name="Numero" localSheetId="20">'[1]MONTO PENS-AT'!#REF!</definedName>
    <definedName name="Numero" localSheetId="21">'[1]MONTO PENS-AT'!#REF!</definedName>
    <definedName name="Numero" localSheetId="3">'[1]MONTO PENS-AT'!#REF!</definedName>
    <definedName name="Numero" localSheetId="31">'[2]MONTO PENS-AT'!#REF!</definedName>
    <definedName name="Numero" localSheetId="29">'[1]MONTO PENS-AT'!#REF!</definedName>
    <definedName name="Numero" localSheetId="35">'[2]MONTO PENS-AT'!#REF!</definedName>
    <definedName name="Numero" localSheetId="30">'[1]MONTO PENS-AT'!#REF!</definedName>
    <definedName name="Numero" localSheetId="28">'[1]MONTO PENS-AT'!#REF!</definedName>
    <definedName name="Numero" localSheetId="41">'[2]MONTO PENS-AT'!#REF!</definedName>
    <definedName name="Numero" localSheetId="24">'[1]MONTO PENS-AT'!#REF!</definedName>
    <definedName name="Numero" localSheetId="40">'[2]MONTO PENS-AT'!#REF!</definedName>
    <definedName name="Numero" localSheetId="34">'[2]MONTO PENS-AT'!#REF!</definedName>
    <definedName name="Numero" localSheetId="33">'[2]MONTO PENS-AT'!#REF!</definedName>
    <definedName name="Numero" localSheetId="38">'[2]MONTO PENS-AT'!#REF!</definedName>
    <definedName name="Numero" localSheetId="37">'[2]MONTO PENS-AT'!#REF!</definedName>
    <definedName name="Numero" localSheetId="36">'[2]MONTO PENS-AT'!#REF!</definedName>
    <definedName name="Numero" localSheetId="9">'[1]MONTO PENS-AT'!#REF!</definedName>
    <definedName name="Numero" localSheetId="5">'[1]MONTO PENS-AT'!#REF!</definedName>
    <definedName name="Numero" localSheetId="32">'[2]MONTO PENS-AT'!#REF!</definedName>
    <definedName name="Numero">'[1]MONTO PENS-AT'!#REF!</definedName>
    <definedName name="NUMERO__DE_ASIGNACIONES_FAMILIARES__PAGADAS_SEGÚN_INSTITUCIONES" localSheetId="12">#REF!</definedName>
    <definedName name="NUMERO__DE_ASIGNACIONES_FAMILIARES__PAGADAS_SEGÚN_INSTITUCIONES" localSheetId="15">#REF!</definedName>
    <definedName name="NUMERO__DE_ASIGNACIONES_FAMILIARES__PAGADAS_SEGÚN_INSTITUCIONES" localSheetId="16">#REF!</definedName>
    <definedName name="NUMERO__DE_ASIGNACIONES_FAMILIARES__PAGADAS_SEGÚN_INSTITUCIONES" localSheetId="11">#REF!</definedName>
    <definedName name="NUMERO__DE_ASIGNACIONES_FAMILIARES__PAGADAS_SEGÚN_INSTITUCIONES" localSheetId="13">#REF!</definedName>
    <definedName name="NUMERO__DE_ASIGNACIONES_FAMILIARES__PAGADAS_SEGÚN_INSTITUCIONES" localSheetId="14">#REF!</definedName>
    <definedName name="NUMERO__DE_ASIGNACIONES_FAMILIARES__PAGADAS_SEGÚN_INSTITUCIONES" localSheetId="39">#REF!</definedName>
    <definedName name="NUMERO__DE_ASIGNACIONES_FAMILIARES__PAGADAS_SEGÚN_INSTITUCIONES" localSheetId="20">#REF!</definedName>
    <definedName name="NUMERO__DE_ASIGNACIONES_FAMILIARES__PAGADAS_SEGÚN_INSTITUCIONES" localSheetId="19">#REF!</definedName>
    <definedName name="NUMERO__DE_ASIGNACIONES_FAMILIARES__PAGADAS_SEGÚN_INSTITUCIONES" localSheetId="21">#REF!</definedName>
    <definedName name="NUMERO__DE_ASIGNACIONES_FAMILIARES__PAGADAS_SEGÚN_INSTITUCIONES" localSheetId="3">#REF!</definedName>
    <definedName name="NUMERO__DE_ASIGNACIONES_FAMILIARES__PAGADAS_SEGÚN_INSTITUCIONES" localSheetId="31">#REF!</definedName>
    <definedName name="NUMERO__DE_ASIGNACIONES_FAMILIARES__PAGADAS_SEGÚN_INSTITUCIONES" localSheetId="29">#REF!</definedName>
    <definedName name="NUMERO__DE_ASIGNACIONES_FAMILIARES__PAGADAS_SEGÚN_INSTITUCIONES" localSheetId="35">#REF!</definedName>
    <definedName name="NUMERO__DE_ASIGNACIONES_FAMILIARES__PAGADAS_SEGÚN_INSTITUCIONES" localSheetId="30">#REF!</definedName>
    <definedName name="NUMERO__DE_ASIGNACIONES_FAMILIARES__PAGADAS_SEGÚN_INSTITUCIONES" localSheetId="27">#REF!</definedName>
    <definedName name="NUMERO__DE_ASIGNACIONES_FAMILIARES__PAGADAS_SEGÚN_INSTITUCIONES" localSheetId="28">#REF!</definedName>
    <definedName name="NUMERO__DE_ASIGNACIONES_FAMILIARES__PAGADAS_SEGÚN_INSTITUCIONES" localSheetId="41">#REF!</definedName>
    <definedName name="NUMERO__DE_ASIGNACIONES_FAMILIARES__PAGADAS_SEGÚN_INSTITUCIONES" localSheetId="24">#REF!</definedName>
    <definedName name="NUMERO__DE_ASIGNACIONES_FAMILIARES__PAGADAS_SEGÚN_INSTITUCIONES" localSheetId="10">#REF!</definedName>
    <definedName name="NUMERO__DE_ASIGNACIONES_FAMILIARES__PAGADAS_SEGÚN_INSTITUCIONES" localSheetId="18">#REF!</definedName>
    <definedName name="NUMERO__DE_ASIGNACIONES_FAMILIARES__PAGADAS_SEGÚN_INSTITUCIONES" localSheetId="40">#REF!</definedName>
    <definedName name="NUMERO__DE_ASIGNACIONES_FAMILIARES__PAGADAS_SEGÚN_INSTITUCIONES" localSheetId="22">#REF!</definedName>
    <definedName name="NUMERO__DE_ASIGNACIONES_FAMILIARES__PAGADAS_SEGÚN_INSTITUCIONES" localSheetId="23">#REF!</definedName>
    <definedName name="NUMERO__DE_ASIGNACIONES_FAMILIARES__PAGADAS_SEGÚN_INSTITUCIONES" localSheetId="34">#REF!</definedName>
    <definedName name="NUMERO__DE_ASIGNACIONES_FAMILIARES__PAGADAS_SEGÚN_INSTITUCIONES" localSheetId="25">#REF!</definedName>
    <definedName name="NUMERO__DE_ASIGNACIONES_FAMILIARES__PAGADAS_SEGÚN_INSTITUCIONES" localSheetId="26">#REF!</definedName>
    <definedName name="NUMERO__DE_ASIGNACIONES_FAMILIARES__PAGADAS_SEGÚN_INSTITUCIONES" localSheetId="33">#REF!</definedName>
    <definedName name="NUMERO__DE_ASIGNACIONES_FAMILIARES__PAGADAS_SEGÚN_INSTITUCIONES" localSheetId="38">#REF!</definedName>
    <definedName name="NUMERO__DE_ASIGNACIONES_FAMILIARES__PAGADAS_SEGÚN_INSTITUCIONES" localSheetId="17">#REF!</definedName>
    <definedName name="NUMERO__DE_ASIGNACIONES_FAMILIARES__PAGADAS_SEGÚN_INSTITUCIONES" localSheetId="37">#REF!</definedName>
    <definedName name="NUMERO__DE_ASIGNACIONES_FAMILIARES__PAGADAS_SEGÚN_INSTITUCIONES" localSheetId="36">#REF!</definedName>
    <definedName name="NUMERO__DE_ASIGNACIONES_FAMILIARES__PAGADAS_SEGÚN_INSTITUCIONES" localSheetId="4">#REF!</definedName>
    <definedName name="NUMERO__DE_ASIGNACIONES_FAMILIARES__PAGADAS_SEGÚN_INSTITUCIONES" localSheetId="9">#REF!</definedName>
    <definedName name="NUMERO__DE_ASIGNACIONES_FAMILIARES__PAGADAS_SEGÚN_INSTITUCIONES" localSheetId="8">#REF!</definedName>
    <definedName name="NUMERO__DE_ASIGNACIONES_FAMILIARES__PAGADAS_SEGÚN_INSTITUCIONES" localSheetId="6">#REF!</definedName>
    <definedName name="NUMERO__DE_ASIGNACIONES_FAMILIARES__PAGADAS_SEGÚN_INSTITUCIONES" localSheetId="7">#REF!</definedName>
    <definedName name="NUMERO__DE_ASIGNACIONES_FAMILIARES__PAGADAS_SEGÚN_INSTITUCIONES" localSheetId="5">#REF!</definedName>
    <definedName name="NUMERO__DE_ASIGNACIONES_FAMILIARES__PAGADAS_SEGÚN_INSTITUCIONES" localSheetId="32">#REF!</definedName>
    <definedName name="NUMERO__DE_ASIGNACIONES_FAMILIARES__PAGADAS_SEGÚN_INSTITUCIONES">#REF!</definedName>
    <definedName name="NUMERO__DE_EMPRESAS_ADHERENTES" localSheetId="12">#REF!</definedName>
    <definedName name="NUMERO__DE_EMPRESAS_ADHERENTES" localSheetId="15">#REF!</definedName>
    <definedName name="NUMERO__DE_EMPRESAS_ADHERENTES" localSheetId="16">#REF!</definedName>
    <definedName name="NUMERO__DE_EMPRESAS_ADHERENTES" localSheetId="11">#REF!</definedName>
    <definedName name="NUMERO__DE_EMPRESAS_ADHERENTES" localSheetId="13">#REF!</definedName>
    <definedName name="NUMERO__DE_EMPRESAS_ADHERENTES" localSheetId="14">#REF!</definedName>
    <definedName name="NUMERO__DE_EMPRESAS_ADHERENTES" localSheetId="39">#REF!</definedName>
    <definedName name="NUMERO__DE_EMPRESAS_ADHERENTES" localSheetId="20">#REF!</definedName>
    <definedName name="NUMERO__DE_EMPRESAS_ADHERENTES" localSheetId="19">#REF!</definedName>
    <definedName name="NUMERO__DE_EMPRESAS_ADHERENTES" localSheetId="21">#REF!</definedName>
    <definedName name="NUMERO__DE_EMPRESAS_ADHERENTES" localSheetId="3">#REF!</definedName>
    <definedName name="NUMERO__DE_EMPRESAS_ADHERENTES" localSheetId="31">#REF!</definedName>
    <definedName name="NUMERO__DE_EMPRESAS_ADHERENTES" localSheetId="29">#REF!</definedName>
    <definedName name="NUMERO__DE_EMPRESAS_ADHERENTES" localSheetId="35">#REF!</definedName>
    <definedName name="NUMERO__DE_EMPRESAS_ADHERENTES" localSheetId="30">#REF!</definedName>
    <definedName name="NUMERO__DE_EMPRESAS_ADHERENTES" localSheetId="27">#REF!</definedName>
    <definedName name="NUMERO__DE_EMPRESAS_ADHERENTES" localSheetId="28">#REF!</definedName>
    <definedName name="NUMERO__DE_EMPRESAS_ADHERENTES" localSheetId="41">#REF!</definedName>
    <definedName name="NUMERO__DE_EMPRESAS_ADHERENTES" localSheetId="24">#REF!</definedName>
    <definedName name="NUMERO__DE_EMPRESAS_ADHERENTES" localSheetId="10">#REF!</definedName>
    <definedName name="NUMERO__DE_EMPRESAS_ADHERENTES" localSheetId="18">#REF!</definedName>
    <definedName name="NUMERO__DE_EMPRESAS_ADHERENTES" localSheetId="40">#REF!</definedName>
    <definedName name="NUMERO__DE_EMPRESAS_ADHERENTES" localSheetId="22">#REF!</definedName>
    <definedName name="NUMERO__DE_EMPRESAS_ADHERENTES" localSheetId="23">#REF!</definedName>
    <definedName name="NUMERO__DE_EMPRESAS_ADHERENTES" localSheetId="34">#REF!</definedName>
    <definedName name="NUMERO__DE_EMPRESAS_ADHERENTES" localSheetId="25">#REF!</definedName>
    <definedName name="NUMERO__DE_EMPRESAS_ADHERENTES" localSheetId="26">#REF!</definedName>
    <definedName name="NUMERO__DE_EMPRESAS_ADHERENTES" localSheetId="33">#REF!</definedName>
    <definedName name="NUMERO__DE_EMPRESAS_ADHERENTES" localSheetId="38">#REF!</definedName>
    <definedName name="NUMERO__DE_EMPRESAS_ADHERENTES" localSheetId="17">#REF!</definedName>
    <definedName name="NUMERO__DE_EMPRESAS_ADHERENTES" localSheetId="37">#REF!</definedName>
    <definedName name="NUMERO__DE_EMPRESAS_ADHERENTES" localSheetId="36">#REF!</definedName>
    <definedName name="NUMERO__DE_EMPRESAS_ADHERENTES" localSheetId="4">#REF!</definedName>
    <definedName name="NUMERO__DE_EMPRESAS_ADHERENTES" localSheetId="9">#REF!</definedName>
    <definedName name="NUMERO__DE_EMPRESAS_ADHERENTES" localSheetId="8">#REF!</definedName>
    <definedName name="NUMERO__DE_EMPRESAS_ADHERENTES" localSheetId="6">#REF!</definedName>
    <definedName name="NUMERO__DE_EMPRESAS_ADHERENTES" localSheetId="7">#REF!</definedName>
    <definedName name="NUMERO__DE_EMPRESAS_ADHERENTES" localSheetId="5">#REF!</definedName>
    <definedName name="NUMERO__DE_EMPRESAS_ADHERENTES" localSheetId="32">#REF!</definedName>
    <definedName name="NUMERO__DE_EMPRESAS_ADHERENTES">#REF!</definedName>
    <definedName name="NUMERO__DE_PENSIONES_ASISTENCIALES_EMITIDAS_SEGÚN_REGIONES" localSheetId="12">#REF!</definedName>
    <definedName name="NUMERO__DE_PENSIONES_ASISTENCIALES_EMITIDAS_SEGÚN_REGIONES" localSheetId="15">#REF!</definedName>
    <definedName name="NUMERO__DE_PENSIONES_ASISTENCIALES_EMITIDAS_SEGÚN_REGIONES" localSheetId="16">#REF!</definedName>
    <definedName name="NUMERO__DE_PENSIONES_ASISTENCIALES_EMITIDAS_SEGÚN_REGIONES" localSheetId="11">#REF!</definedName>
    <definedName name="NUMERO__DE_PENSIONES_ASISTENCIALES_EMITIDAS_SEGÚN_REGIONES" localSheetId="13">#REF!</definedName>
    <definedName name="NUMERO__DE_PENSIONES_ASISTENCIALES_EMITIDAS_SEGÚN_REGIONES" localSheetId="14">#REF!</definedName>
    <definedName name="NUMERO__DE_PENSIONES_ASISTENCIALES_EMITIDAS_SEGÚN_REGIONES" localSheetId="39">#REF!</definedName>
    <definedName name="NUMERO__DE_PENSIONES_ASISTENCIALES_EMITIDAS_SEGÚN_REGIONES" localSheetId="20">#REF!</definedName>
    <definedName name="NUMERO__DE_PENSIONES_ASISTENCIALES_EMITIDAS_SEGÚN_REGIONES" localSheetId="19">#REF!</definedName>
    <definedName name="NUMERO__DE_PENSIONES_ASISTENCIALES_EMITIDAS_SEGÚN_REGIONES" localSheetId="21">#REF!</definedName>
    <definedName name="NUMERO__DE_PENSIONES_ASISTENCIALES_EMITIDAS_SEGÚN_REGIONES" localSheetId="3">#REF!</definedName>
    <definedName name="NUMERO__DE_PENSIONES_ASISTENCIALES_EMITIDAS_SEGÚN_REGIONES" localSheetId="31">#REF!</definedName>
    <definedName name="NUMERO__DE_PENSIONES_ASISTENCIALES_EMITIDAS_SEGÚN_REGIONES" localSheetId="29">#REF!</definedName>
    <definedName name="NUMERO__DE_PENSIONES_ASISTENCIALES_EMITIDAS_SEGÚN_REGIONES" localSheetId="35">#REF!</definedName>
    <definedName name="NUMERO__DE_PENSIONES_ASISTENCIALES_EMITIDAS_SEGÚN_REGIONES" localSheetId="30">#REF!</definedName>
    <definedName name="NUMERO__DE_PENSIONES_ASISTENCIALES_EMITIDAS_SEGÚN_REGIONES" localSheetId="27">#REF!</definedName>
    <definedName name="NUMERO__DE_PENSIONES_ASISTENCIALES_EMITIDAS_SEGÚN_REGIONES" localSheetId="28">#REF!</definedName>
    <definedName name="NUMERO__DE_PENSIONES_ASISTENCIALES_EMITIDAS_SEGÚN_REGIONES" localSheetId="41">#REF!</definedName>
    <definedName name="NUMERO__DE_PENSIONES_ASISTENCIALES_EMITIDAS_SEGÚN_REGIONES" localSheetId="24">#REF!</definedName>
    <definedName name="NUMERO__DE_PENSIONES_ASISTENCIALES_EMITIDAS_SEGÚN_REGIONES" localSheetId="10">#REF!</definedName>
    <definedName name="NUMERO__DE_PENSIONES_ASISTENCIALES_EMITIDAS_SEGÚN_REGIONES" localSheetId="18">#REF!</definedName>
    <definedName name="NUMERO__DE_PENSIONES_ASISTENCIALES_EMITIDAS_SEGÚN_REGIONES" localSheetId="40">#REF!</definedName>
    <definedName name="NUMERO__DE_PENSIONES_ASISTENCIALES_EMITIDAS_SEGÚN_REGIONES" localSheetId="22">#REF!</definedName>
    <definedName name="NUMERO__DE_PENSIONES_ASISTENCIALES_EMITIDAS_SEGÚN_REGIONES" localSheetId="23">#REF!</definedName>
    <definedName name="NUMERO__DE_PENSIONES_ASISTENCIALES_EMITIDAS_SEGÚN_REGIONES" localSheetId="34">#REF!</definedName>
    <definedName name="NUMERO__DE_PENSIONES_ASISTENCIALES_EMITIDAS_SEGÚN_REGIONES" localSheetId="25">#REF!</definedName>
    <definedName name="NUMERO__DE_PENSIONES_ASISTENCIALES_EMITIDAS_SEGÚN_REGIONES" localSheetId="26">#REF!</definedName>
    <definedName name="NUMERO__DE_PENSIONES_ASISTENCIALES_EMITIDAS_SEGÚN_REGIONES" localSheetId="33">#REF!</definedName>
    <definedName name="NUMERO__DE_PENSIONES_ASISTENCIALES_EMITIDAS_SEGÚN_REGIONES" localSheetId="38">#REF!</definedName>
    <definedName name="NUMERO__DE_PENSIONES_ASISTENCIALES_EMITIDAS_SEGÚN_REGIONES" localSheetId="17">#REF!</definedName>
    <definedName name="NUMERO__DE_PENSIONES_ASISTENCIALES_EMITIDAS_SEGÚN_REGIONES" localSheetId="37">#REF!</definedName>
    <definedName name="NUMERO__DE_PENSIONES_ASISTENCIALES_EMITIDAS_SEGÚN_REGIONES" localSheetId="36">#REF!</definedName>
    <definedName name="NUMERO__DE_PENSIONES_ASISTENCIALES_EMITIDAS_SEGÚN_REGIONES" localSheetId="4">#REF!</definedName>
    <definedName name="NUMERO__DE_PENSIONES_ASISTENCIALES_EMITIDAS_SEGÚN_REGIONES" localSheetId="9">#REF!</definedName>
    <definedName name="NUMERO__DE_PENSIONES_ASISTENCIALES_EMITIDAS_SEGÚN_REGIONES" localSheetId="8">#REF!</definedName>
    <definedName name="NUMERO__DE_PENSIONES_ASISTENCIALES_EMITIDAS_SEGÚN_REGIONES" localSheetId="6">#REF!</definedName>
    <definedName name="NUMERO__DE_PENSIONES_ASISTENCIALES_EMITIDAS_SEGÚN_REGIONES" localSheetId="7">#REF!</definedName>
    <definedName name="NUMERO__DE_PENSIONES_ASISTENCIALES_EMITIDAS_SEGÚN_REGIONES" localSheetId="5">#REF!</definedName>
    <definedName name="NUMERO__DE_PENSIONES_ASISTENCIALES_EMITIDAS_SEGÚN_REGIONES" localSheetId="32">#REF!</definedName>
    <definedName name="NUMERO__DE_PENSIONES_ASISTENCIALES_EMITIDAS_SEGÚN_REGIONES">#REF!</definedName>
    <definedName name="NUMERO__DE_TRABAJADORES_PROTEGIDOS" localSheetId="15">#REF!</definedName>
    <definedName name="NUMERO__DE_TRABAJADORES_PROTEGIDOS" localSheetId="16">#REF!</definedName>
    <definedName name="NUMERO__DE_TRABAJADORES_PROTEGIDOS" localSheetId="11">#REF!</definedName>
    <definedName name="NUMERO__DE_TRABAJADORES_PROTEGIDOS" localSheetId="13">#REF!</definedName>
    <definedName name="NUMERO__DE_TRABAJADORES_PROTEGIDOS" localSheetId="14">#REF!</definedName>
    <definedName name="NUMERO__DE_TRABAJADORES_PROTEGIDOS" localSheetId="39">#REF!</definedName>
    <definedName name="NUMERO__DE_TRABAJADORES_PROTEGIDOS" localSheetId="20">#REF!</definedName>
    <definedName name="NUMERO__DE_TRABAJADORES_PROTEGIDOS" localSheetId="21">#REF!</definedName>
    <definedName name="NUMERO__DE_TRABAJADORES_PROTEGIDOS" localSheetId="3">#REF!</definedName>
    <definedName name="NUMERO__DE_TRABAJADORES_PROTEGIDOS" localSheetId="31">#REF!</definedName>
    <definedName name="NUMERO__DE_TRABAJADORES_PROTEGIDOS" localSheetId="29">#REF!</definedName>
    <definedName name="NUMERO__DE_TRABAJADORES_PROTEGIDOS" localSheetId="35">#REF!</definedName>
    <definedName name="NUMERO__DE_TRABAJADORES_PROTEGIDOS" localSheetId="30">#REF!</definedName>
    <definedName name="NUMERO__DE_TRABAJADORES_PROTEGIDOS" localSheetId="28">#REF!</definedName>
    <definedName name="NUMERO__DE_TRABAJADORES_PROTEGIDOS" localSheetId="41">#REF!</definedName>
    <definedName name="NUMERO__DE_TRABAJADORES_PROTEGIDOS" localSheetId="24">#REF!</definedName>
    <definedName name="NUMERO__DE_TRABAJADORES_PROTEGIDOS" localSheetId="40">#REF!</definedName>
    <definedName name="NUMERO__DE_TRABAJADORES_PROTEGIDOS" localSheetId="34">#REF!</definedName>
    <definedName name="NUMERO__DE_TRABAJADORES_PROTEGIDOS" localSheetId="33">#REF!</definedName>
    <definedName name="NUMERO__DE_TRABAJADORES_PROTEGIDOS" localSheetId="38">#REF!</definedName>
    <definedName name="NUMERO__DE_TRABAJADORES_PROTEGIDOS" localSheetId="37">#REF!</definedName>
    <definedName name="NUMERO__DE_TRABAJADORES_PROTEGIDOS" localSheetId="36">#REF!</definedName>
    <definedName name="NUMERO__DE_TRABAJADORES_PROTEGIDOS" localSheetId="9">#REF!</definedName>
    <definedName name="NUMERO__DE_TRABAJADORES_PROTEGIDOS" localSheetId="5">#REF!</definedName>
    <definedName name="NUMERO__DE_TRABAJADORES_PROTEGIDOS" localSheetId="32">#REF!</definedName>
    <definedName name="NUMERO__DE_TRABAJADORES_PROTEGIDOS">#REF!</definedName>
    <definedName name="NÚMERO__DE_TRABAJADORES_PROTEGIDOS_POR_EL_SEGURO_DE_LA_LEY_N°_16.744__SEGÚN_SEXO" localSheetId="15">#REF!</definedName>
    <definedName name="NÚMERO__DE_TRABAJADORES_PROTEGIDOS_POR_EL_SEGURO_DE_LA_LEY_N°_16.744__SEGÚN_SEXO" localSheetId="16">#REF!</definedName>
    <definedName name="NÚMERO__DE_TRABAJADORES_PROTEGIDOS_POR_EL_SEGURO_DE_LA_LEY_N°_16.744__SEGÚN_SEXO" localSheetId="11">#REF!</definedName>
    <definedName name="NÚMERO__DE_TRABAJADORES_PROTEGIDOS_POR_EL_SEGURO_DE_LA_LEY_N°_16.744__SEGÚN_SEXO" localSheetId="13">#REF!</definedName>
    <definedName name="NÚMERO__DE_TRABAJADORES_PROTEGIDOS_POR_EL_SEGURO_DE_LA_LEY_N°_16.744__SEGÚN_SEXO" localSheetId="14">#REF!</definedName>
    <definedName name="NÚMERO__DE_TRABAJADORES_PROTEGIDOS_POR_EL_SEGURO_DE_LA_LEY_N°_16.744__SEGÚN_SEXO" localSheetId="39">#REF!</definedName>
    <definedName name="NÚMERO__DE_TRABAJADORES_PROTEGIDOS_POR_EL_SEGURO_DE_LA_LEY_N°_16.744__SEGÚN_SEXO" localSheetId="20">#REF!</definedName>
    <definedName name="NÚMERO__DE_TRABAJADORES_PROTEGIDOS_POR_EL_SEGURO_DE_LA_LEY_N°_16.744__SEGÚN_SEXO" localSheetId="21">#REF!</definedName>
    <definedName name="NÚMERO__DE_TRABAJADORES_PROTEGIDOS_POR_EL_SEGURO_DE_LA_LEY_N°_16.744__SEGÚN_SEXO" localSheetId="3">#REF!</definedName>
    <definedName name="NÚMERO__DE_TRABAJADORES_PROTEGIDOS_POR_EL_SEGURO_DE_LA_LEY_N°_16.744__SEGÚN_SEXO" localSheetId="31">#REF!</definedName>
    <definedName name="NÚMERO__DE_TRABAJADORES_PROTEGIDOS_POR_EL_SEGURO_DE_LA_LEY_N°_16.744__SEGÚN_SEXO" localSheetId="29">#REF!</definedName>
    <definedName name="NÚMERO__DE_TRABAJADORES_PROTEGIDOS_POR_EL_SEGURO_DE_LA_LEY_N°_16.744__SEGÚN_SEXO" localSheetId="35">#REF!</definedName>
    <definedName name="NÚMERO__DE_TRABAJADORES_PROTEGIDOS_POR_EL_SEGURO_DE_LA_LEY_N°_16.744__SEGÚN_SEXO" localSheetId="30">#REF!</definedName>
    <definedName name="NÚMERO__DE_TRABAJADORES_PROTEGIDOS_POR_EL_SEGURO_DE_LA_LEY_N°_16.744__SEGÚN_SEXO" localSheetId="28">#REF!</definedName>
    <definedName name="NÚMERO__DE_TRABAJADORES_PROTEGIDOS_POR_EL_SEGURO_DE_LA_LEY_N°_16.744__SEGÚN_SEXO" localSheetId="41">#REF!</definedName>
    <definedName name="NÚMERO__DE_TRABAJADORES_PROTEGIDOS_POR_EL_SEGURO_DE_LA_LEY_N°_16.744__SEGÚN_SEXO" localSheetId="24">#REF!</definedName>
    <definedName name="NÚMERO__DE_TRABAJADORES_PROTEGIDOS_POR_EL_SEGURO_DE_LA_LEY_N°_16.744__SEGÚN_SEXO" localSheetId="40">#REF!</definedName>
    <definedName name="NÚMERO__DE_TRABAJADORES_PROTEGIDOS_POR_EL_SEGURO_DE_LA_LEY_N°_16.744__SEGÚN_SEXO" localSheetId="34">#REF!</definedName>
    <definedName name="NÚMERO__DE_TRABAJADORES_PROTEGIDOS_POR_EL_SEGURO_DE_LA_LEY_N°_16.744__SEGÚN_SEXO" localSheetId="33">#REF!</definedName>
    <definedName name="NÚMERO__DE_TRABAJADORES_PROTEGIDOS_POR_EL_SEGURO_DE_LA_LEY_N°_16.744__SEGÚN_SEXO" localSheetId="38">#REF!</definedName>
    <definedName name="NÚMERO__DE_TRABAJADORES_PROTEGIDOS_POR_EL_SEGURO_DE_LA_LEY_N°_16.744__SEGÚN_SEXO" localSheetId="37">#REF!</definedName>
    <definedName name="NÚMERO__DE_TRABAJADORES_PROTEGIDOS_POR_EL_SEGURO_DE_LA_LEY_N°_16.744__SEGÚN_SEXO" localSheetId="36">#REF!</definedName>
    <definedName name="NÚMERO__DE_TRABAJADORES_PROTEGIDOS_POR_EL_SEGURO_DE_LA_LEY_N°_16.744__SEGÚN_SEXO" localSheetId="9">#REF!</definedName>
    <definedName name="NÚMERO__DE_TRABAJADORES_PROTEGIDOS_POR_EL_SEGURO_DE_LA_LEY_N°_16.744__SEGÚN_SEXO" localSheetId="5">#REF!</definedName>
    <definedName name="NÚMERO__DE_TRABAJADORES_PROTEGIDOS_POR_EL_SEGURO_DE_LA_LEY_N°_16.744__SEGÚN_SEXO" localSheetId="32">#REF!</definedName>
    <definedName name="NÚMERO__DE_TRABAJADORES_PROTEGIDOS_POR_EL_SEGURO_DE_LA_LEY_N°_16.744__SEGÚN_SEXO">#REF!</definedName>
    <definedName name="NUMERO__Y_MONTO_DE_PENSIONES_ASISTENCIALES_EMITIDAS" localSheetId="15">#REF!</definedName>
    <definedName name="NUMERO__Y_MONTO_DE_PENSIONES_ASISTENCIALES_EMITIDAS" localSheetId="16">#REF!</definedName>
    <definedName name="NUMERO__Y_MONTO_DE_PENSIONES_ASISTENCIALES_EMITIDAS" localSheetId="11">#REF!</definedName>
    <definedName name="NUMERO__Y_MONTO_DE_PENSIONES_ASISTENCIALES_EMITIDAS" localSheetId="13">#REF!</definedName>
    <definedName name="NUMERO__Y_MONTO_DE_PENSIONES_ASISTENCIALES_EMITIDAS" localSheetId="14">#REF!</definedName>
    <definedName name="NUMERO__Y_MONTO_DE_PENSIONES_ASISTENCIALES_EMITIDAS" localSheetId="39">#REF!</definedName>
    <definedName name="NUMERO__Y_MONTO_DE_PENSIONES_ASISTENCIALES_EMITIDAS" localSheetId="20">#REF!</definedName>
    <definedName name="NUMERO__Y_MONTO_DE_PENSIONES_ASISTENCIALES_EMITIDAS" localSheetId="21">#REF!</definedName>
    <definedName name="NUMERO__Y_MONTO_DE_PENSIONES_ASISTENCIALES_EMITIDAS" localSheetId="3">#REF!</definedName>
    <definedName name="NUMERO__Y_MONTO_DE_PENSIONES_ASISTENCIALES_EMITIDAS" localSheetId="31">#REF!</definedName>
    <definedName name="NUMERO__Y_MONTO_DE_PENSIONES_ASISTENCIALES_EMITIDAS" localSheetId="29">#REF!</definedName>
    <definedName name="NUMERO__Y_MONTO_DE_PENSIONES_ASISTENCIALES_EMITIDAS" localSheetId="35">#REF!</definedName>
    <definedName name="NUMERO__Y_MONTO_DE_PENSIONES_ASISTENCIALES_EMITIDAS" localSheetId="30">#REF!</definedName>
    <definedName name="NUMERO__Y_MONTO_DE_PENSIONES_ASISTENCIALES_EMITIDAS" localSheetId="28">#REF!</definedName>
    <definedName name="NUMERO__Y_MONTO_DE_PENSIONES_ASISTENCIALES_EMITIDAS" localSheetId="41">#REF!</definedName>
    <definedName name="NUMERO__Y_MONTO_DE_PENSIONES_ASISTENCIALES_EMITIDAS" localSheetId="24">#REF!</definedName>
    <definedName name="NUMERO__Y_MONTO_DE_PENSIONES_ASISTENCIALES_EMITIDAS" localSheetId="40">#REF!</definedName>
    <definedName name="NUMERO__Y_MONTO_DE_PENSIONES_ASISTENCIALES_EMITIDAS" localSheetId="34">#REF!</definedName>
    <definedName name="NUMERO__Y_MONTO_DE_PENSIONES_ASISTENCIALES_EMITIDAS" localSheetId="33">#REF!</definedName>
    <definedName name="NUMERO__Y_MONTO_DE_PENSIONES_ASISTENCIALES_EMITIDAS" localSheetId="38">#REF!</definedName>
    <definedName name="NUMERO__Y_MONTO_DE_PENSIONES_ASISTENCIALES_EMITIDAS" localSheetId="37">#REF!</definedName>
    <definedName name="NUMERO__Y_MONTO_DE_PENSIONES_ASISTENCIALES_EMITIDAS" localSheetId="36">#REF!</definedName>
    <definedName name="NUMERO__Y_MONTO_DE_PENSIONES_ASISTENCIALES_EMITIDAS" localSheetId="9">#REF!</definedName>
    <definedName name="NUMERO__Y_MONTO_DE_PENSIONES_ASISTENCIALES_EMITIDAS" localSheetId="5">#REF!</definedName>
    <definedName name="NUMERO__Y_MONTO_DE_PENSIONES_ASISTENCIALES_EMITIDAS" localSheetId="32">#REF!</definedName>
    <definedName name="NUMERO__Y_MONTO_DE_PENSIONES_ASISTENCIALES_EMITIDAS">#REF!</definedName>
    <definedName name="NUMERO_DE__PENSIONES_EMITIDAS_POR_TIPO_DE_PENSION_E_INSTITUCIONES" localSheetId="15">#REF!</definedName>
    <definedName name="NUMERO_DE__PENSIONES_EMITIDAS_POR_TIPO_DE_PENSION_E_INSTITUCIONES" localSheetId="16">#REF!</definedName>
    <definedName name="NUMERO_DE__PENSIONES_EMITIDAS_POR_TIPO_DE_PENSION_E_INSTITUCIONES" localSheetId="11">#REF!</definedName>
    <definedName name="NUMERO_DE__PENSIONES_EMITIDAS_POR_TIPO_DE_PENSION_E_INSTITUCIONES" localSheetId="13">#REF!</definedName>
    <definedName name="NUMERO_DE__PENSIONES_EMITIDAS_POR_TIPO_DE_PENSION_E_INSTITUCIONES" localSheetId="14">#REF!</definedName>
    <definedName name="NUMERO_DE__PENSIONES_EMITIDAS_POR_TIPO_DE_PENSION_E_INSTITUCIONES" localSheetId="39">#REF!</definedName>
    <definedName name="NUMERO_DE__PENSIONES_EMITIDAS_POR_TIPO_DE_PENSION_E_INSTITUCIONES" localSheetId="20">#REF!</definedName>
    <definedName name="NUMERO_DE__PENSIONES_EMITIDAS_POR_TIPO_DE_PENSION_E_INSTITUCIONES" localSheetId="21">#REF!</definedName>
    <definedName name="NUMERO_DE__PENSIONES_EMITIDAS_POR_TIPO_DE_PENSION_E_INSTITUCIONES" localSheetId="3">#REF!</definedName>
    <definedName name="NUMERO_DE__PENSIONES_EMITIDAS_POR_TIPO_DE_PENSION_E_INSTITUCIONES" localSheetId="31">#REF!</definedName>
    <definedName name="NUMERO_DE__PENSIONES_EMITIDAS_POR_TIPO_DE_PENSION_E_INSTITUCIONES" localSheetId="29">#REF!</definedName>
    <definedName name="NUMERO_DE__PENSIONES_EMITIDAS_POR_TIPO_DE_PENSION_E_INSTITUCIONES" localSheetId="35">#REF!</definedName>
    <definedName name="NUMERO_DE__PENSIONES_EMITIDAS_POR_TIPO_DE_PENSION_E_INSTITUCIONES" localSheetId="30">#REF!</definedName>
    <definedName name="NUMERO_DE__PENSIONES_EMITIDAS_POR_TIPO_DE_PENSION_E_INSTITUCIONES" localSheetId="28">#REF!</definedName>
    <definedName name="NUMERO_DE__PENSIONES_EMITIDAS_POR_TIPO_DE_PENSION_E_INSTITUCIONES" localSheetId="41">#REF!</definedName>
    <definedName name="NUMERO_DE__PENSIONES_EMITIDAS_POR_TIPO_DE_PENSION_E_INSTITUCIONES" localSheetId="24">#REF!</definedName>
    <definedName name="NUMERO_DE__PENSIONES_EMITIDAS_POR_TIPO_DE_PENSION_E_INSTITUCIONES" localSheetId="40">#REF!</definedName>
    <definedName name="NUMERO_DE__PENSIONES_EMITIDAS_POR_TIPO_DE_PENSION_E_INSTITUCIONES" localSheetId="34">#REF!</definedName>
    <definedName name="NUMERO_DE__PENSIONES_EMITIDAS_POR_TIPO_DE_PENSION_E_INSTITUCIONES" localSheetId="33">#REF!</definedName>
    <definedName name="NUMERO_DE__PENSIONES_EMITIDAS_POR_TIPO_DE_PENSION_E_INSTITUCIONES" localSheetId="38">#REF!</definedName>
    <definedName name="NUMERO_DE__PENSIONES_EMITIDAS_POR_TIPO_DE_PENSION_E_INSTITUCIONES" localSheetId="37">#REF!</definedName>
    <definedName name="NUMERO_DE__PENSIONES_EMITIDAS_POR_TIPO_DE_PENSION_E_INSTITUCIONES" localSheetId="36">#REF!</definedName>
    <definedName name="NUMERO_DE__PENSIONES_EMITIDAS_POR_TIPO_DE_PENSION_E_INSTITUCIONES" localSheetId="9">#REF!</definedName>
    <definedName name="NUMERO_DE__PENSIONES_EMITIDAS_POR_TIPO_DE_PENSION_E_INSTITUCIONES" localSheetId="5">#REF!</definedName>
    <definedName name="NUMERO_DE__PENSIONES_EMITIDAS_POR_TIPO_DE_PENSION_E_INSTITUCIONES" localSheetId="32">#REF!</definedName>
    <definedName name="NUMERO_DE__PENSIONES_EMITIDAS_POR_TIPO_DE_PENSION_E_INSTITUCIONES">#REF!</definedName>
    <definedName name="NUMERO_DE_ACCIDENTES__SEGÚN_TIPO_DE_ACCIDENTE_Y_MUTUAL" localSheetId="15">#REF!</definedName>
    <definedName name="NUMERO_DE_ACCIDENTES__SEGÚN_TIPO_DE_ACCIDENTE_Y_MUTUAL" localSheetId="16">#REF!</definedName>
    <definedName name="NUMERO_DE_ACCIDENTES__SEGÚN_TIPO_DE_ACCIDENTE_Y_MUTUAL" localSheetId="11">#REF!</definedName>
    <definedName name="NUMERO_DE_ACCIDENTES__SEGÚN_TIPO_DE_ACCIDENTE_Y_MUTUAL" localSheetId="13">#REF!</definedName>
    <definedName name="NUMERO_DE_ACCIDENTES__SEGÚN_TIPO_DE_ACCIDENTE_Y_MUTUAL" localSheetId="14">#REF!</definedName>
    <definedName name="NUMERO_DE_ACCIDENTES__SEGÚN_TIPO_DE_ACCIDENTE_Y_MUTUAL" localSheetId="39">#REF!</definedName>
    <definedName name="NUMERO_DE_ACCIDENTES__SEGÚN_TIPO_DE_ACCIDENTE_Y_MUTUAL" localSheetId="20">#REF!</definedName>
    <definedName name="NUMERO_DE_ACCIDENTES__SEGÚN_TIPO_DE_ACCIDENTE_Y_MUTUAL" localSheetId="21">#REF!</definedName>
    <definedName name="NUMERO_DE_ACCIDENTES__SEGÚN_TIPO_DE_ACCIDENTE_Y_MUTUAL" localSheetId="3">#REF!</definedName>
    <definedName name="NUMERO_DE_ACCIDENTES__SEGÚN_TIPO_DE_ACCIDENTE_Y_MUTUAL" localSheetId="31">#REF!</definedName>
    <definedName name="NUMERO_DE_ACCIDENTES__SEGÚN_TIPO_DE_ACCIDENTE_Y_MUTUAL" localSheetId="29">#REF!</definedName>
    <definedName name="NUMERO_DE_ACCIDENTES__SEGÚN_TIPO_DE_ACCIDENTE_Y_MUTUAL" localSheetId="35">#REF!</definedName>
    <definedName name="NUMERO_DE_ACCIDENTES__SEGÚN_TIPO_DE_ACCIDENTE_Y_MUTUAL" localSheetId="30">#REF!</definedName>
    <definedName name="NUMERO_DE_ACCIDENTES__SEGÚN_TIPO_DE_ACCIDENTE_Y_MUTUAL" localSheetId="28">#REF!</definedName>
    <definedName name="NUMERO_DE_ACCIDENTES__SEGÚN_TIPO_DE_ACCIDENTE_Y_MUTUAL" localSheetId="41">#REF!</definedName>
    <definedName name="NUMERO_DE_ACCIDENTES__SEGÚN_TIPO_DE_ACCIDENTE_Y_MUTUAL" localSheetId="24">#REF!</definedName>
    <definedName name="NUMERO_DE_ACCIDENTES__SEGÚN_TIPO_DE_ACCIDENTE_Y_MUTUAL" localSheetId="40">#REF!</definedName>
    <definedName name="NUMERO_DE_ACCIDENTES__SEGÚN_TIPO_DE_ACCIDENTE_Y_MUTUAL" localSheetId="34">#REF!</definedName>
    <definedName name="NUMERO_DE_ACCIDENTES__SEGÚN_TIPO_DE_ACCIDENTE_Y_MUTUAL" localSheetId="33">#REF!</definedName>
    <definedName name="NUMERO_DE_ACCIDENTES__SEGÚN_TIPO_DE_ACCIDENTE_Y_MUTUAL" localSheetId="38">#REF!</definedName>
    <definedName name="NUMERO_DE_ACCIDENTES__SEGÚN_TIPO_DE_ACCIDENTE_Y_MUTUAL" localSheetId="37">#REF!</definedName>
    <definedName name="NUMERO_DE_ACCIDENTES__SEGÚN_TIPO_DE_ACCIDENTE_Y_MUTUAL" localSheetId="36">#REF!</definedName>
    <definedName name="NUMERO_DE_ACCIDENTES__SEGÚN_TIPO_DE_ACCIDENTE_Y_MUTUAL" localSheetId="9">#REF!</definedName>
    <definedName name="NUMERO_DE_ACCIDENTES__SEGÚN_TIPO_DE_ACCIDENTE_Y_MUTUAL" localSheetId="5">#REF!</definedName>
    <definedName name="NUMERO_DE_ACCIDENTES__SEGÚN_TIPO_DE_ACCIDENTE_Y_MUTUAL" localSheetId="32">#REF!</definedName>
    <definedName name="NUMERO_DE_ACCIDENTES__SEGÚN_TIPO_DE_ACCIDENTE_Y_MUTUAL">#REF!</definedName>
    <definedName name="NUMERO_DE_ACCIDENTES_Y_DE_ENFERMEDADES_PROFESIONALES_POR_SEXO" localSheetId="39">[3]INDICE!#REF!</definedName>
    <definedName name="NUMERO_DE_ACCIDENTES_Y_DE_ENFERMEDADES_PROFESIONALES_POR_SEXO" localSheetId="20">#REF!</definedName>
    <definedName name="NUMERO_DE_ACCIDENTES_Y_DE_ENFERMEDADES_PROFESIONALES_POR_SEXO" localSheetId="21">#REF!</definedName>
    <definedName name="NUMERO_DE_ACCIDENTES_Y_DE_ENFERMEDADES_PROFESIONALES_POR_SEXO" localSheetId="31">[3]INDICE!#REF!</definedName>
    <definedName name="NUMERO_DE_ACCIDENTES_Y_DE_ENFERMEDADES_PROFESIONALES_POR_SEXO" localSheetId="29">#REF!</definedName>
    <definedName name="NUMERO_DE_ACCIDENTES_Y_DE_ENFERMEDADES_PROFESIONALES_POR_SEXO" localSheetId="35">[3]INDICE!#REF!</definedName>
    <definedName name="NUMERO_DE_ACCIDENTES_Y_DE_ENFERMEDADES_PROFESIONALES_POR_SEXO" localSheetId="30">#REF!</definedName>
    <definedName name="NUMERO_DE_ACCIDENTES_Y_DE_ENFERMEDADES_PROFESIONALES_POR_SEXO" localSheetId="28">#REF!</definedName>
    <definedName name="NUMERO_DE_ACCIDENTES_Y_DE_ENFERMEDADES_PROFESIONALES_POR_SEXO" localSheetId="41">[3]INDICE!#REF!</definedName>
    <definedName name="NUMERO_DE_ACCIDENTES_Y_DE_ENFERMEDADES_PROFESIONALES_POR_SEXO" localSheetId="24">#REF!</definedName>
    <definedName name="NUMERO_DE_ACCIDENTES_Y_DE_ENFERMEDADES_PROFESIONALES_POR_SEXO" localSheetId="40">[3]INDICE!#REF!</definedName>
    <definedName name="NUMERO_DE_ACCIDENTES_Y_DE_ENFERMEDADES_PROFESIONALES_POR_SEXO" localSheetId="34">[3]INDICE!#REF!</definedName>
    <definedName name="NUMERO_DE_ACCIDENTES_Y_DE_ENFERMEDADES_PROFESIONALES_POR_SEXO" localSheetId="33">[3]INDICE!#REF!</definedName>
    <definedName name="NUMERO_DE_ACCIDENTES_Y_DE_ENFERMEDADES_PROFESIONALES_POR_SEXO" localSheetId="38">[3]INDICE!#REF!</definedName>
    <definedName name="NUMERO_DE_ACCIDENTES_Y_DE_ENFERMEDADES_PROFESIONALES_POR_SEXO" localSheetId="37">[3]INDICE!#REF!</definedName>
    <definedName name="NUMERO_DE_ACCIDENTES_Y_DE_ENFERMEDADES_PROFESIONALES_POR_SEXO" localSheetId="36">[3]INDICE!#REF!</definedName>
    <definedName name="NUMERO_DE_ACCIDENTES_Y_DE_ENFERMEDADES_PROFESIONALES_POR_SEXO" localSheetId="9">#REF!</definedName>
    <definedName name="NUMERO_DE_ACCIDENTES_Y_DE_ENFERMEDADES_PROFESIONALES_POR_SEXO" localSheetId="32">[3]INDICE!#REF!</definedName>
    <definedName name="NUMERO_DE_ACCIDENTES_Y_DE_ENFERMEDADES_PROFESIONALES_POR_SEXO">#REF!</definedName>
    <definedName name="NÚMERO_DE_BONOS_DE_RECONOCIMIENTO_PAGADOS_SEGUN_MES_Y__EX_CAJAS_DE_PREVISION" localSheetId="15">#REF!</definedName>
    <definedName name="NÚMERO_DE_BONOS_DE_RECONOCIMIENTO_PAGADOS_SEGUN_MES_Y__EX_CAJAS_DE_PREVISION" localSheetId="16">#REF!</definedName>
    <definedName name="NÚMERO_DE_BONOS_DE_RECONOCIMIENTO_PAGADOS_SEGUN_MES_Y__EX_CAJAS_DE_PREVISION" localSheetId="11">#REF!</definedName>
    <definedName name="NÚMERO_DE_BONOS_DE_RECONOCIMIENTO_PAGADOS_SEGUN_MES_Y__EX_CAJAS_DE_PREVISION" localSheetId="13">#REF!</definedName>
    <definedName name="NÚMERO_DE_BONOS_DE_RECONOCIMIENTO_PAGADOS_SEGUN_MES_Y__EX_CAJAS_DE_PREVISION" localSheetId="14">#REF!</definedName>
    <definedName name="NÚMERO_DE_BONOS_DE_RECONOCIMIENTO_PAGADOS_SEGUN_MES_Y__EX_CAJAS_DE_PREVISION" localSheetId="39">#REF!</definedName>
    <definedName name="NÚMERO_DE_BONOS_DE_RECONOCIMIENTO_PAGADOS_SEGUN_MES_Y__EX_CAJAS_DE_PREVISION" localSheetId="20">#REF!</definedName>
    <definedName name="NÚMERO_DE_BONOS_DE_RECONOCIMIENTO_PAGADOS_SEGUN_MES_Y__EX_CAJAS_DE_PREVISION" localSheetId="21">#REF!</definedName>
    <definedName name="NÚMERO_DE_BONOS_DE_RECONOCIMIENTO_PAGADOS_SEGUN_MES_Y__EX_CAJAS_DE_PREVISION" localSheetId="3">#REF!</definedName>
    <definedName name="NÚMERO_DE_BONOS_DE_RECONOCIMIENTO_PAGADOS_SEGUN_MES_Y__EX_CAJAS_DE_PREVISION" localSheetId="31">#REF!</definedName>
    <definedName name="NÚMERO_DE_BONOS_DE_RECONOCIMIENTO_PAGADOS_SEGUN_MES_Y__EX_CAJAS_DE_PREVISION" localSheetId="29">#REF!</definedName>
    <definedName name="NÚMERO_DE_BONOS_DE_RECONOCIMIENTO_PAGADOS_SEGUN_MES_Y__EX_CAJAS_DE_PREVISION" localSheetId="35">#REF!</definedName>
    <definedName name="NÚMERO_DE_BONOS_DE_RECONOCIMIENTO_PAGADOS_SEGUN_MES_Y__EX_CAJAS_DE_PREVISION" localSheetId="30">#REF!</definedName>
    <definedName name="NÚMERO_DE_BONOS_DE_RECONOCIMIENTO_PAGADOS_SEGUN_MES_Y__EX_CAJAS_DE_PREVISION" localSheetId="28">#REF!</definedName>
    <definedName name="NÚMERO_DE_BONOS_DE_RECONOCIMIENTO_PAGADOS_SEGUN_MES_Y__EX_CAJAS_DE_PREVISION" localSheetId="41">#REF!</definedName>
    <definedName name="NÚMERO_DE_BONOS_DE_RECONOCIMIENTO_PAGADOS_SEGUN_MES_Y__EX_CAJAS_DE_PREVISION" localSheetId="24">#REF!</definedName>
    <definedName name="NÚMERO_DE_BONOS_DE_RECONOCIMIENTO_PAGADOS_SEGUN_MES_Y__EX_CAJAS_DE_PREVISION" localSheetId="40">#REF!</definedName>
    <definedName name="NÚMERO_DE_BONOS_DE_RECONOCIMIENTO_PAGADOS_SEGUN_MES_Y__EX_CAJAS_DE_PREVISION" localSheetId="34">#REF!</definedName>
    <definedName name="NÚMERO_DE_BONOS_DE_RECONOCIMIENTO_PAGADOS_SEGUN_MES_Y__EX_CAJAS_DE_PREVISION" localSheetId="33">#REF!</definedName>
    <definedName name="NÚMERO_DE_BONOS_DE_RECONOCIMIENTO_PAGADOS_SEGUN_MES_Y__EX_CAJAS_DE_PREVISION" localSheetId="38">#REF!</definedName>
    <definedName name="NÚMERO_DE_BONOS_DE_RECONOCIMIENTO_PAGADOS_SEGUN_MES_Y__EX_CAJAS_DE_PREVISION" localSheetId="37">#REF!</definedName>
    <definedName name="NÚMERO_DE_BONOS_DE_RECONOCIMIENTO_PAGADOS_SEGUN_MES_Y__EX_CAJAS_DE_PREVISION" localSheetId="36">#REF!</definedName>
    <definedName name="NÚMERO_DE_BONOS_DE_RECONOCIMIENTO_PAGADOS_SEGUN_MES_Y__EX_CAJAS_DE_PREVISION" localSheetId="9">#REF!</definedName>
    <definedName name="NÚMERO_DE_BONOS_DE_RECONOCIMIENTO_PAGADOS_SEGUN_MES_Y__EX_CAJAS_DE_PREVISION" localSheetId="5">#REF!</definedName>
    <definedName name="NÚMERO_DE_BONOS_DE_RECONOCIMIENTO_PAGADOS_SEGUN_MES_Y__EX_CAJAS_DE_PREVISION" localSheetId="32">#REF!</definedName>
    <definedName name="NÚMERO_DE_BONOS_DE_RECONOCIMIENTO_PAGADOS_SEGUN_MES_Y__EX_CAJAS_DE_PREVISION">#REF!</definedName>
    <definedName name="NUMERO_DE_CAUSANTES_DE_SUBSIDIO_FAMILIAR__SEGÚN_REGIONES" localSheetId="15">#REF!</definedName>
    <definedName name="NUMERO_DE_CAUSANTES_DE_SUBSIDIO_FAMILIAR__SEGÚN_REGIONES" localSheetId="16">#REF!</definedName>
    <definedName name="NUMERO_DE_CAUSANTES_DE_SUBSIDIO_FAMILIAR__SEGÚN_REGIONES" localSheetId="11">#REF!</definedName>
    <definedName name="NUMERO_DE_CAUSANTES_DE_SUBSIDIO_FAMILIAR__SEGÚN_REGIONES" localSheetId="13">#REF!</definedName>
    <definedName name="NUMERO_DE_CAUSANTES_DE_SUBSIDIO_FAMILIAR__SEGÚN_REGIONES" localSheetId="14">#REF!</definedName>
    <definedName name="NUMERO_DE_CAUSANTES_DE_SUBSIDIO_FAMILIAR__SEGÚN_REGIONES" localSheetId="39">#REF!</definedName>
    <definedName name="NUMERO_DE_CAUSANTES_DE_SUBSIDIO_FAMILIAR__SEGÚN_REGIONES" localSheetId="20">#REF!</definedName>
    <definedName name="NUMERO_DE_CAUSANTES_DE_SUBSIDIO_FAMILIAR__SEGÚN_REGIONES" localSheetId="21">#REF!</definedName>
    <definedName name="NUMERO_DE_CAUSANTES_DE_SUBSIDIO_FAMILIAR__SEGÚN_REGIONES" localSheetId="3">#REF!</definedName>
    <definedName name="NUMERO_DE_CAUSANTES_DE_SUBSIDIO_FAMILIAR__SEGÚN_REGIONES" localSheetId="31">#REF!</definedName>
    <definedName name="NUMERO_DE_CAUSANTES_DE_SUBSIDIO_FAMILIAR__SEGÚN_REGIONES" localSheetId="29">#REF!</definedName>
    <definedName name="NUMERO_DE_CAUSANTES_DE_SUBSIDIO_FAMILIAR__SEGÚN_REGIONES" localSheetId="35">#REF!</definedName>
    <definedName name="NUMERO_DE_CAUSANTES_DE_SUBSIDIO_FAMILIAR__SEGÚN_REGIONES" localSheetId="30">#REF!</definedName>
    <definedName name="NUMERO_DE_CAUSANTES_DE_SUBSIDIO_FAMILIAR__SEGÚN_REGIONES" localSheetId="28">#REF!</definedName>
    <definedName name="NUMERO_DE_CAUSANTES_DE_SUBSIDIO_FAMILIAR__SEGÚN_REGIONES" localSheetId="41">#REF!</definedName>
    <definedName name="NUMERO_DE_CAUSANTES_DE_SUBSIDIO_FAMILIAR__SEGÚN_REGIONES" localSheetId="24">#REF!</definedName>
    <definedName name="NUMERO_DE_CAUSANTES_DE_SUBSIDIO_FAMILIAR__SEGÚN_REGIONES" localSheetId="40">#REF!</definedName>
    <definedName name="NUMERO_DE_CAUSANTES_DE_SUBSIDIO_FAMILIAR__SEGÚN_REGIONES" localSheetId="34">#REF!</definedName>
    <definedName name="NUMERO_DE_CAUSANTES_DE_SUBSIDIO_FAMILIAR__SEGÚN_REGIONES" localSheetId="33">#REF!</definedName>
    <definedName name="NUMERO_DE_CAUSANTES_DE_SUBSIDIO_FAMILIAR__SEGÚN_REGIONES" localSheetId="38">#REF!</definedName>
    <definedName name="NUMERO_DE_CAUSANTES_DE_SUBSIDIO_FAMILIAR__SEGÚN_REGIONES" localSheetId="37">#REF!</definedName>
    <definedName name="NUMERO_DE_CAUSANTES_DE_SUBSIDIO_FAMILIAR__SEGÚN_REGIONES" localSheetId="36">#REF!</definedName>
    <definedName name="NUMERO_DE_CAUSANTES_DE_SUBSIDIO_FAMILIAR__SEGÚN_REGIONES" localSheetId="9">#REF!</definedName>
    <definedName name="NUMERO_DE_CAUSANTES_DE_SUBSIDIO_FAMILIAR__SEGÚN_REGIONES" localSheetId="5">#REF!</definedName>
    <definedName name="NUMERO_DE_CAUSANTES_DE_SUBSIDIO_FAMILIAR__SEGÚN_REGIONES" localSheetId="32">#REF!</definedName>
    <definedName name="NUMERO_DE_CAUSANTES_DE_SUBSIDIO_FAMILIAR__SEGÚN_REGIONES">#REF!</definedName>
    <definedName name="NÚMERO_DE_COTIZANTES_PARA_PENSIONES_SEGÚN_EX_CAJAS_DE_PREVISIÓN" localSheetId="15">#REF!</definedName>
    <definedName name="NÚMERO_DE_COTIZANTES_PARA_PENSIONES_SEGÚN_EX_CAJAS_DE_PREVISIÓN" localSheetId="16">#REF!</definedName>
    <definedName name="NÚMERO_DE_COTIZANTES_PARA_PENSIONES_SEGÚN_EX_CAJAS_DE_PREVISIÓN" localSheetId="11">#REF!</definedName>
    <definedName name="NÚMERO_DE_COTIZANTES_PARA_PENSIONES_SEGÚN_EX_CAJAS_DE_PREVISIÓN" localSheetId="13">#REF!</definedName>
    <definedName name="NÚMERO_DE_COTIZANTES_PARA_PENSIONES_SEGÚN_EX_CAJAS_DE_PREVISIÓN" localSheetId="14">#REF!</definedName>
    <definedName name="NÚMERO_DE_COTIZANTES_PARA_PENSIONES_SEGÚN_EX_CAJAS_DE_PREVISIÓN" localSheetId="39">#REF!</definedName>
    <definedName name="NÚMERO_DE_COTIZANTES_PARA_PENSIONES_SEGÚN_EX_CAJAS_DE_PREVISIÓN" localSheetId="20">#REF!</definedName>
    <definedName name="NÚMERO_DE_COTIZANTES_PARA_PENSIONES_SEGÚN_EX_CAJAS_DE_PREVISIÓN" localSheetId="21">#REF!</definedName>
    <definedName name="NÚMERO_DE_COTIZANTES_PARA_PENSIONES_SEGÚN_EX_CAJAS_DE_PREVISIÓN" localSheetId="3">#REF!</definedName>
    <definedName name="NÚMERO_DE_COTIZANTES_PARA_PENSIONES_SEGÚN_EX_CAJAS_DE_PREVISIÓN" localSheetId="31">#REF!</definedName>
    <definedName name="NÚMERO_DE_COTIZANTES_PARA_PENSIONES_SEGÚN_EX_CAJAS_DE_PREVISIÓN" localSheetId="29">#REF!</definedName>
    <definedName name="NÚMERO_DE_COTIZANTES_PARA_PENSIONES_SEGÚN_EX_CAJAS_DE_PREVISIÓN" localSheetId="35">#REF!</definedName>
    <definedName name="NÚMERO_DE_COTIZANTES_PARA_PENSIONES_SEGÚN_EX_CAJAS_DE_PREVISIÓN" localSheetId="30">#REF!</definedName>
    <definedName name="NÚMERO_DE_COTIZANTES_PARA_PENSIONES_SEGÚN_EX_CAJAS_DE_PREVISIÓN" localSheetId="28">#REF!</definedName>
    <definedName name="NÚMERO_DE_COTIZANTES_PARA_PENSIONES_SEGÚN_EX_CAJAS_DE_PREVISIÓN" localSheetId="41">#REF!</definedName>
    <definedName name="NÚMERO_DE_COTIZANTES_PARA_PENSIONES_SEGÚN_EX_CAJAS_DE_PREVISIÓN" localSheetId="24">#REF!</definedName>
    <definedName name="NÚMERO_DE_COTIZANTES_PARA_PENSIONES_SEGÚN_EX_CAJAS_DE_PREVISIÓN" localSheetId="40">#REF!</definedName>
    <definedName name="NÚMERO_DE_COTIZANTES_PARA_PENSIONES_SEGÚN_EX_CAJAS_DE_PREVISIÓN" localSheetId="34">#REF!</definedName>
    <definedName name="NÚMERO_DE_COTIZANTES_PARA_PENSIONES_SEGÚN_EX_CAJAS_DE_PREVISIÓN" localSheetId="33">#REF!</definedName>
    <definedName name="NÚMERO_DE_COTIZANTES_PARA_PENSIONES_SEGÚN_EX_CAJAS_DE_PREVISIÓN" localSheetId="38">#REF!</definedName>
    <definedName name="NÚMERO_DE_COTIZANTES_PARA_PENSIONES_SEGÚN_EX_CAJAS_DE_PREVISIÓN" localSheetId="37">#REF!</definedName>
    <definedName name="NÚMERO_DE_COTIZANTES_PARA_PENSIONES_SEGÚN_EX_CAJAS_DE_PREVISIÓN" localSheetId="36">#REF!</definedName>
    <definedName name="NÚMERO_DE_COTIZANTES_PARA_PENSIONES_SEGÚN_EX_CAJAS_DE_PREVISIÓN" localSheetId="9">#REF!</definedName>
    <definedName name="NÚMERO_DE_COTIZANTES_PARA_PENSIONES_SEGÚN_EX_CAJAS_DE_PREVISIÓN" localSheetId="5">#REF!</definedName>
    <definedName name="NÚMERO_DE_COTIZANTES_PARA_PENSIONES_SEGÚN_EX_CAJAS_DE_PREVISIÓN" localSheetId="32">#REF!</definedName>
    <definedName name="NÚMERO_DE_COTIZANTES_PARA_PENSIONES_SEGÚN_EX_CAJAS_DE_PREVISIÓN">#REF!</definedName>
    <definedName name="NUMERO_DE_CREDITOS_HIPOTECARIOS_OTORGADOS_POR_EL_SISTEMA_CCAF" localSheetId="15">#REF!</definedName>
    <definedName name="NUMERO_DE_CREDITOS_HIPOTECARIOS_OTORGADOS_POR_EL_SISTEMA_CCAF" localSheetId="16">#REF!</definedName>
    <definedName name="NUMERO_DE_CREDITOS_HIPOTECARIOS_OTORGADOS_POR_EL_SISTEMA_CCAF" localSheetId="11">#REF!</definedName>
    <definedName name="NUMERO_DE_CREDITOS_HIPOTECARIOS_OTORGADOS_POR_EL_SISTEMA_CCAF" localSheetId="13">#REF!</definedName>
    <definedName name="NUMERO_DE_CREDITOS_HIPOTECARIOS_OTORGADOS_POR_EL_SISTEMA_CCAF" localSheetId="14">#REF!</definedName>
    <definedName name="NUMERO_DE_CREDITOS_HIPOTECARIOS_OTORGADOS_POR_EL_SISTEMA_CCAF" localSheetId="20">#REF!</definedName>
    <definedName name="NUMERO_DE_CREDITOS_HIPOTECARIOS_OTORGADOS_POR_EL_SISTEMA_CCAF" localSheetId="21">#REF!</definedName>
    <definedName name="NUMERO_DE_CREDITOS_HIPOTECARIOS_OTORGADOS_POR_EL_SISTEMA_CCAF" localSheetId="3">#REF!</definedName>
    <definedName name="NUMERO_DE_CREDITOS_HIPOTECARIOS_OTORGADOS_POR_EL_SISTEMA_CCAF" localSheetId="29">#REF!</definedName>
    <definedName name="NUMERO_DE_CREDITOS_HIPOTECARIOS_OTORGADOS_POR_EL_SISTEMA_CCAF" localSheetId="30">#REF!</definedName>
    <definedName name="NUMERO_DE_CREDITOS_HIPOTECARIOS_OTORGADOS_POR_EL_SISTEMA_CCAF" localSheetId="28">#REF!</definedName>
    <definedName name="NUMERO_DE_CREDITOS_HIPOTECARIOS_OTORGADOS_POR_EL_SISTEMA_CCAF" localSheetId="24">#REF!</definedName>
    <definedName name="NUMERO_DE_CREDITOS_HIPOTECARIOS_OTORGADOS_POR_EL_SISTEMA_CCAF" localSheetId="34">N°CREDITOS!$B$28</definedName>
    <definedName name="NUMERO_DE_CREDITOS_HIPOTECARIOS_OTORGADOS_POR_EL_SISTEMA_CCAF" localSheetId="9">#REF!</definedName>
    <definedName name="NUMERO_DE_CREDITOS_HIPOTECARIOS_OTORGADOS_POR_EL_SISTEMA_CCAF" localSheetId="5">#REF!</definedName>
    <definedName name="NUMERO_DE_CREDITOS_HIPOTECARIOS_OTORGADOS_POR_EL_SISTEMA_CCAF">#REF!</definedName>
    <definedName name="NUMERO_DE_CREDITOS_SOCIALES_OTORGADOS_POR_EL_SISTEMA_C.C.A.F." localSheetId="15">#REF!</definedName>
    <definedName name="NUMERO_DE_CREDITOS_SOCIALES_OTORGADOS_POR_EL_SISTEMA_C.C.A.F." localSheetId="16">#REF!</definedName>
    <definedName name="NUMERO_DE_CREDITOS_SOCIALES_OTORGADOS_POR_EL_SISTEMA_C.C.A.F." localSheetId="11">#REF!</definedName>
    <definedName name="NUMERO_DE_CREDITOS_SOCIALES_OTORGADOS_POR_EL_SISTEMA_C.C.A.F." localSheetId="13">#REF!</definedName>
    <definedName name="NUMERO_DE_CREDITOS_SOCIALES_OTORGADOS_POR_EL_SISTEMA_C.C.A.F." localSheetId="14">#REF!</definedName>
    <definedName name="NUMERO_DE_CREDITOS_SOCIALES_OTORGADOS_POR_EL_SISTEMA_C.C.A.F." localSheetId="20">#REF!</definedName>
    <definedName name="NUMERO_DE_CREDITOS_SOCIALES_OTORGADOS_POR_EL_SISTEMA_C.C.A.F." localSheetId="21">#REF!</definedName>
    <definedName name="NUMERO_DE_CREDITOS_SOCIALES_OTORGADOS_POR_EL_SISTEMA_C.C.A.F." localSheetId="3">#REF!</definedName>
    <definedName name="NUMERO_DE_CREDITOS_SOCIALES_OTORGADOS_POR_EL_SISTEMA_C.C.A.F." localSheetId="29">#REF!</definedName>
    <definedName name="NUMERO_DE_CREDITOS_SOCIALES_OTORGADOS_POR_EL_SISTEMA_C.C.A.F." localSheetId="30">#REF!</definedName>
    <definedName name="NUMERO_DE_CREDITOS_SOCIALES_OTORGADOS_POR_EL_SISTEMA_C.C.A.F." localSheetId="28">#REF!</definedName>
    <definedName name="NUMERO_DE_CREDITOS_SOCIALES_OTORGADOS_POR_EL_SISTEMA_C.C.A.F." localSheetId="24">#REF!</definedName>
    <definedName name="NUMERO_DE_CREDITOS_SOCIALES_OTORGADOS_POR_EL_SISTEMA_C.C.A.F." localSheetId="34">N°CREDITOS!$B$2</definedName>
    <definedName name="NUMERO_DE_CREDITOS_SOCIALES_OTORGADOS_POR_EL_SISTEMA_C.C.A.F." localSheetId="9">#REF!</definedName>
    <definedName name="NUMERO_DE_CREDITOS_SOCIALES_OTORGADOS_POR_EL_SISTEMA_C.C.A.F." localSheetId="5">#REF!</definedName>
    <definedName name="NUMERO_DE_CREDITOS_SOCIALES_OTORGADOS_POR_EL_SISTEMA_C.C.A.F.">#REF!</definedName>
    <definedName name="NÚMERO_DE_DÍAS_DE_SUBSIDIOS_PAGADOS_POR_ACCIDENTES_DEL_TRABAJO" localSheetId="15">#REF!</definedName>
    <definedName name="NÚMERO_DE_DÍAS_DE_SUBSIDIOS_PAGADOS_POR_ACCIDENTES_DEL_TRABAJO" localSheetId="16">#REF!</definedName>
    <definedName name="NÚMERO_DE_DÍAS_DE_SUBSIDIOS_PAGADOS_POR_ACCIDENTES_DEL_TRABAJO" localSheetId="11">#REF!</definedName>
    <definedName name="NÚMERO_DE_DÍAS_DE_SUBSIDIOS_PAGADOS_POR_ACCIDENTES_DEL_TRABAJO" localSheetId="13">#REF!</definedName>
    <definedName name="NÚMERO_DE_DÍAS_DE_SUBSIDIOS_PAGADOS_POR_ACCIDENTES_DEL_TRABAJO" localSheetId="14">#REF!</definedName>
    <definedName name="NÚMERO_DE_DÍAS_DE_SUBSIDIOS_PAGADOS_POR_ACCIDENTES_DEL_TRABAJO" localSheetId="39">#REF!</definedName>
    <definedName name="NÚMERO_DE_DÍAS_DE_SUBSIDIOS_PAGADOS_POR_ACCIDENTES_DEL_TRABAJO" localSheetId="20">#REF!</definedName>
    <definedName name="NÚMERO_DE_DÍAS_DE_SUBSIDIOS_PAGADOS_POR_ACCIDENTES_DEL_TRABAJO" localSheetId="21">#REF!</definedName>
    <definedName name="NÚMERO_DE_DÍAS_DE_SUBSIDIOS_PAGADOS_POR_ACCIDENTES_DEL_TRABAJO" localSheetId="3">#REF!</definedName>
    <definedName name="NÚMERO_DE_DÍAS_DE_SUBSIDIOS_PAGADOS_POR_ACCIDENTES_DEL_TRABAJO" localSheetId="31">#REF!</definedName>
    <definedName name="NÚMERO_DE_DÍAS_DE_SUBSIDIOS_PAGADOS_POR_ACCIDENTES_DEL_TRABAJO" localSheetId="29">#REF!</definedName>
    <definedName name="NÚMERO_DE_DÍAS_DE_SUBSIDIOS_PAGADOS_POR_ACCIDENTES_DEL_TRABAJO" localSheetId="35">#REF!</definedName>
    <definedName name="NÚMERO_DE_DÍAS_DE_SUBSIDIOS_PAGADOS_POR_ACCIDENTES_DEL_TRABAJO" localSheetId="30">#REF!</definedName>
    <definedName name="NÚMERO_DE_DÍAS_DE_SUBSIDIOS_PAGADOS_POR_ACCIDENTES_DEL_TRABAJO" localSheetId="28">#REF!</definedName>
    <definedName name="NÚMERO_DE_DÍAS_DE_SUBSIDIOS_PAGADOS_POR_ACCIDENTES_DEL_TRABAJO" localSheetId="41">#REF!</definedName>
    <definedName name="NÚMERO_DE_DÍAS_DE_SUBSIDIOS_PAGADOS_POR_ACCIDENTES_DEL_TRABAJO" localSheetId="24">#REF!</definedName>
    <definedName name="NÚMERO_DE_DÍAS_DE_SUBSIDIOS_PAGADOS_POR_ACCIDENTES_DEL_TRABAJO" localSheetId="40">#REF!</definedName>
    <definedName name="NÚMERO_DE_DÍAS_DE_SUBSIDIOS_PAGADOS_POR_ACCIDENTES_DEL_TRABAJO" localSheetId="34">#REF!</definedName>
    <definedName name="NÚMERO_DE_DÍAS_DE_SUBSIDIOS_PAGADOS_POR_ACCIDENTES_DEL_TRABAJO" localSheetId="33">#REF!</definedName>
    <definedName name="NÚMERO_DE_DÍAS_DE_SUBSIDIOS_PAGADOS_POR_ACCIDENTES_DEL_TRABAJO" localSheetId="38">#REF!</definedName>
    <definedName name="NÚMERO_DE_DÍAS_DE_SUBSIDIOS_PAGADOS_POR_ACCIDENTES_DEL_TRABAJO" localSheetId="37">#REF!</definedName>
    <definedName name="NÚMERO_DE_DÍAS_DE_SUBSIDIOS_PAGADOS_POR_ACCIDENTES_DEL_TRABAJO" localSheetId="36">#REF!</definedName>
    <definedName name="NÚMERO_DE_DÍAS_DE_SUBSIDIOS_PAGADOS_POR_ACCIDENTES_DEL_TRABAJO" localSheetId="9">#REF!</definedName>
    <definedName name="NÚMERO_DE_DÍAS_DE_SUBSIDIOS_PAGADOS_POR_ACCIDENTES_DEL_TRABAJO" localSheetId="5">#REF!</definedName>
    <definedName name="NÚMERO_DE_DÍAS_DE_SUBSIDIOS_PAGADOS_POR_ACCIDENTES_DEL_TRABAJO" localSheetId="32">#REF!</definedName>
    <definedName name="NÚMERO_DE_DÍAS_DE_SUBSIDIOS_PAGADOS_POR_ACCIDENTES_DEL_TRABAJO">#REF!</definedName>
    <definedName name="NUMERO_DE_DIAS_PAGADOS_EN_SUBSIDIOS_DE_ORIGEN_COMUN__POR_LAS_C.C.A.F." localSheetId="15">#REF!</definedName>
    <definedName name="NUMERO_DE_DIAS_PAGADOS_EN_SUBSIDIOS_DE_ORIGEN_COMUN__POR_LAS_C.C.A.F." localSheetId="16">#REF!</definedName>
    <definedName name="NUMERO_DE_DIAS_PAGADOS_EN_SUBSIDIOS_DE_ORIGEN_COMUN__POR_LAS_C.C.A.F." localSheetId="11">#REF!</definedName>
    <definedName name="NUMERO_DE_DIAS_PAGADOS_EN_SUBSIDIOS_DE_ORIGEN_COMUN__POR_LAS_C.C.A.F." localSheetId="13">#REF!</definedName>
    <definedName name="NUMERO_DE_DIAS_PAGADOS_EN_SUBSIDIOS_DE_ORIGEN_COMUN__POR_LAS_C.C.A.F." localSheetId="14">#REF!</definedName>
    <definedName name="NUMERO_DE_DIAS_PAGADOS_EN_SUBSIDIOS_DE_ORIGEN_COMUN__POR_LAS_C.C.A.F." localSheetId="39">#REF!</definedName>
    <definedName name="NUMERO_DE_DIAS_PAGADOS_EN_SUBSIDIOS_DE_ORIGEN_COMUN__POR_LAS_C.C.A.F." localSheetId="20">#REF!</definedName>
    <definedName name="NUMERO_DE_DIAS_PAGADOS_EN_SUBSIDIOS_DE_ORIGEN_COMUN__POR_LAS_C.C.A.F." localSheetId="21">#REF!</definedName>
    <definedName name="NUMERO_DE_DIAS_PAGADOS_EN_SUBSIDIOS_DE_ORIGEN_COMUN__POR_LAS_C.C.A.F." localSheetId="3">#REF!</definedName>
    <definedName name="NUMERO_DE_DIAS_PAGADOS_EN_SUBSIDIOS_DE_ORIGEN_COMUN__POR_LAS_C.C.A.F." localSheetId="31">#REF!</definedName>
    <definedName name="NUMERO_DE_DIAS_PAGADOS_EN_SUBSIDIOS_DE_ORIGEN_COMUN__POR_LAS_C.C.A.F." localSheetId="29">#REF!</definedName>
    <definedName name="NUMERO_DE_DIAS_PAGADOS_EN_SUBSIDIOS_DE_ORIGEN_COMUN__POR_LAS_C.C.A.F." localSheetId="35">#REF!</definedName>
    <definedName name="NUMERO_DE_DIAS_PAGADOS_EN_SUBSIDIOS_DE_ORIGEN_COMUN__POR_LAS_C.C.A.F." localSheetId="30">#REF!</definedName>
    <definedName name="NUMERO_DE_DIAS_PAGADOS_EN_SUBSIDIOS_DE_ORIGEN_COMUN__POR_LAS_C.C.A.F." localSheetId="28">#REF!</definedName>
    <definedName name="NUMERO_DE_DIAS_PAGADOS_EN_SUBSIDIOS_DE_ORIGEN_COMUN__POR_LAS_C.C.A.F." localSheetId="41">#REF!</definedName>
    <definedName name="NUMERO_DE_DIAS_PAGADOS_EN_SUBSIDIOS_DE_ORIGEN_COMUN__POR_LAS_C.C.A.F." localSheetId="24">#REF!</definedName>
    <definedName name="NUMERO_DE_DIAS_PAGADOS_EN_SUBSIDIOS_DE_ORIGEN_COMUN__POR_LAS_C.C.A.F." localSheetId="40">#REF!</definedName>
    <definedName name="NUMERO_DE_DIAS_PAGADOS_EN_SUBSIDIOS_DE_ORIGEN_COMUN__POR_LAS_C.C.A.F." localSheetId="34">#REF!</definedName>
    <definedName name="NUMERO_DE_DIAS_PAGADOS_EN_SUBSIDIOS_DE_ORIGEN_COMUN__POR_LAS_C.C.A.F." localSheetId="33">#REF!</definedName>
    <definedName name="NUMERO_DE_DIAS_PAGADOS_EN_SUBSIDIOS_DE_ORIGEN_COMUN__POR_LAS_C.C.A.F." localSheetId="38">#REF!</definedName>
    <definedName name="NUMERO_DE_DIAS_PAGADOS_EN_SUBSIDIOS_DE_ORIGEN_COMUN__POR_LAS_C.C.A.F." localSheetId="37">#REF!</definedName>
    <definedName name="NUMERO_DE_DIAS_PAGADOS_EN_SUBSIDIOS_DE_ORIGEN_COMUN__POR_LAS_C.C.A.F." localSheetId="36">#REF!</definedName>
    <definedName name="NUMERO_DE_DIAS_PAGADOS_EN_SUBSIDIOS_DE_ORIGEN_COMUN__POR_LAS_C.C.A.F." localSheetId="9">#REF!</definedName>
    <definedName name="NUMERO_DE_DIAS_PAGADOS_EN_SUBSIDIOS_DE_ORIGEN_COMUN__POR_LAS_C.C.A.F." localSheetId="5">#REF!</definedName>
    <definedName name="NUMERO_DE_DIAS_PAGADOS_EN_SUBSIDIOS_DE_ORIGEN_COMUN__POR_LAS_C.C.A.F." localSheetId="32">#REF!</definedName>
    <definedName name="NUMERO_DE_DIAS_PAGADOS_EN_SUBSIDIOS_DE_ORIGEN_COMUN__POR_LAS_C.C.A.F.">#REF!</definedName>
    <definedName name="NUMERO_DE_DIAS_PAGADOS_POR_EL_SISTEMA_MATERNAL_AÑO_2005" localSheetId="15">#REF!</definedName>
    <definedName name="NUMERO_DE_DIAS_PAGADOS_POR_EL_SISTEMA_MATERNAL_AÑO_2005" localSheetId="16">#REF!</definedName>
    <definedName name="NUMERO_DE_DIAS_PAGADOS_POR_EL_SISTEMA_MATERNAL_AÑO_2005" localSheetId="11">#REF!</definedName>
    <definedName name="NUMERO_DE_DIAS_PAGADOS_POR_EL_SISTEMA_MATERNAL_AÑO_2005" localSheetId="13">#REF!</definedName>
    <definedName name="NUMERO_DE_DIAS_PAGADOS_POR_EL_SISTEMA_MATERNAL_AÑO_2005" localSheetId="14">#REF!</definedName>
    <definedName name="NUMERO_DE_DIAS_PAGADOS_POR_EL_SISTEMA_MATERNAL_AÑO_2005" localSheetId="39">#REF!</definedName>
    <definedName name="NUMERO_DE_DIAS_PAGADOS_POR_EL_SISTEMA_MATERNAL_AÑO_2005" localSheetId="20">#REF!</definedName>
    <definedName name="NUMERO_DE_DIAS_PAGADOS_POR_EL_SISTEMA_MATERNAL_AÑO_2005" localSheetId="21">#REF!</definedName>
    <definedName name="NUMERO_DE_DIAS_PAGADOS_POR_EL_SISTEMA_MATERNAL_AÑO_2005" localSheetId="3">#REF!</definedName>
    <definedName name="NUMERO_DE_DIAS_PAGADOS_POR_EL_SISTEMA_MATERNAL_AÑO_2005" localSheetId="31">#REF!</definedName>
    <definedName name="NUMERO_DE_DIAS_PAGADOS_POR_EL_SISTEMA_MATERNAL_AÑO_2005" localSheetId="29">#REF!</definedName>
    <definedName name="NUMERO_DE_DIAS_PAGADOS_POR_EL_SISTEMA_MATERNAL_AÑO_2005" localSheetId="35">#REF!</definedName>
    <definedName name="NUMERO_DE_DIAS_PAGADOS_POR_EL_SISTEMA_MATERNAL_AÑO_2005" localSheetId="30">#REF!</definedName>
    <definedName name="NUMERO_DE_DIAS_PAGADOS_POR_EL_SISTEMA_MATERNAL_AÑO_2005" localSheetId="28">#REF!</definedName>
    <definedName name="NUMERO_DE_DIAS_PAGADOS_POR_EL_SISTEMA_MATERNAL_AÑO_2005" localSheetId="41">#REF!</definedName>
    <definedName name="NUMERO_DE_DIAS_PAGADOS_POR_EL_SISTEMA_MATERNAL_AÑO_2005" localSheetId="24">#REF!</definedName>
    <definedName name="NUMERO_DE_DIAS_PAGADOS_POR_EL_SISTEMA_MATERNAL_AÑO_2005" localSheetId="40">#REF!</definedName>
    <definedName name="NUMERO_DE_DIAS_PAGADOS_POR_EL_SISTEMA_MATERNAL_AÑO_2005" localSheetId="34">#REF!</definedName>
    <definedName name="NUMERO_DE_DIAS_PAGADOS_POR_EL_SISTEMA_MATERNAL_AÑO_2005" localSheetId="33">#REF!</definedName>
    <definedName name="NUMERO_DE_DIAS_PAGADOS_POR_EL_SISTEMA_MATERNAL_AÑO_2005" localSheetId="38">#REF!</definedName>
    <definedName name="NUMERO_DE_DIAS_PAGADOS_POR_EL_SISTEMA_MATERNAL_AÑO_2005" localSheetId="37">#REF!</definedName>
    <definedName name="NUMERO_DE_DIAS_PAGADOS_POR_EL_SISTEMA_MATERNAL_AÑO_2005" localSheetId="36">#REF!</definedName>
    <definedName name="NUMERO_DE_DIAS_PAGADOS_POR_EL_SISTEMA_MATERNAL_AÑO_2005" localSheetId="9">#REF!</definedName>
    <definedName name="NUMERO_DE_DIAS_PAGADOS_POR_EL_SISTEMA_MATERNAL_AÑO_2005" localSheetId="5">#REF!</definedName>
    <definedName name="NUMERO_DE_DIAS_PAGADOS_POR_EL_SISTEMA_MATERNAL_AÑO_2005" localSheetId="32">#REF!</definedName>
    <definedName name="NUMERO_DE_DIAS_PAGADOS_POR_EL_SISTEMA_MATERNAL_AÑO_2005">#REF!</definedName>
    <definedName name="NUMERO_DE_DIAS_PERDIDOS__POR_ACCIDENTES_DEL_TRABAJO_Y_DE_TRAYECTO__SEGÚN_TIPO_DE_ACCIDENTE_Y_MUTUAL" localSheetId="15">#REF!</definedName>
    <definedName name="NUMERO_DE_DIAS_PERDIDOS__POR_ACCIDENTES_DEL_TRABAJO_Y_DE_TRAYECTO__SEGÚN_TIPO_DE_ACCIDENTE_Y_MUTUAL" localSheetId="16">#REF!</definedName>
    <definedName name="NUMERO_DE_DIAS_PERDIDOS__POR_ACCIDENTES_DEL_TRABAJO_Y_DE_TRAYECTO__SEGÚN_TIPO_DE_ACCIDENTE_Y_MUTUAL" localSheetId="11">#REF!</definedName>
    <definedName name="NUMERO_DE_DIAS_PERDIDOS__POR_ACCIDENTES_DEL_TRABAJO_Y_DE_TRAYECTO__SEGÚN_TIPO_DE_ACCIDENTE_Y_MUTUAL" localSheetId="13">#REF!</definedName>
    <definedName name="NUMERO_DE_DIAS_PERDIDOS__POR_ACCIDENTES_DEL_TRABAJO_Y_DE_TRAYECTO__SEGÚN_TIPO_DE_ACCIDENTE_Y_MUTUAL" localSheetId="14">#REF!</definedName>
    <definedName name="NUMERO_DE_DIAS_PERDIDOS__POR_ACCIDENTES_DEL_TRABAJO_Y_DE_TRAYECTO__SEGÚN_TIPO_DE_ACCIDENTE_Y_MUTUAL" localSheetId="39">#REF!</definedName>
    <definedName name="NUMERO_DE_DIAS_PERDIDOS__POR_ACCIDENTES_DEL_TRABAJO_Y_DE_TRAYECTO__SEGÚN_TIPO_DE_ACCIDENTE_Y_MUTUAL" localSheetId="20">#REF!</definedName>
    <definedName name="NUMERO_DE_DIAS_PERDIDOS__POR_ACCIDENTES_DEL_TRABAJO_Y_DE_TRAYECTO__SEGÚN_TIPO_DE_ACCIDENTE_Y_MUTUAL" localSheetId="21">#REF!</definedName>
    <definedName name="NUMERO_DE_DIAS_PERDIDOS__POR_ACCIDENTES_DEL_TRABAJO_Y_DE_TRAYECTO__SEGÚN_TIPO_DE_ACCIDENTE_Y_MUTUAL" localSheetId="3">#REF!</definedName>
    <definedName name="NUMERO_DE_DIAS_PERDIDOS__POR_ACCIDENTES_DEL_TRABAJO_Y_DE_TRAYECTO__SEGÚN_TIPO_DE_ACCIDENTE_Y_MUTUAL" localSheetId="31">#REF!</definedName>
    <definedName name="NUMERO_DE_DIAS_PERDIDOS__POR_ACCIDENTES_DEL_TRABAJO_Y_DE_TRAYECTO__SEGÚN_TIPO_DE_ACCIDENTE_Y_MUTUAL" localSheetId="29">#REF!</definedName>
    <definedName name="NUMERO_DE_DIAS_PERDIDOS__POR_ACCIDENTES_DEL_TRABAJO_Y_DE_TRAYECTO__SEGÚN_TIPO_DE_ACCIDENTE_Y_MUTUAL" localSheetId="35">#REF!</definedName>
    <definedName name="NUMERO_DE_DIAS_PERDIDOS__POR_ACCIDENTES_DEL_TRABAJO_Y_DE_TRAYECTO__SEGÚN_TIPO_DE_ACCIDENTE_Y_MUTUAL" localSheetId="30">#REF!</definedName>
    <definedName name="NUMERO_DE_DIAS_PERDIDOS__POR_ACCIDENTES_DEL_TRABAJO_Y_DE_TRAYECTO__SEGÚN_TIPO_DE_ACCIDENTE_Y_MUTUAL" localSheetId="28">#REF!</definedName>
    <definedName name="NUMERO_DE_DIAS_PERDIDOS__POR_ACCIDENTES_DEL_TRABAJO_Y_DE_TRAYECTO__SEGÚN_TIPO_DE_ACCIDENTE_Y_MUTUAL" localSheetId="41">#REF!</definedName>
    <definedName name="NUMERO_DE_DIAS_PERDIDOS__POR_ACCIDENTES_DEL_TRABAJO_Y_DE_TRAYECTO__SEGÚN_TIPO_DE_ACCIDENTE_Y_MUTUAL" localSheetId="24">#REF!</definedName>
    <definedName name="NUMERO_DE_DIAS_PERDIDOS__POR_ACCIDENTES_DEL_TRABAJO_Y_DE_TRAYECTO__SEGÚN_TIPO_DE_ACCIDENTE_Y_MUTUAL" localSheetId="40">#REF!</definedName>
    <definedName name="NUMERO_DE_DIAS_PERDIDOS__POR_ACCIDENTES_DEL_TRABAJO_Y_DE_TRAYECTO__SEGÚN_TIPO_DE_ACCIDENTE_Y_MUTUAL" localSheetId="34">#REF!</definedName>
    <definedName name="NUMERO_DE_DIAS_PERDIDOS__POR_ACCIDENTES_DEL_TRABAJO_Y_DE_TRAYECTO__SEGÚN_TIPO_DE_ACCIDENTE_Y_MUTUAL" localSheetId="33">#REF!</definedName>
    <definedName name="NUMERO_DE_DIAS_PERDIDOS__POR_ACCIDENTES_DEL_TRABAJO_Y_DE_TRAYECTO__SEGÚN_TIPO_DE_ACCIDENTE_Y_MUTUAL" localSheetId="38">#REF!</definedName>
    <definedName name="NUMERO_DE_DIAS_PERDIDOS__POR_ACCIDENTES_DEL_TRABAJO_Y_DE_TRAYECTO__SEGÚN_TIPO_DE_ACCIDENTE_Y_MUTUAL" localSheetId="37">#REF!</definedName>
    <definedName name="NUMERO_DE_DIAS_PERDIDOS__POR_ACCIDENTES_DEL_TRABAJO_Y_DE_TRAYECTO__SEGÚN_TIPO_DE_ACCIDENTE_Y_MUTUAL" localSheetId="36">#REF!</definedName>
    <definedName name="NUMERO_DE_DIAS_PERDIDOS__POR_ACCIDENTES_DEL_TRABAJO_Y_DE_TRAYECTO__SEGÚN_TIPO_DE_ACCIDENTE_Y_MUTUAL" localSheetId="9">#REF!</definedName>
    <definedName name="NUMERO_DE_DIAS_PERDIDOS__POR_ACCIDENTES_DEL_TRABAJO_Y_DE_TRAYECTO__SEGÚN_TIPO_DE_ACCIDENTE_Y_MUTUAL" localSheetId="5">#REF!</definedName>
    <definedName name="NUMERO_DE_DIAS_PERDIDOS__POR_ACCIDENTES_DEL_TRABAJO_Y_DE_TRAYECTO__SEGÚN_TIPO_DE_ACCIDENTE_Y_MUTUAL" localSheetId="32">#REF!</definedName>
    <definedName name="NUMERO_DE_DIAS_PERDIDOS__POR_ACCIDENTES_DEL_TRABAJO_Y_DE_TRAYECTO__SEGÚN_TIPO_DE_ACCIDENTE_Y_MUTUAL">#REF!</definedName>
    <definedName name="NUMERO_DE_EMPRESAS_AFILIADAS_A__C.C.A.F." localSheetId="15">#REF!</definedName>
    <definedName name="NUMERO_DE_EMPRESAS_AFILIADAS_A__C.C.A.F." localSheetId="16">#REF!</definedName>
    <definedName name="NUMERO_DE_EMPRESAS_AFILIADAS_A__C.C.A.F." localSheetId="11">#REF!</definedName>
    <definedName name="NUMERO_DE_EMPRESAS_AFILIADAS_A__C.C.A.F." localSheetId="13">#REF!</definedName>
    <definedName name="NUMERO_DE_EMPRESAS_AFILIADAS_A__C.C.A.F." localSheetId="14">#REF!</definedName>
    <definedName name="NUMERO_DE_EMPRESAS_AFILIADAS_A__C.C.A.F." localSheetId="20">#REF!</definedName>
    <definedName name="NUMERO_DE_EMPRESAS_AFILIADAS_A__C.C.A.F." localSheetId="21">#REF!</definedName>
    <definedName name="NUMERO_DE_EMPRESAS_AFILIADAS_A__C.C.A.F." localSheetId="3">#REF!</definedName>
    <definedName name="NUMERO_DE_EMPRESAS_AFILIADAS_A__C.C.A.F." localSheetId="31">'EMP-TRA-PEN-CCAF'!$B$2</definedName>
    <definedName name="NUMERO_DE_EMPRESAS_AFILIADAS_A__C.C.A.F." localSheetId="29">#REF!</definedName>
    <definedName name="NUMERO_DE_EMPRESAS_AFILIADAS_A__C.C.A.F." localSheetId="30">#REF!</definedName>
    <definedName name="NUMERO_DE_EMPRESAS_AFILIADAS_A__C.C.A.F." localSheetId="28">#REF!</definedName>
    <definedName name="NUMERO_DE_EMPRESAS_AFILIADAS_A__C.C.A.F." localSheetId="24">#REF!</definedName>
    <definedName name="NUMERO_DE_EMPRESAS_AFILIADAS_A__C.C.A.F." localSheetId="9">#REF!</definedName>
    <definedName name="NUMERO_DE_EMPRESAS_AFILIADAS_A__C.C.A.F." localSheetId="5">#REF!</definedName>
    <definedName name="NUMERO_DE_EMPRESAS_AFILIADAS_A__C.C.A.F.">#REF!</definedName>
    <definedName name="NÚMERO_DE_ENTIDADES_EMPLEADORAS_COTIZANTES" localSheetId="15">#REF!</definedName>
    <definedName name="NÚMERO_DE_ENTIDADES_EMPLEADORAS_COTIZANTES" localSheetId="16">#REF!</definedName>
    <definedName name="NÚMERO_DE_ENTIDADES_EMPLEADORAS_COTIZANTES" localSheetId="11">#REF!</definedName>
    <definedName name="NÚMERO_DE_ENTIDADES_EMPLEADORAS_COTIZANTES" localSheetId="13">#REF!</definedName>
    <definedName name="NÚMERO_DE_ENTIDADES_EMPLEADORAS_COTIZANTES" localSheetId="14">#REF!</definedName>
    <definedName name="NÚMERO_DE_ENTIDADES_EMPLEADORAS_COTIZANTES" localSheetId="39">#REF!</definedName>
    <definedName name="NÚMERO_DE_ENTIDADES_EMPLEADORAS_COTIZANTES" localSheetId="20">#REF!</definedName>
    <definedName name="NÚMERO_DE_ENTIDADES_EMPLEADORAS_COTIZANTES" localSheetId="21">#REF!</definedName>
    <definedName name="NÚMERO_DE_ENTIDADES_EMPLEADORAS_COTIZANTES" localSheetId="3">#REF!</definedName>
    <definedName name="NÚMERO_DE_ENTIDADES_EMPLEADORAS_COTIZANTES" localSheetId="31">#REF!</definedName>
    <definedName name="NÚMERO_DE_ENTIDADES_EMPLEADORAS_COTIZANTES" localSheetId="29">#REF!</definedName>
    <definedName name="NÚMERO_DE_ENTIDADES_EMPLEADORAS_COTIZANTES" localSheetId="35">#REF!</definedName>
    <definedName name="NÚMERO_DE_ENTIDADES_EMPLEADORAS_COTIZANTES" localSheetId="30">#REF!</definedName>
    <definedName name="NÚMERO_DE_ENTIDADES_EMPLEADORAS_COTIZANTES" localSheetId="28">#REF!</definedName>
    <definedName name="NÚMERO_DE_ENTIDADES_EMPLEADORAS_COTIZANTES" localSheetId="41">#REF!</definedName>
    <definedName name="NÚMERO_DE_ENTIDADES_EMPLEADORAS_COTIZANTES" localSheetId="24">#REF!</definedName>
    <definedName name="NÚMERO_DE_ENTIDADES_EMPLEADORAS_COTIZANTES" localSheetId="40">#REF!</definedName>
    <definedName name="NÚMERO_DE_ENTIDADES_EMPLEADORAS_COTIZANTES" localSheetId="34">#REF!</definedName>
    <definedName name="NÚMERO_DE_ENTIDADES_EMPLEADORAS_COTIZANTES" localSheetId="33">#REF!</definedName>
    <definedName name="NÚMERO_DE_ENTIDADES_EMPLEADORAS_COTIZANTES" localSheetId="38">#REF!</definedName>
    <definedName name="NÚMERO_DE_ENTIDADES_EMPLEADORAS_COTIZANTES" localSheetId="37">#REF!</definedName>
    <definedName name="NÚMERO_DE_ENTIDADES_EMPLEADORAS_COTIZANTES" localSheetId="36">#REF!</definedName>
    <definedName name="NÚMERO_DE_ENTIDADES_EMPLEADORAS_COTIZANTES" localSheetId="9">#REF!</definedName>
    <definedName name="NÚMERO_DE_ENTIDADES_EMPLEADORAS_COTIZANTES" localSheetId="5">#REF!</definedName>
    <definedName name="NÚMERO_DE_ENTIDADES_EMPLEADORAS_COTIZANTES" localSheetId="32">#REF!</definedName>
    <definedName name="NÚMERO_DE_ENTIDADES_EMPLEADORAS_COTIZANTES">#REF!</definedName>
    <definedName name="NÚMERO_DE_INDEMNIZACIONES_POR_ACCIDENTES_DEL_TRABAJO" localSheetId="15">#REF!</definedName>
    <definedName name="NÚMERO_DE_INDEMNIZACIONES_POR_ACCIDENTES_DEL_TRABAJO" localSheetId="16">#REF!</definedName>
    <definedName name="NÚMERO_DE_INDEMNIZACIONES_POR_ACCIDENTES_DEL_TRABAJO" localSheetId="11">#REF!</definedName>
    <definedName name="NÚMERO_DE_INDEMNIZACIONES_POR_ACCIDENTES_DEL_TRABAJO" localSheetId="13">#REF!</definedName>
    <definedName name="NÚMERO_DE_INDEMNIZACIONES_POR_ACCIDENTES_DEL_TRABAJO" localSheetId="14">#REF!</definedName>
    <definedName name="NÚMERO_DE_INDEMNIZACIONES_POR_ACCIDENTES_DEL_TRABAJO" localSheetId="39">#REF!</definedName>
    <definedName name="NÚMERO_DE_INDEMNIZACIONES_POR_ACCIDENTES_DEL_TRABAJO" localSheetId="20">#REF!</definedName>
    <definedName name="NÚMERO_DE_INDEMNIZACIONES_POR_ACCIDENTES_DEL_TRABAJO" localSheetId="21">#REF!</definedName>
    <definedName name="NÚMERO_DE_INDEMNIZACIONES_POR_ACCIDENTES_DEL_TRABAJO" localSheetId="3">#REF!</definedName>
    <definedName name="NÚMERO_DE_INDEMNIZACIONES_POR_ACCIDENTES_DEL_TRABAJO" localSheetId="31">#REF!</definedName>
    <definedName name="NÚMERO_DE_INDEMNIZACIONES_POR_ACCIDENTES_DEL_TRABAJO" localSheetId="29">#REF!</definedName>
    <definedName name="NÚMERO_DE_INDEMNIZACIONES_POR_ACCIDENTES_DEL_TRABAJO" localSheetId="35">#REF!</definedName>
    <definedName name="NÚMERO_DE_INDEMNIZACIONES_POR_ACCIDENTES_DEL_TRABAJO" localSheetId="30">#REF!</definedName>
    <definedName name="NÚMERO_DE_INDEMNIZACIONES_POR_ACCIDENTES_DEL_TRABAJO" localSheetId="28">#REF!</definedName>
    <definedName name="NÚMERO_DE_INDEMNIZACIONES_POR_ACCIDENTES_DEL_TRABAJO" localSheetId="41">#REF!</definedName>
    <definedName name="NÚMERO_DE_INDEMNIZACIONES_POR_ACCIDENTES_DEL_TRABAJO" localSheetId="24">#REF!</definedName>
    <definedName name="NÚMERO_DE_INDEMNIZACIONES_POR_ACCIDENTES_DEL_TRABAJO" localSheetId="40">#REF!</definedName>
    <definedName name="NÚMERO_DE_INDEMNIZACIONES_POR_ACCIDENTES_DEL_TRABAJO" localSheetId="34">#REF!</definedName>
    <definedName name="NÚMERO_DE_INDEMNIZACIONES_POR_ACCIDENTES_DEL_TRABAJO" localSheetId="33">#REF!</definedName>
    <definedName name="NÚMERO_DE_INDEMNIZACIONES_POR_ACCIDENTES_DEL_TRABAJO" localSheetId="38">#REF!</definedName>
    <definedName name="NÚMERO_DE_INDEMNIZACIONES_POR_ACCIDENTES_DEL_TRABAJO" localSheetId="37">#REF!</definedName>
    <definedName name="NÚMERO_DE_INDEMNIZACIONES_POR_ACCIDENTES_DEL_TRABAJO" localSheetId="36">#REF!</definedName>
    <definedName name="NÚMERO_DE_INDEMNIZACIONES_POR_ACCIDENTES_DEL_TRABAJO" localSheetId="9">#REF!</definedName>
    <definedName name="NÚMERO_DE_INDEMNIZACIONES_POR_ACCIDENTES_DEL_TRABAJO" localSheetId="5">#REF!</definedName>
    <definedName name="NÚMERO_DE_INDEMNIZACIONES_POR_ACCIDENTES_DEL_TRABAJO" localSheetId="32">#REF!</definedName>
    <definedName name="NÚMERO_DE_INDEMNIZACIONES_POR_ACCIDENTES_DEL_TRABAJO">#REF!</definedName>
    <definedName name="NUMERO_DE_NUEVOS_CUPOS_OTORGADOS_DE_PASIS" localSheetId="15">#REF!</definedName>
    <definedName name="NUMERO_DE_NUEVOS_CUPOS_OTORGADOS_DE_PASIS" localSheetId="16">#REF!</definedName>
    <definedName name="NUMERO_DE_NUEVOS_CUPOS_OTORGADOS_DE_PASIS" localSheetId="11">#REF!</definedName>
    <definedName name="NUMERO_DE_NUEVOS_CUPOS_OTORGADOS_DE_PASIS" localSheetId="13">#REF!</definedName>
    <definedName name="NUMERO_DE_NUEVOS_CUPOS_OTORGADOS_DE_PASIS" localSheetId="14">#REF!</definedName>
    <definedName name="NUMERO_DE_NUEVOS_CUPOS_OTORGADOS_DE_PASIS" localSheetId="39">#REF!</definedName>
    <definedName name="NUMERO_DE_NUEVOS_CUPOS_OTORGADOS_DE_PASIS" localSheetId="20">#REF!</definedName>
    <definedName name="NUMERO_DE_NUEVOS_CUPOS_OTORGADOS_DE_PASIS" localSheetId="21">#REF!</definedName>
    <definedName name="NUMERO_DE_NUEVOS_CUPOS_OTORGADOS_DE_PASIS" localSheetId="3">#REF!</definedName>
    <definedName name="NUMERO_DE_NUEVOS_CUPOS_OTORGADOS_DE_PASIS" localSheetId="31">#REF!</definedName>
    <definedName name="NUMERO_DE_NUEVOS_CUPOS_OTORGADOS_DE_PASIS" localSheetId="29">#REF!</definedName>
    <definedName name="NUMERO_DE_NUEVOS_CUPOS_OTORGADOS_DE_PASIS" localSheetId="35">#REF!</definedName>
    <definedName name="NUMERO_DE_NUEVOS_CUPOS_OTORGADOS_DE_PASIS" localSheetId="30">#REF!</definedName>
    <definedName name="NUMERO_DE_NUEVOS_CUPOS_OTORGADOS_DE_PASIS" localSheetId="28">#REF!</definedName>
    <definedName name="NUMERO_DE_NUEVOS_CUPOS_OTORGADOS_DE_PASIS" localSheetId="41">#REF!</definedName>
    <definedName name="NUMERO_DE_NUEVOS_CUPOS_OTORGADOS_DE_PASIS" localSheetId="24">#REF!</definedName>
    <definedName name="NUMERO_DE_NUEVOS_CUPOS_OTORGADOS_DE_PASIS" localSheetId="40">#REF!</definedName>
    <definedName name="NUMERO_DE_NUEVOS_CUPOS_OTORGADOS_DE_PASIS" localSheetId="34">#REF!</definedName>
    <definedName name="NUMERO_DE_NUEVOS_CUPOS_OTORGADOS_DE_PASIS" localSheetId="33">#REF!</definedName>
    <definedName name="NUMERO_DE_NUEVOS_CUPOS_OTORGADOS_DE_PASIS" localSheetId="38">#REF!</definedName>
    <definedName name="NUMERO_DE_NUEVOS_CUPOS_OTORGADOS_DE_PASIS" localSheetId="37">#REF!</definedName>
    <definedName name="NUMERO_DE_NUEVOS_CUPOS_OTORGADOS_DE_PASIS" localSheetId="36">#REF!</definedName>
    <definedName name="NUMERO_DE_NUEVOS_CUPOS_OTORGADOS_DE_PASIS" localSheetId="9">#REF!</definedName>
    <definedName name="NUMERO_DE_NUEVOS_CUPOS_OTORGADOS_DE_PASIS" localSheetId="5">#REF!</definedName>
    <definedName name="NUMERO_DE_NUEVOS_CUPOS_OTORGADOS_DE_PASIS" localSheetId="32">#REF!</definedName>
    <definedName name="NUMERO_DE_NUEVOS_CUPOS_OTORGADOS_DE_PASIS">#REF!</definedName>
    <definedName name="NUMERO_DE_NUEVOS_CUPOS_OTORGADOS_DE_PASIS_POR_REGIONES" localSheetId="15">#REF!</definedName>
    <definedName name="NUMERO_DE_NUEVOS_CUPOS_OTORGADOS_DE_PASIS_POR_REGIONES" localSheetId="16">#REF!</definedName>
    <definedName name="NUMERO_DE_NUEVOS_CUPOS_OTORGADOS_DE_PASIS_POR_REGIONES" localSheetId="11">#REF!</definedName>
    <definedName name="NUMERO_DE_NUEVOS_CUPOS_OTORGADOS_DE_PASIS_POR_REGIONES" localSheetId="13">#REF!</definedName>
    <definedName name="NUMERO_DE_NUEVOS_CUPOS_OTORGADOS_DE_PASIS_POR_REGIONES" localSheetId="14">#REF!</definedName>
    <definedName name="NUMERO_DE_NUEVOS_CUPOS_OTORGADOS_DE_PASIS_POR_REGIONES" localSheetId="39">#REF!</definedName>
    <definedName name="NUMERO_DE_NUEVOS_CUPOS_OTORGADOS_DE_PASIS_POR_REGIONES" localSheetId="20">#REF!</definedName>
    <definedName name="NUMERO_DE_NUEVOS_CUPOS_OTORGADOS_DE_PASIS_POR_REGIONES" localSheetId="21">#REF!</definedName>
    <definedName name="NUMERO_DE_NUEVOS_CUPOS_OTORGADOS_DE_PASIS_POR_REGIONES" localSheetId="3">#REF!</definedName>
    <definedName name="NUMERO_DE_NUEVOS_CUPOS_OTORGADOS_DE_PASIS_POR_REGIONES" localSheetId="31">#REF!</definedName>
    <definedName name="NUMERO_DE_NUEVOS_CUPOS_OTORGADOS_DE_PASIS_POR_REGIONES" localSheetId="29">#REF!</definedName>
    <definedName name="NUMERO_DE_NUEVOS_CUPOS_OTORGADOS_DE_PASIS_POR_REGIONES" localSheetId="35">#REF!</definedName>
    <definedName name="NUMERO_DE_NUEVOS_CUPOS_OTORGADOS_DE_PASIS_POR_REGIONES" localSheetId="30">#REF!</definedName>
    <definedName name="NUMERO_DE_NUEVOS_CUPOS_OTORGADOS_DE_PASIS_POR_REGIONES" localSheetId="28">#REF!</definedName>
    <definedName name="NUMERO_DE_NUEVOS_CUPOS_OTORGADOS_DE_PASIS_POR_REGIONES" localSheetId="41">#REF!</definedName>
    <definedName name="NUMERO_DE_NUEVOS_CUPOS_OTORGADOS_DE_PASIS_POR_REGIONES" localSheetId="24">#REF!</definedName>
    <definedName name="NUMERO_DE_NUEVOS_CUPOS_OTORGADOS_DE_PASIS_POR_REGIONES" localSheetId="40">#REF!</definedName>
    <definedName name="NUMERO_DE_NUEVOS_CUPOS_OTORGADOS_DE_PASIS_POR_REGIONES" localSheetId="34">#REF!</definedName>
    <definedName name="NUMERO_DE_NUEVOS_CUPOS_OTORGADOS_DE_PASIS_POR_REGIONES" localSheetId="33">#REF!</definedName>
    <definedName name="NUMERO_DE_NUEVOS_CUPOS_OTORGADOS_DE_PASIS_POR_REGIONES" localSheetId="38">#REF!</definedName>
    <definedName name="NUMERO_DE_NUEVOS_CUPOS_OTORGADOS_DE_PASIS_POR_REGIONES" localSheetId="37">#REF!</definedName>
    <definedName name="NUMERO_DE_NUEVOS_CUPOS_OTORGADOS_DE_PASIS_POR_REGIONES" localSheetId="36">#REF!</definedName>
    <definedName name="NUMERO_DE_NUEVOS_CUPOS_OTORGADOS_DE_PASIS_POR_REGIONES" localSheetId="9">#REF!</definedName>
    <definedName name="NUMERO_DE_NUEVOS_CUPOS_OTORGADOS_DE_PASIS_POR_REGIONES" localSheetId="5">#REF!</definedName>
    <definedName name="NUMERO_DE_NUEVOS_CUPOS_OTORGADOS_DE_PASIS_POR_REGIONES" localSheetId="32">#REF!</definedName>
    <definedName name="NUMERO_DE_NUEVOS_CUPOS_OTORGADOS_DE_PASIS_POR_REGIONES">#REF!</definedName>
    <definedName name="NUMERO_DE_PENSIONADOS_AFILIADOS_A_C.C.A.F." localSheetId="15">#REF!</definedName>
    <definedName name="NUMERO_DE_PENSIONADOS_AFILIADOS_A_C.C.A.F." localSheetId="16">#REF!</definedName>
    <definedName name="NUMERO_DE_PENSIONADOS_AFILIADOS_A_C.C.A.F." localSheetId="11">#REF!</definedName>
    <definedName name="NUMERO_DE_PENSIONADOS_AFILIADOS_A_C.C.A.F." localSheetId="13">#REF!</definedName>
    <definedName name="NUMERO_DE_PENSIONADOS_AFILIADOS_A_C.C.A.F." localSheetId="14">#REF!</definedName>
    <definedName name="NUMERO_DE_PENSIONADOS_AFILIADOS_A_C.C.A.F." localSheetId="20">#REF!</definedName>
    <definedName name="NUMERO_DE_PENSIONADOS_AFILIADOS_A_C.C.A.F." localSheetId="21">#REF!</definedName>
    <definedName name="NUMERO_DE_PENSIONADOS_AFILIADOS_A_C.C.A.F." localSheetId="3">#REF!</definedName>
    <definedName name="NUMERO_DE_PENSIONADOS_AFILIADOS_A_C.C.A.F." localSheetId="31">'EMP-TRA-PEN-CCAF'!$B$24</definedName>
    <definedName name="NUMERO_DE_PENSIONADOS_AFILIADOS_A_C.C.A.F." localSheetId="29">#REF!</definedName>
    <definedName name="NUMERO_DE_PENSIONADOS_AFILIADOS_A_C.C.A.F." localSheetId="30">#REF!</definedName>
    <definedName name="NUMERO_DE_PENSIONADOS_AFILIADOS_A_C.C.A.F." localSheetId="28">#REF!</definedName>
    <definedName name="NUMERO_DE_PENSIONADOS_AFILIADOS_A_C.C.A.F." localSheetId="24">#REF!</definedName>
    <definedName name="NUMERO_DE_PENSIONADOS_AFILIADOS_A_C.C.A.F." localSheetId="9">#REF!</definedName>
    <definedName name="NUMERO_DE_PENSIONADOS_AFILIADOS_A_C.C.A.F." localSheetId="5">#REF!</definedName>
    <definedName name="NUMERO_DE_PENSIONADOS_AFILIADOS_A_C.C.A.F.">#REF!</definedName>
    <definedName name="NUMERO_DE_PENSIONES_EMITIDAS_POR_REGIONES" localSheetId="15">#REF!</definedName>
    <definedName name="NUMERO_DE_PENSIONES_EMITIDAS_POR_REGIONES" localSheetId="16">#REF!</definedName>
    <definedName name="NUMERO_DE_PENSIONES_EMITIDAS_POR_REGIONES" localSheetId="11">#REF!</definedName>
    <definedName name="NUMERO_DE_PENSIONES_EMITIDAS_POR_REGIONES" localSheetId="13">#REF!</definedName>
    <definedName name="NUMERO_DE_PENSIONES_EMITIDAS_POR_REGIONES" localSheetId="14">#REF!</definedName>
    <definedName name="NUMERO_DE_PENSIONES_EMITIDAS_POR_REGIONES" localSheetId="39">#REF!</definedName>
    <definedName name="NUMERO_DE_PENSIONES_EMITIDAS_POR_REGIONES" localSheetId="20">#REF!</definedName>
    <definedName name="NUMERO_DE_PENSIONES_EMITIDAS_POR_REGIONES" localSheetId="21">#REF!</definedName>
    <definedName name="NUMERO_DE_PENSIONES_EMITIDAS_POR_REGIONES" localSheetId="3">#REF!</definedName>
    <definedName name="NUMERO_DE_PENSIONES_EMITIDAS_POR_REGIONES" localSheetId="31">#REF!</definedName>
    <definedName name="NUMERO_DE_PENSIONES_EMITIDAS_POR_REGIONES" localSheetId="29">#REF!</definedName>
    <definedName name="NUMERO_DE_PENSIONES_EMITIDAS_POR_REGIONES" localSheetId="35">#REF!</definedName>
    <definedName name="NUMERO_DE_PENSIONES_EMITIDAS_POR_REGIONES" localSheetId="30">#REF!</definedName>
    <definedName name="NUMERO_DE_PENSIONES_EMITIDAS_POR_REGIONES" localSheetId="28">#REF!</definedName>
    <definedName name="NUMERO_DE_PENSIONES_EMITIDAS_POR_REGIONES" localSheetId="41">#REF!</definedName>
    <definedName name="NUMERO_DE_PENSIONES_EMITIDAS_POR_REGIONES" localSheetId="24">#REF!</definedName>
    <definedName name="NUMERO_DE_PENSIONES_EMITIDAS_POR_REGIONES" localSheetId="40">#REF!</definedName>
    <definedName name="NUMERO_DE_PENSIONES_EMITIDAS_POR_REGIONES" localSheetId="34">#REF!</definedName>
    <definedName name="NUMERO_DE_PENSIONES_EMITIDAS_POR_REGIONES" localSheetId="33">#REF!</definedName>
    <definedName name="NUMERO_DE_PENSIONES_EMITIDAS_POR_REGIONES" localSheetId="38">#REF!</definedName>
    <definedName name="NUMERO_DE_PENSIONES_EMITIDAS_POR_REGIONES" localSheetId="37">#REF!</definedName>
    <definedName name="NUMERO_DE_PENSIONES_EMITIDAS_POR_REGIONES" localSheetId="36">#REF!</definedName>
    <definedName name="NUMERO_DE_PENSIONES_EMITIDAS_POR_REGIONES" localSheetId="9">#REF!</definedName>
    <definedName name="NUMERO_DE_PENSIONES_EMITIDAS_POR_REGIONES" localSheetId="5">#REF!</definedName>
    <definedName name="NUMERO_DE_PENSIONES_EMITIDAS_POR_REGIONES" localSheetId="32">#REF!</definedName>
    <definedName name="NUMERO_DE_PENSIONES_EMITIDAS_POR_REGIONES">#REF!</definedName>
    <definedName name="NÚMERO_DE_PENSIONES_EMITIDAS_SEGUN_MES_Y_CAJAS_DE_PREVISIÓN" localSheetId="15">#REF!</definedName>
    <definedName name="NÚMERO_DE_PENSIONES_EMITIDAS_SEGUN_MES_Y_CAJAS_DE_PREVISIÓN" localSheetId="16">#REF!</definedName>
    <definedName name="NÚMERO_DE_PENSIONES_EMITIDAS_SEGUN_MES_Y_CAJAS_DE_PREVISIÓN" localSheetId="11">#REF!</definedName>
    <definedName name="NÚMERO_DE_PENSIONES_EMITIDAS_SEGUN_MES_Y_CAJAS_DE_PREVISIÓN" localSheetId="13">#REF!</definedName>
    <definedName name="NÚMERO_DE_PENSIONES_EMITIDAS_SEGUN_MES_Y_CAJAS_DE_PREVISIÓN" localSheetId="14">#REF!</definedName>
    <definedName name="NÚMERO_DE_PENSIONES_EMITIDAS_SEGUN_MES_Y_CAJAS_DE_PREVISIÓN" localSheetId="39">#REF!</definedName>
    <definedName name="NÚMERO_DE_PENSIONES_EMITIDAS_SEGUN_MES_Y_CAJAS_DE_PREVISIÓN" localSheetId="20">#REF!</definedName>
    <definedName name="NÚMERO_DE_PENSIONES_EMITIDAS_SEGUN_MES_Y_CAJAS_DE_PREVISIÓN" localSheetId="21">#REF!</definedName>
    <definedName name="NÚMERO_DE_PENSIONES_EMITIDAS_SEGUN_MES_Y_CAJAS_DE_PREVISIÓN" localSheetId="3">#REF!</definedName>
    <definedName name="NÚMERO_DE_PENSIONES_EMITIDAS_SEGUN_MES_Y_CAJAS_DE_PREVISIÓN" localSheetId="31">#REF!</definedName>
    <definedName name="NÚMERO_DE_PENSIONES_EMITIDAS_SEGUN_MES_Y_CAJAS_DE_PREVISIÓN" localSheetId="29">#REF!</definedName>
    <definedName name="NÚMERO_DE_PENSIONES_EMITIDAS_SEGUN_MES_Y_CAJAS_DE_PREVISIÓN" localSheetId="35">#REF!</definedName>
    <definedName name="NÚMERO_DE_PENSIONES_EMITIDAS_SEGUN_MES_Y_CAJAS_DE_PREVISIÓN" localSheetId="30">#REF!</definedName>
    <definedName name="NÚMERO_DE_PENSIONES_EMITIDAS_SEGUN_MES_Y_CAJAS_DE_PREVISIÓN" localSheetId="28">#REF!</definedName>
    <definedName name="NÚMERO_DE_PENSIONES_EMITIDAS_SEGUN_MES_Y_CAJAS_DE_PREVISIÓN" localSheetId="41">#REF!</definedName>
    <definedName name="NÚMERO_DE_PENSIONES_EMITIDAS_SEGUN_MES_Y_CAJAS_DE_PREVISIÓN" localSheetId="24">#REF!</definedName>
    <definedName name="NÚMERO_DE_PENSIONES_EMITIDAS_SEGUN_MES_Y_CAJAS_DE_PREVISIÓN" localSheetId="40">#REF!</definedName>
    <definedName name="NÚMERO_DE_PENSIONES_EMITIDAS_SEGUN_MES_Y_CAJAS_DE_PREVISIÓN" localSheetId="34">#REF!</definedName>
    <definedName name="NÚMERO_DE_PENSIONES_EMITIDAS_SEGUN_MES_Y_CAJAS_DE_PREVISIÓN" localSheetId="33">#REF!</definedName>
    <definedName name="NÚMERO_DE_PENSIONES_EMITIDAS_SEGUN_MES_Y_CAJAS_DE_PREVISIÓN" localSheetId="38">#REF!</definedName>
    <definedName name="NÚMERO_DE_PENSIONES_EMITIDAS_SEGUN_MES_Y_CAJAS_DE_PREVISIÓN" localSheetId="37">#REF!</definedName>
    <definedName name="NÚMERO_DE_PENSIONES_EMITIDAS_SEGUN_MES_Y_CAJAS_DE_PREVISIÓN" localSheetId="36">#REF!</definedName>
    <definedName name="NÚMERO_DE_PENSIONES_EMITIDAS_SEGUN_MES_Y_CAJAS_DE_PREVISIÓN" localSheetId="9">#REF!</definedName>
    <definedName name="NÚMERO_DE_PENSIONES_EMITIDAS_SEGUN_MES_Y_CAJAS_DE_PREVISIÓN" localSheetId="5">#REF!</definedName>
    <definedName name="NÚMERO_DE_PENSIONES_EMITIDAS_SEGUN_MES_Y_CAJAS_DE_PREVISIÓN" localSheetId="32">#REF!</definedName>
    <definedName name="NÚMERO_DE_PENSIONES_EMITIDAS_SEGUN_MES_Y_CAJAS_DE_PREVISIÓN">#REF!</definedName>
    <definedName name="NUMERO_DE_PENSIONES_VIGENTES_DE_LA_LEY_N_16.744_SEGÚN_ENTIDAD" localSheetId="15">#REF!</definedName>
    <definedName name="NUMERO_DE_PENSIONES_VIGENTES_DE_LA_LEY_N_16.744_SEGÚN_ENTIDAD" localSheetId="16">#REF!</definedName>
    <definedName name="NUMERO_DE_PENSIONES_VIGENTES_DE_LA_LEY_N_16.744_SEGÚN_ENTIDAD" localSheetId="11">#REF!</definedName>
    <definedName name="NUMERO_DE_PENSIONES_VIGENTES_DE_LA_LEY_N_16.744_SEGÚN_ENTIDAD" localSheetId="13">#REF!</definedName>
    <definedName name="NUMERO_DE_PENSIONES_VIGENTES_DE_LA_LEY_N_16.744_SEGÚN_ENTIDAD" localSheetId="14">#REF!</definedName>
    <definedName name="NUMERO_DE_PENSIONES_VIGENTES_DE_LA_LEY_N_16.744_SEGÚN_ENTIDAD" localSheetId="39">#REF!</definedName>
    <definedName name="NUMERO_DE_PENSIONES_VIGENTES_DE_LA_LEY_N_16.744_SEGÚN_ENTIDAD" localSheetId="20">#REF!</definedName>
    <definedName name="NUMERO_DE_PENSIONES_VIGENTES_DE_LA_LEY_N_16.744_SEGÚN_ENTIDAD" localSheetId="21">#REF!</definedName>
    <definedName name="NUMERO_DE_PENSIONES_VIGENTES_DE_LA_LEY_N_16.744_SEGÚN_ENTIDAD" localSheetId="3">#REF!</definedName>
    <definedName name="NUMERO_DE_PENSIONES_VIGENTES_DE_LA_LEY_N_16.744_SEGÚN_ENTIDAD" localSheetId="31">#REF!</definedName>
    <definedName name="NUMERO_DE_PENSIONES_VIGENTES_DE_LA_LEY_N_16.744_SEGÚN_ENTIDAD" localSheetId="29">#REF!</definedName>
    <definedName name="NUMERO_DE_PENSIONES_VIGENTES_DE_LA_LEY_N_16.744_SEGÚN_ENTIDAD" localSheetId="35">#REF!</definedName>
    <definedName name="NUMERO_DE_PENSIONES_VIGENTES_DE_LA_LEY_N_16.744_SEGÚN_ENTIDAD" localSheetId="30">#REF!</definedName>
    <definedName name="NUMERO_DE_PENSIONES_VIGENTES_DE_LA_LEY_N_16.744_SEGÚN_ENTIDAD" localSheetId="28">#REF!</definedName>
    <definedName name="NUMERO_DE_PENSIONES_VIGENTES_DE_LA_LEY_N_16.744_SEGÚN_ENTIDAD" localSheetId="41">#REF!</definedName>
    <definedName name="NUMERO_DE_PENSIONES_VIGENTES_DE_LA_LEY_N_16.744_SEGÚN_ENTIDAD" localSheetId="24">#REF!</definedName>
    <definedName name="NUMERO_DE_PENSIONES_VIGENTES_DE_LA_LEY_N_16.744_SEGÚN_ENTIDAD" localSheetId="40">#REF!</definedName>
    <definedName name="NUMERO_DE_PENSIONES_VIGENTES_DE_LA_LEY_N_16.744_SEGÚN_ENTIDAD" localSheetId="34">#REF!</definedName>
    <definedName name="NUMERO_DE_PENSIONES_VIGENTES_DE_LA_LEY_N_16.744_SEGÚN_ENTIDAD" localSheetId="33">#REF!</definedName>
    <definedName name="NUMERO_DE_PENSIONES_VIGENTES_DE_LA_LEY_N_16.744_SEGÚN_ENTIDAD" localSheetId="38">#REF!</definedName>
    <definedName name="NUMERO_DE_PENSIONES_VIGENTES_DE_LA_LEY_N_16.744_SEGÚN_ENTIDAD" localSheetId="37">'[2]MONTO PENS-AT'!#REF!</definedName>
    <definedName name="NUMERO_DE_PENSIONES_VIGENTES_DE_LA_LEY_N_16.744_SEGÚN_ENTIDAD" localSheetId="36">#REF!</definedName>
    <definedName name="NUMERO_DE_PENSIONES_VIGENTES_DE_LA_LEY_N_16.744_SEGÚN_ENTIDAD" localSheetId="9">#REF!</definedName>
    <definedName name="NUMERO_DE_PENSIONES_VIGENTES_DE_LA_LEY_N_16.744_SEGÚN_ENTIDAD" localSheetId="5">#REF!</definedName>
    <definedName name="NUMERO_DE_PENSIONES_VIGENTES_DE_LA_LEY_N_16.744_SEGÚN_ENTIDAD" localSheetId="32">#REF!</definedName>
    <definedName name="NUMERO_DE_PENSIONES_VIGENTES_DE_LA_LEY_N_16.744_SEGÚN_ENTIDAD">#REF!</definedName>
    <definedName name="NUMERO_DE_PENSIONES_VIGENTES_DE_LA_LEY_N_16.744_SEGÚN_TIPO_DE_PENSION" localSheetId="15">#REF!</definedName>
    <definedName name="NUMERO_DE_PENSIONES_VIGENTES_DE_LA_LEY_N_16.744_SEGÚN_TIPO_DE_PENSION" localSheetId="16">#REF!</definedName>
    <definedName name="NUMERO_DE_PENSIONES_VIGENTES_DE_LA_LEY_N_16.744_SEGÚN_TIPO_DE_PENSION" localSheetId="11">#REF!</definedName>
    <definedName name="NUMERO_DE_PENSIONES_VIGENTES_DE_LA_LEY_N_16.744_SEGÚN_TIPO_DE_PENSION" localSheetId="13">#REF!</definedName>
    <definedName name="NUMERO_DE_PENSIONES_VIGENTES_DE_LA_LEY_N_16.744_SEGÚN_TIPO_DE_PENSION" localSheetId="14">#REF!</definedName>
    <definedName name="NUMERO_DE_PENSIONES_VIGENTES_DE_LA_LEY_N_16.744_SEGÚN_TIPO_DE_PENSION" localSheetId="39">#REF!</definedName>
    <definedName name="NUMERO_DE_PENSIONES_VIGENTES_DE_LA_LEY_N_16.744_SEGÚN_TIPO_DE_PENSION" localSheetId="20">#REF!</definedName>
    <definedName name="NUMERO_DE_PENSIONES_VIGENTES_DE_LA_LEY_N_16.744_SEGÚN_TIPO_DE_PENSION" localSheetId="21">#REF!</definedName>
    <definedName name="NUMERO_DE_PENSIONES_VIGENTES_DE_LA_LEY_N_16.744_SEGÚN_TIPO_DE_PENSION" localSheetId="3">#REF!</definedName>
    <definedName name="NUMERO_DE_PENSIONES_VIGENTES_DE_LA_LEY_N_16.744_SEGÚN_TIPO_DE_PENSION" localSheetId="31">#REF!</definedName>
    <definedName name="NUMERO_DE_PENSIONES_VIGENTES_DE_LA_LEY_N_16.744_SEGÚN_TIPO_DE_PENSION" localSheetId="29">#REF!</definedName>
    <definedName name="NUMERO_DE_PENSIONES_VIGENTES_DE_LA_LEY_N_16.744_SEGÚN_TIPO_DE_PENSION" localSheetId="35">#REF!</definedName>
    <definedName name="NUMERO_DE_PENSIONES_VIGENTES_DE_LA_LEY_N_16.744_SEGÚN_TIPO_DE_PENSION" localSheetId="30">#REF!</definedName>
    <definedName name="NUMERO_DE_PENSIONES_VIGENTES_DE_LA_LEY_N_16.744_SEGÚN_TIPO_DE_PENSION" localSheetId="28">#REF!</definedName>
    <definedName name="NUMERO_DE_PENSIONES_VIGENTES_DE_LA_LEY_N_16.744_SEGÚN_TIPO_DE_PENSION" localSheetId="41">#REF!</definedName>
    <definedName name="NUMERO_DE_PENSIONES_VIGENTES_DE_LA_LEY_N_16.744_SEGÚN_TIPO_DE_PENSION" localSheetId="24">#REF!</definedName>
    <definedName name="NUMERO_DE_PENSIONES_VIGENTES_DE_LA_LEY_N_16.744_SEGÚN_TIPO_DE_PENSION" localSheetId="40">#REF!</definedName>
    <definedName name="NUMERO_DE_PENSIONES_VIGENTES_DE_LA_LEY_N_16.744_SEGÚN_TIPO_DE_PENSION" localSheetId="34">#REF!</definedName>
    <definedName name="NUMERO_DE_PENSIONES_VIGENTES_DE_LA_LEY_N_16.744_SEGÚN_TIPO_DE_PENSION" localSheetId="33">#REF!</definedName>
    <definedName name="NUMERO_DE_PENSIONES_VIGENTES_DE_LA_LEY_N_16.744_SEGÚN_TIPO_DE_PENSION" localSheetId="38">#REF!</definedName>
    <definedName name="NUMERO_DE_PENSIONES_VIGENTES_DE_LA_LEY_N_16.744_SEGÚN_TIPO_DE_PENSION" localSheetId="37">#REF!</definedName>
    <definedName name="NUMERO_DE_PENSIONES_VIGENTES_DE_LA_LEY_N_16.744_SEGÚN_TIPO_DE_PENSION" localSheetId="36">#REF!</definedName>
    <definedName name="NUMERO_DE_PENSIONES_VIGENTES_DE_LA_LEY_N_16.744_SEGÚN_TIPO_DE_PENSION" localSheetId="9">#REF!</definedName>
    <definedName name="NUMERO_DE_PENSIONES_VIGENTES_DE_LA_LEY_N_16.744_SEGÚN_TIPO_DE_PENSION" localSheetId="5">#REF!</definedName>
    <definedName name="NUMERO_DE_PENSIONES_VIGENTES_DE_LA_LEY_N_16.744_SEGÚN_TIPO_DE_PENSION" localSheetId="32">#REF!</definedName>
    <definedName name="NUMERO_DE_PENSIONES_VIGENTES_DE_LA_LEY_N_16.744_SEGÚN_TIPO_DE_PENSION">#REF!</definedName>
    <definedName name="NUMERO_DE_SUBSIDIOS_DE_CESANTIA_PAGADOS_POR_F.U.P.F." localSheetId="15">#REF!</definedName>
    <definedName name="NUMERO_DE_SUBSIDIOS_DE_CESANTIA_PAGADOS_POR_F.U.P.F." localSheetId="16">#REF!</definedName>
    <definedName name="NUMERO_DE_SUBSIDIOS_DE_CESANTIA_PAGADOS_POR_F.U.P.F." localSheetId="11">#REF!</definedName>
    <definedName name="NUMERO_DE_SUBSIDIOS_DE_CESANTIA_PAGADOS_POR_F.U.P.F." localSheetId="13">#REF!</definedName>
    <definedName name="NUMERO_DE_SUBSIDIOS_DE_CESANTIA_PAGADOS_POR_F.U.P.F." localSheetId="14">#REF!</definedName>
    <definedName name="NUMERO_DE_SUBSIDIOS_DE_CESANTIA_PAGADOS_POR_F.U.P.F." localSheetId="39">#REF!</definedName>
    <definedName name="NUMERO_DE_SUBSIDIOS_DE_CESANTIA_PAGADOS_POR_F.U.P.F." localSheetId="20">#REF!</definedName>
    <definedName name="NUMERO_DE_SUBSIDIOS_DE_CESANTIA_PAGADOS_POR_F.U.P.F." localSheetId="21">#REF!</definedName>
    <definedName name="NUMERO_DE_SUBSIDIOS_DE_CESANTIA_PAGADOS_POR_F.U.P.F." localSheetId="3">#REF!</definedName>
    <definedName name="NUMERO_DE_SUBSIDIOS_DE_CESANTIA_PAGADOS_POR_F.U.P.F." localSheetId="31">#REF!</definedName>
    <definedName name="NUMERO_DE_SUBSIDIOS_DE_CESANTIA_PAGADOS_POR_F.U.P.F." localSheetId="29">#REF!</definedName>
    <definedName name="NUMERO_DE_SUBSIDIOS_DE_CESANTIA_PAGADOS_POR_F.U.P.F." localSheetId="35">#REF!</definedName>
    <definedName name="NUMERO_DE_SUBSIDIOS_DE_CESANTIA_PAGADOS_POR_F.U.P.F." localSheetId="30">#REF!</definedName>
    <definedName name="NUMERO_DE_SUBSIDIOS_DE_CESANTIA_PAGADOS_POR_F.U.P.F." localSheetId="28">#REF!</definedName>
    <definedName name="NUMERO_DE_SUBSIDIOS_DE_CESANTIA_PAGADOS_POR_F.U.P.F." localSheetId="41">#REF!</definedName>
    <definedName name="NUMERO_DE_SUBSIDIOS_DE_CESANTIA_PAGADOS_POR_F.U.P.F." localSheetId="24">#REF!</definedName>
    <definedName name="NUMERO_DE_SUBSIDIOS_DE_CESANTIA_PAGADOS_POR_F.U.P.F." localSheetId="40">#REF!</definedName>
    <definedName name="NUMERO_DE_SUBSIDIOS_DE_CESANTIA_PAGADOS_POR_F.U.P.F." localSheetId="34">#REF!</definedName>
    <definedName name="NUMERO_DE_SUBSIDIOS_DE_CESANTIA_PAGADOS_POR_F.U.P.F." localSheetId="33">#REF!</definedName>
    <definedName name="NUMERO_DE_SUBSIDIOS_DE_CESANTIA_PAGADOS_POR_F.U.P.F." localSheetId="38">#REF!</definedName>
    <definedName name="NUMERO_DE_SUBSIDIOS_DE_CESANTIA_PAGADOS_POR_F.U.P.F." localSheetId="37">#REF!</definedName>
    <definedName name="NUMERO_DE_SUBSIDIOS_DE_CESANTIA_PAGADOS_POR_F.U.P.F." localSheetId="36">#REF!</definedName>
    <definedName name="NUMERO_DE_SUBSIDIOS_DE_CESANTIA_PAGADOS_POR_F.U.P.F." localSheetId="9">#REF!</definedName>
    <definedName name="NUMERO_DE_SUBSIDIOS_DE_CESANTIA_PAGADOS_POR_F.U.P.F." localSheetId="5">#REF!</definedName>
    <definedName name="NUMERO_DE_SUBSIDIOS_DE_CESANTIA_PAGADOS_POR_F.U.P.F." localSheetId="32">#REF!</definedName>
    <definedName name="NUMERO_DE_SUBSIDIOS_DE_CESANTIA_PAGADOS_POR_F.U.P.F.">#REF!</definedName>
    <definedName name="NUMERO_DE_SUBSIDIOS_FAMILIARES__SEGÚN_TIPO_DE_SUBSIDIO_Y_REGIONES" localSheetId="15">#REF!</definedName>
    <definedName name="NUMERO_DE_SUBSIDIOS_FAMILIARES__SEGÚN_TIPO_DE_SUBSIDIO_Y_REGIONES" localSheetId="16">#REF!</definedName>
    <definedName name="NUMERO_DE_SUBSIDIOS_FAMILIARES__SEGÚN_TIPO_DE_SUBSIDIO_Y_REGIONES" localSheetId="11">#REF!</definedName>
    <definedName name="NUMERO_DE_SUBSIDIOS_FAMILIARES__SEGÚN_TIPO_DE_SUBSIDIO_Y_REGIONES" localSheetId="13">#REF!</definedName>
    <definedName name="NUMERO_DE_SUBSIDIOS_FAMILIARES__SEGÚN_TIPO_DE_SUBSIDIO_Y_REGIONES" localSheetId="14">#REF!</definedName>
    <definedName name="NUMERO_DE_SUBSIDIOS_FAMILIARES__SEGÚN_TIPO_DE_SUBSIDIO_Y_REGIONES" localSheetId="39">#REF!</definedName>
    <definedName name="NUMERO_DE_SUBSIDIOS_FAMILIARES__SEGÚN_TIPO_DE_SUBSIDIO_Y_REGIONES" localSheetId="20">#REF!</definedName>
    <definedName name="NUMERO_DE_SUBSIDIOS_FAMILIARES__SEGÚN_TIPO_DE_SUBSIDIO_Y_REGIONES" localSheetId="21">#REF!</definedName>
    <definedName name="NUMERO_DE_SUBSIDIOS_FAMILIARES__SEGÚN_TIPO_DE_SUBSIDIO_Y_REGIONES" localSheetId="3">#REF!</definedName>
    <definedName name="NUMERO_DE_SUBSIDIOS_FAMILIARES__SEGÚN_TIPO_DE_SUBSIDIO_Y_REGIONES" localSheetId="31">#REF!</definedName>
    <definedName name="NUMERO_DE_SUBSIDIOS_FAMILIARES__SEGÚN_TIPO_DE_SUBSIDIO_Y_REGIONES" localSheetId="29">#REF!</definedName>
    <definedName name="NUMERO_DE_SUBSIDIOS_FAMILIARES__SEGÚN_TIPO_DE_SUBSIDIO_Y_REGIONES" localSheetId="35">#REF!</definedName>
    <definedName name="NUMERO_DE_SUBSIDIOS_FAMILIARES__SEGÚN_TIPO_DE_SUBSIDIO_Y_REGIONES" localSheetId="30">#REF!</definedName>
    <definedName name="NUMERO_DE_SUBSIDIOS_FAMILIARES__SEGÚN_TIPO_DE_SUBSIDIO_Y_REGIONES" localSheetId="28">#REF!</definedName>
    <definedName name="NUMERO_DE_SUBSIDIOS_FAMILIARES__SEGÚN_TIPO_DE_SUBSIDIO_Y_REGIONES" localSheetId="41">#REF!</definedName>
    <definedName name="NUMERO_DE_SUBSIDIOS_FAMILIARES__SEGÚN_TIPO_DE_SUBSIDIO_Y_REGIONES" localSheetId="24">#REF!</definedName>
    <definedName name="NUMERO_DE_SUBSIDIOS_FAMILIARES__SEGÚN_TIPO_DE_SUBSIDIO_Y_REGIONES" localSheetId="40">#REF!</definedName>
    <definedName name="NUMERO_DE_SUBSIDIOS_FAMILIARES__SEGÚN_TIPO_DE_SUBSIDIO_Y_REGIONES" localSheetId="34">#REF!</definedName>
    <definedName name="NUMERO_DE_SUBSIDIOS_FAMILIARES__SEGÚN_TIPO_DE_SUBSIDIO_Y_REGIONES" localSheetId="33">#REF!</definedName>
    <definedName name="NUMERO_DE_SUBSIDIOS_FAMILIARES__SEGÚN_TIPO_DE_SUBSIDIO_Y_REGIONES" localSheetId="38">#REF!</definedName>
    <definedName name="NUMERO_DE_SUBSIDIOS_FAMILIARES__SEGÚN_TIPO_DE_SUBSIDIO_Y_REGIONES" localSheetId="37">#REF!</definedName>
    <definedName name="NUMERO_DE_SUBSIDIOS_FAMILIARES__SEGÚN_TIPO_DE_SUBSIDIO_Y_REGIONES" localSheetId="36">#REF!</definedName>
    <definedName name="NUMERO_DE_SUBSIDIOS_FAMILIARES__SEGÚN_TIPO_DE_SUBSIDIO_Y_REGIONES" localSheetId="9">#REF!</definedName>
    <definedName name="NUMERO_DE_SUBSIDIOS_FAMILIARES__SEGÚN_TIPO_DE_SUBSIDIO_Y_REGIONES" localSheetId="5">#REF!</definedName>
    <definedName name="NUMERO_DE_SUBSIDIOS_FAMILIARES__SEGÚN_TIPO_DE_SUBSIDIO_Y_REGIONES" localSheetId="32">#REF!</definedName>
    <definedName name="NUMERO_DE_SUBSIDIOS_FAMILIARES__SEGÚN_TIPO_DE_SUBSIDIO_Y_REGIONES">#REF!</definedName>
    <definedName name="NUMERO_DE_SUBSIDIOS_INICIADOS_DE_ORIGEN_COMUN_PAGADOS_POR_LAS_C.C.A.F." localSheetId="15">#REF!</definedName>
    <definedName name="NUMERO_DE_SUBSIDIOS_INICIADOS_DE_ORIGEN_COMUN_PAGADOS_POR_LAS_C.C.A.F." localSheetId="16">#REF!</definedName>
    <definedName name="NUMERO_DE_SUBSIDIOS_INICIADOS_DE_ORIGEN_COMUN_PAGADOS_POR_LAS_C.C.A.F." localSheetId="11">#REF!</definedName>
    <definedName name="NUMERO_DE_SUBSIDIOS_INICIADOS_DE_ORIGEN_COMUN_PAGADOS_POR_LAS_C.C.A.F." localSheetId="13">#REF!</definedName>
    <definedName name="NUMERO_DE_SUBSIDIOS_INICIADOS_DE_ORIGEN_COMUN_PAGADOS_POR_LAS_C.C.A.F." localSheetId="14">#REF!</definedName>
    <definedName name="NUMERO_DE_SUBSIDIOS_INICIADOS_DE_ORIGEN_COMUN_PAGADOS_POR_LAS_C.C.A.F." localSheetId="39">#REF!</definedName>
    <definedName name="NUMERO_DE_SUBSIDIOS_INICIADOS_DE_ORIGEN_COMUN_PAGADOS_POR_LAS_C.C.A.F." localSheetId="20">#REF!</definedName>
    <definedName name="NUMERO_DE_SUBSIDIOS_INICIADOS_DE_ORIGEN_COMUN_PAGADOS_POR_LAS_C.C.A.F." localSheetId="21">#REF!</definedName>
    <definedName name="NUMERO_DE_SUBSIDIOS_INICIADOS_DE_ORIGEN_COMUN_PAGADOS_POR_LAS_C.C.A.F." localSheetId="3">#REF!</definedName>
    <definedName name="NUMERO_DE_SUBSIDIOS_INICIADOS_DE_ORIGEN_COMUN_PAGADOS_POR_LAS_C.C.A.F." localSheetId="31">#REF!</definedName>
    <definedName name="NUMERO_DE_SUBSIDIOS_INICIADOS_DE_ORIGEN_COMUN_PAGADOS_POR_LAS_C.C.A.F." localSheetId="29">#REF!</definedName>
    <definedName name="NUMERO_DE_SUBSIDIOS_INICIADOS_DE_ORIGEN_COMUN_PAGADOS_POR_LAS_C.C.A.F." localSheetId="35">#REF!</definedName>
    <definedName name="NUMERO_DE_SUBSIDIOS_INICIADOS_DE_ORIGEN_COMUN_PAGADOS_POR_LAS_C.C.A.F." localSheetId="30">#REF!</definedName>
    <definedName name="NUMERO_DE_SUBSIDIOS_INICIADOS_DE_ORIGEN_COMUN_PAGADOS_POR_LAS_C.C.A.F." localSheetId="28">#REF!</definedName>
    <definedName name="NUMERO_DE_SUBSIDIOS_INICIADOS_DE_ORIGEN_COMUN_PAGADOS_POR_LAS_C.C.A.F." localSheetId="41">#REF!</definedName>
    <definedName name="NUMERO_DE_SUBSIDIOS_INICIADOS_DE_ORIGEN_COMUN_PAGADOS_POR_LAS_C.C.A.F." localSheetId="24">#REF!</definedName>
    <definedName name="NUMERO_DE_SUBSIDIOS_INICIADOS_DE_ORIGEN_COMUN_PAGADOS_POR_LAS_C.C.A.F." localSheetId="40">#REF!</definedName>
    <definedName name="NUMERO_DE_SUBSIDIOS_INICIADOS_DE_ORIGEN_COMUN_PAGADOS_POR_LAS_C.C.A.F." localSheetId="34">#REF!</definedName>
    <definedName name="NUMERO_DE_SUBSIDIOS_INICIADOS_DE_ORIGEN_COMUN_PAGADOS_POR_LAS_C.C.A.F." localSheetId="33">#REF!</definedName>
    <definedName name="NUMERO_DE_SUBSIDIOS_INICIADOS_DE_ORIGEN_COMUN_PAGADOS_POR_LAS_C.C.A.F." localSheetId="38">#REF!</definedName>
    <definedName name="NUMERO_DE_SUBSIDIOS_INICIADOS_DE_ORIGEN_COMUN_PAGADOS_POR_LAS_C.C.A.F." localSheetId="37">#REF!</definedName>
    <definedName name="NUMERO_DE_SUBSIDIOS_INICIADOS_DE_ORIGEN_COMUN_PAGADOS_POR_LAS_C.C.A.F." localSheetId="36">#REF!</definedName>
    <definedName name="NUMERO_DE_SUBSIDIOS_INICIADOS_DE_ORIGEN_COMUN_PAGADOS_POR_LAS_C.C.A.F." localSheetId="9">#REF!</definedName>
    <definedName name="NUMERO_DE_SUBSIDIOS_INICIADOS_DE_ORIGEN_COMUN_PAGADOS_POR_LAS_C.C.A.F." localSheetId="5">#REF!</definedName>
    <definedName name="NUMERO_DE_SUBSIDIOS_INICIADOS_DE_ORIGEN_COMUN_PAGADOS_POR_LAS_C.C.A.F." localSheetId="32">#REF!</definedName>
    <definedName name="NUMERO_DE_SUBSIDIOS_INICIADOS_DE_ORIGEN_COMUN_PAGADOS_POR_LAS_C.C.A.F.">#REF!</definedName>
    <definedName name="NÚMERO_DE_SUBSIDIOS_INICIADOS_POR_ACCIDENTES_DEL_TRABAJO" localSheetId="15">#REF!</definedName>
    <definedName name="NÚMERO_DE_SUBSIDIOS_INICIADOS_POR_ACCIDENTES_DEL_TRABAJO" localSheetId="16">#REF!</definedName>
    <definedName name="NÚMERO_DE_SUBSIDIOS_INICIADOS_POR_ACCIDENTES_DEL_TRABAJO" localSheetId="11">#REF!</definedName>
    <definedName name="NÚMERO_DE_SUBSIDIOS_INICIADOS_POR_ACCIDENTES_DEL_TRABAJO" localSheetId="13">#REF!</definedName>
    <definedName name="NÚMERO_DE_SUBSIDIOS_INICIADOS_POR_ACCIDENTES_DEL_TRABAJO" localSheetId="14">#REF!</definedName>
    <definedName name="NÚMERO_DE_SUBSIDIOS_INICIADOS_POR_ACCIDENTES_DEL_TRABAJO" localSheetId="39">#REF!</definedName>
    <definedName name="NÚMERO_DE_SUBSIDIOS_INICIADOS_POR_ACCIDENTES_DEL_TRABAJO" localSheetId="20">#REF!</definedName>
    <definedName name="NÚMERO_DE_SUBSIDIOS_INICIADOS_POR_ACCIDENTES_DEL_TRABAJO" localSheetId="21">#REF!</definedName>
    <definedName name="NÚMERO_DE_SUBSIDIOS_INICIADOS_POR_ACCIDENTES_DEL_TRABAJO" localSheetId="3">#REF!</definedName>
    <definedName name="NÚMERO_DE_SUBSIDIOS_INICIADOS_POR_ACCIDENTES_DEL_TRABAJO" localSheetId="31">#REF!</definedName>
    <definedName name="NÚMERO_DE_SUBSIDIOS_INICIADOS_POR_ACCIDENTES_DEL_TRABAJO" localSheetId="29">#REF!</definedName>
    <definedName name="NÚMERO_DE_SUBSIDIOS_INICIADOS_POR_ACCIDENTES_DEL_TRABAJO" localSheetId="35">#REF!</definedName>
    <definedName name="NÚMERO_DE_SUBSIDIOS_INICIADOS_POR_ACCIDENTES_DEL_TRABAJO" localSheetId="30">#REF!</definedName>
    <definedName name="NÚMERO_DE_SUBSIDIOS_INICIADOS_POR_ACCIDENTES_DEL_TRABAJO" localSheetId="28">#REF!</definedName>
    <definedName name="NÚMERO_DE_SUBSIDIOS_INICIADOS_POR_ACCIDENTES_DEL_TRABAJO" localSheetId="41">#REF!</definedName>
    <definedName name="NÚMERO_DE_SUBSIDIOS_INICIADOS_POR_ACCIDENTES_DEL_TRABAJO" localSheetId="24">#REF!</definedName>
    <definedName name="NÚMERO_DE_SUBSIDIOS_INICIADOS_POR_ACCIDENTES_DEL_TRABAJO" localSheetId="40">#REF!</definedName>
    <definedName name="NÚMERO_DE_SUBSIDIOS_INICIADOS_POR_ACCIDENTES_DEL_TRABAJO" localSheetId="34">#REF!</definedName>
    <definedName name="NÚMERO_DE_SUBSIDIOS_INICIADOS_POR_ACCIDENTES_DEL_TRABAJO" localSheetId="33">#REF!</definedName>
    <definedName name="NÚMERO_DE_SUBSIDIOS_INICIADOS_POR_ACCIDENTES_DEL_TRABAJO" localSheetId="38">#REF!</definedName>
    <definedName name="NÚMERO_DE_SUBSIDIOS_INICIADOS_POR_ACCIDENTES_DEL_TRABAJO" localSheetId="37">#REF!</definedName>
    <definedName name="NÚMERO_DE_SUBSIDIOS_INICIADOS_POR_ACCIDENTES_DEL_TRABAJO" localSheetId="36">#REF!</definedName>
    <definedName name="NÚMERO_DE_SUBSIDIOS_INICIADOS_POR_ACCIDENTES_DEL_TRABAJO" localSheetId="9">#REF!</definedName>
    <definedName name="NÚMERO_DE_SUBSIDIOS_INICIADOS_POR_ACCIDENTES_DEL_TRABAJO" localSheetId="5">#REF!</definedName>
    <definedName name="NÚMERO_DE_SUBSIDIOS_INICIADOS_POR_ACCIDENTES_DEL_TRABAJO" localSheetId="32">#REF!</definedName>
    <definedName name="NÚMERO_DE_SUBSIDIOS_INICIADOS_POR_ACCIDENTES_DEL_TRABAJO">#REF!</definedName>
    <definedName name="NUMERO_DE_SUBSIDIOS_POR_DISCAPACIDAD_MENTAL__SEGÚN_REGIONES" localSheetId="15">#REF!</definedName>
    <definedName name="NUMERO_DE_SUBSIDIOS_POR_DISCAPACIDAD_MENTAL__SEGÚN_REGIONES" localSheetId="16">#REF!</definedName>
    <definedName name="NUMERO_DE_SUBSIDIOS_POR_DISCAPACIDAD_MENTAL__SEGÚN_REGIONES" localSheetId="11">#REF!</definedName>
    <definedName name="NUMERO_DE_SUBSIDIOS_POR_DISCAPACIDAD_MENTAL__SEGÚN_REGIONES" localSheetId="13">#REF!</definedName>
    <definedName name="NUMERO_DE_SUBSIDIOS_POR_DISCAPACIDAD_MENTAL__SEGÚN_REGIONES" localSheetId="14">#REF!</definedName>
    <definedName name="NUMERO_DE_SUBSIDIOS_POR_DISCAPACIDAD_MENTAL__SEGÚN_REGIONES" localSheetId="39">#REF!</definedName>
    <definedName name="NUMERO_DE_SUBSIDIOS_POR_DISCAPACIDAD_MENTAL__SEGÚN_REGIONES" localSheetId="20">#REF!</definedName>
    <definedName name="NUMERO_DE_SUBSIDIOS_POR_DISCAPACIDAD_MENTAL__SEGÚN_REGIONES" localSheetId="21">#REF!</definedName>
    <definedName name="NUMERO_DE_SUBSIDIOS_POR_DISCAPACIDAD_MENTAL__SEGÚN_REGIONES" localSheetId="3">#REF!</definedName>
    <definedName name="NUMERO_DE_SUBSIDIOS_POR_DISCAPACIDAD_MENTAL__SEGÚN_REGIONES" localSheetId="31">#REF!</definedName>
    <definedName name="NUMERO_DE_SUBSIDIOS_POR_DISCAPACIDAD_MENTAL__SEGÚN_REGIONES" localSheetId="29">#REF!</definedName>
    <definedName name="NUMERO_DE_SUBSIDIOS_POR_DISCAPACIDAD_MENTAL__SEGÚN_REGIONES" localSheetId="35">#REF!</definedName>
    <definedName name="NUMERO_DE_SUBSIDIOS_POR_DISCAPACIDAD_MENTAL__SEGÚN_REGIONES" localSheetId="30">#REF!</definedName>
    <definedName name="NUMERO_DE_SUBSIDIOS_POR_DISCAPACIDAD_MENTAL__SEGÚN_REGIONES" localSheetId="28">#REF!</definedName>
    <definedName name="NUMERO_DE_SUBSIDIOS_POR_DISCAPACIDAD_MENTAL__SEGÚN_REGIONES" localSheetId="41">#REF!</definedName>
    <definedName name="NUMERO_DE_SUBSIDIOS_POR_DISCAPACIDAD_MENTAL__SEGÚN_REGIONES" localSheetId="24">#REF!</definedName>
    <definedName name="NUMERO_DE_SUBSIDIOS_POR_DISCAPACIDAD_MENTAL__SEGÚN_REGIONES" localSheetId="40">#REF!</definedName>
    <definedName name="NUMERO_DE_SUBSIDIOS_POR_DISCAPACIDAD_MENTAL__SEGÚN_REGIONES" localSheetId="34">#REF!</definedName>
    <definedName name="NUMERO_DE_SUBSIDIOS_POR_DISCAPACIDAD_MENTAL__SEGÚN_REGIONES" localSheetId="33">#REF!</definedName>
    <definedName name="NUMERO_DE_SUBSIDIOS_POR_DISCAPACIDAD_MENTAL__SEGÚN_REGIONES" localSheetId="38">#REF!</definedName>
    <definedName name="NUMERO_DE_SUBSIDIOS_POR_DISCAPACIDAD_MENTAL__SEGÚN_REGIONES" localSheetId="37">#REF!</definedName>
    <definedName name="NUMERO_DE_SUBSIDIOS_POR_DISCAPACIDAD_MENTAL__SEGÚN_REGIONES" localSheetId="36">#REF!</definedName>
    <definedName name="NUMERO_DE_SUBSIDIOS_POR_DISCAPACIDAD_MENTAL__SEGÚN_REGIONES" localSheetId="9">#REF!</definedName>
    <definedName name="NUMERO_DE_SUBSIDIOS_POR_DISCAPACIDAD_MENTAL__SEGÚN_REGIONES" localSheetId="5">#REF!</definedName>
    <definedName name="NUMERO_DE_SUBSIDIOS_POR_DISCAPACIDAD_MENTAL__SEGÚN_REGIONES" localSheetId="32">#REF!</definedName>
    <definedName name="NUMERO_DE_SUBSIDIOS_POR_DISCAPACIDAD_MENTAL__SEGÚN_REGIONES">#REF!</definedName>
    <definedName name="NUMERO_DE_TRABAJADORES_AFILIADOS__A__C.C.A.F." localSheetId="15">#REF!</definedName>
    <definedName name="NUMERO_DE_TRABAJADORES_AFILIADOS__A__C.C.A.F." localSheetId="16">#REF!</definedName>
    <definedName name="NUMERO_DE_TRABAJADORES_AFILIADOS__A__C.C.A.F." localSheetId="11">#REF!</definedName>
    <definedName name="NUMERO_DE_TRABAJADORES_AFILIADOS__A__C.C.A.F." localSheetId="13">#REF!</definedName>
    <definedName name="NUMERO_DE_TRABAJADORES_AFILIADOS__A__C.C.A.F." localSheetId="14">#REF!</definedName>
    <definedName name="NUMERO_DE_TRABAJADORES_AFILIADOS__A__C.C.A.F." localSheetId="20">#REF!</definedName>
    <definedName name="NUMERO_DE_TRABAJADORES_AFILIADOS__A__C.C.A.F." localSheetId="21">#REF!</definedName>
    <definedName name="NUMERO_DE_TRABAJADORES_AFILIADOS__A__C.C.A.F." localSheetId="3">#REF!</definedName>
    <definedName name="NUMERO_DE_TRABAJADORES_AFILIADOS__A__C.C.A.F." localSheetId="31">'EMP-TRA-PEN-CCAF'!$B$13</definedName>
    <definedName name="NUMERO_DE_TRABAJADORES_AFILIADOS__A__C.C.A.F." localSheetId="29">#REF!</definedName>
    <definedName name="NUMERO_DE_TRABAJADORES_AFILIADOS__A__C.C.A.F." localSheetId="30">#REF!</definedName>
    <definedName name="NUMERO_DE_TRABAJADORES_AFILIADOS__A__C.C.A.F." localSheetId="28">#REF!</definedName>
    <definedName name="NUMERO_DE_TRABAJADORES_AFILIADOS__A__C.C.A.F." localSheetId="24">#REF!</definedName>
    <definedName name="NUMERO_DE_TRABAJADORES_AFILIADOS__A__C.C.A.F." localSheetId="9">#REF!</definedName>
    <definedName name="NUMERO_DE_TRABAJADORES_AFILIADOS__A__C.C.A.F." localSheetId="5">#REF!</definedName>
    <definedName name="NUMERO_DE_TRABAJADORES_AFILIADOS__A__C.C.A.F.">#REF!</definedName>
    <definedName name="NUMERO_DE_TRABAJADORES_COTIZANTES_AL_REGIMEN_SIL__POR_C.C.A.F." localSheetId="15">#REF!</definedName>
    <definedName name="NUMERO_DE_TRABAJADORES_COTIZANTES_AL_REGIMEN_SIL__POR_C.C.A.F." localSheetId="16">#REF!</definedName>
    <definedName name="NUMERO_DE_TRABAJADORES_COTIZANTES_AL_REGIMEN_SIL__POR_C.C.A.F." localSheetId="11">#REF!</definedName>
    <definedName name="NUMERO_DE_TRABAJADORES_COTIZANTES_AL_REGIMEN_SIL__POR_C.C.A.F." localSheetId="13">#REF!</definedName>
    <definedName name="NUMERO_DE_TRABAJADORES_COTIZANTES_AL_REGIMEN_SIL__POR_C.C.A.F." localSheetId="14">#REF!</definedName>
    <definedName name="NUMERO_DE_TRABAJADORES_COTIZANTES_AL_REGIMEN_SIL__POR_C.C.A.F." localSheetId="39">'COT-SIL-CCAF'!$B$2</definedName>
    <definedName name="NUMERO_DE_TRABAJADORES_COTIZANTES_AL_REGIMEN_SIL__POR_C.C.A.F." localSheetId="20">#REF!</definedName>
    <definedName name="NUMERO_DE_TRABAJADORES_COTIZANTES_AL_REGIMEN_SIL__POR_C.C.A.F." localSheetId="21">#REF!</definedName>
    <definedName name="NUMERO_DE_TRABAJADORES_COTIZANTES_AL_REGIMEN_SIL__POR_C.C.A.F." localSheetId="3">#REF!</definedName>
    <definedName name="NUMERO_DE_TRABAJADORES_COTIZANTES_AL_REGIMEN_SIL__POR_C.C.A.F." localSheetId="29">#REF!</definedName>
    <definedName name="NUMERO_DE_TRABAJADORES_COTIZANTES_AL_REGIMEN_SIL__POR_C.C.A.F." localSheetId="30">#REF!</definedName>
    <definedName name="NUMERO_DE_TRABAJADORES_COTIZANTES_AL_REGIMEN_SIL__POR_C.C.A.F." localSheetId="28">#REF!</definedName>
    <definedName name="NUMERO_DE_TRABAJADORES_COTIZANTES_AL_REGIMEN_SIL__POR_C.C.A.F." localSheetId="24">#REF!</definedName>
    <definedName name="NUMERO_DE_TRABAJADORES_COTIZANTES_AL_REGIMEN_SIL__POR_C.C.A.F." localSheetId="9">#REF!</definedName>
    <definedName name="NUMERO_DE_TRABAJADORES_COTIZANTES_AL_REGIMEN_SIL__POR_C.C.A.F." localSheetId="5">#REF!</definedName>
    <definedName name="NUMERO_DE_TRABAJADORES_COTIZANTES_AL_REGIMEN_SIL__POR_C.C.A.F.">#REF!</definedName>
    <definedName name="NÚMERO_DE_TRABAJADORES_HOMBRES_AFILIADOS__A__C.C.A.F." localSheetId="15">#REF!</definedName>
    <definedName name="NÚMERO_DE_TRABAJADORES_HOMBRES_AFILIADOS__A__C.C.A.F." localSheetId="16">#REF!</definedName>
    <definedName name="NÚMERO_DE_TRABAJADORES_HOMBRES_AFILIADOS__A__C.C.A.F." localSheetId="11">#REF!</definedName>
    <definedName name="NÚMERO_DE_TRABAJADORES_HOMBRES_AFILIADOS__A__C.C.A.F." localSheetId="13">#REF!</definedName>
    <definedName name="NÚMERO_DE_TRABAJADORES_HOMBRES_AFILIADOS__A__C.C.A.F." localSheetId="14">#REF!</definedName>
    <definedName name="NÚMERO_DE_TRABAJADORES_HOMBRES_AFILIADOS__A__C.C.A.F." localSheetId="20">#REF!</definedName>
    <definedName name="NÚMERO_DE_TRABAJADORES_HOMBRES_AFILIADOS__A__C.C.A.F." localSheetId="21">#REF!</definedName>
    <definedName name="NÚMERO_DE_TRABAJADORES_HOMBRES_AFILIADOS__A__C.C.A.F." localSheetId="3">#REF!</definedName>
    <definedName name="NÚMERO_DE_TRABAJADORES_HOMBRES_AFILIADOS__A__C.C.A.F." localSheetId="29">#REF!</definedName>
    <definedName name="NÚMERO_DE_TRABAJADORES_HOMBRES_AFILIADOS__A__C.C.A.F." localSheetId="30">#REF!</definedName>
    <definedName name="NÚMERO_DE_TRABAJADORES_HOMBRES_AFILIADOS__A__C.C.A.F." localSheetId="28">#REF!</definedName>
    <definedName name="NÚMERO_DE_TRABAJADORES_HOMBRES_AFILIADOS__A__C.C.A.F." localSheetId="24">#REF!</definedName>
    <definedName name="NÚMERO_DE_TRABAJADORES_HOMBRES_AFILIADOS__A__C.C.A.F." localSheetId="9">#REF!</definedName>
    <definedName name="NÚMERO_DE_TRABAJADORES_HOMBRES_AFILIADOS__A__C.C.A.F." localSheetId="5">#REF!</definedName>
    <definedName name="NÚMERO_DE_TRABAJADORES_HOMBRES_AFILIADOS__A__C.C.A.F." localSheetId="32">'TRAB-CCAF-SEXO'!$B$13</definedName>
    <definedName name="NÚMERO_DE_TRABAJADORES_HOMBRES_AFILIADOS__A__C.C.A.F.">#REF!</definedName>
    <definedName name="NÚMERO_DE_TRABAJADORES_POR_LOS_QUE_SE_COTIZÓ" localSheetId="15">#REF!</definedName>
    <definedName name="NÚMERO_DE_TRABAJADORES_POR_LOS_QUE_SE_COTIZÓ" localSheetId="16">#REF!</definedName>
    <definedName name="NÚMERO_DE_TRABAJADORES_POR_LOS_QUE_SE_COTIZÓ" localSheetId="11">#REF!</definedName>
    <definedName name="NÚMERO_DE_TRABAJADORES_POR_LOS_QUE_SE_COTIZÓ" localSheetId="13">#REF!</definedName>
    <definedName name="NÚMERO_DE_TRABAJADORES_POR_LOS_QUE_SE_COTIZÓ" localSheetId="14">#REF!</definedName>
    <definedName name="NÚMERO_DE_TRABAJADORES_POR_LOS_QUE_SE_COTIZÓ" localSheetId="39">#REF!</definedName>
    <definedName name="NÚMERO_DE_TRABAJADORES_POR_LOS_QUE_SE_COTIZÓ" localSheetId="20">#REF!</definedName>
    <definedName name="NÚMERO_DE_TRABAJADORES_POR_LOS_QUE_SE_COTIZÓ" localSheetId="21">#REF!</definedName>
    <definedName name="NÚMERO_DE_TRABAJADORES_POR_LOS_QUE_SE_COTIZÓ" localSheetId="3">#REF!</definedName>
    <definedName name="NÚMERO_DE_TRABAJADORES_POR_LOS_QUE_SE_COTIZÓ" localSheetId="31">#REF!</definedName>
    <definedName name="NÚMERO_DE_TRABAJADORES_POR_LOS_QUE_SE_COTIZÓ" localSheetId="29">#REF!</definedName>
    <definedName name="NÚMERO_DE_TRABAJADORES_POR_LOS_QUE_SE_COTIZÓ" localSheetId="35">#REF!</definedName>
    <definedName name="NÚMERO_DE_TRABAJADORES_POR_LOS_QUE_SE_COTIZÓ" localSheetId="30">#REF!</definedName>
    <definedName name="NÚMERO_DE_TRABAJADORES_POR_LOS_QUE_SE_COTIZÓ" localSheetId="28">#REF!</definedName>
    <definedName name="NÚMERO_DE_TRABAJADORES_POR_LOS_QUE_SE_COTIZÓ" localSheetId="41">#REF!</definedName>
    <definedName name="NÚMERO_DE_TRABAJADORES_POR_LOS_QUE_SE_COTIZÓ" localSheetId="24">#REF!</definedName>
    <definedName name="NÚMERO_DE_TRABAJADORES_POR_LOS_QUE_SE_COTIZÓ" localSheetId="40">#REF!</definedName>
    <definedName name="NÚMERO_DE_TRABAJADORES_POR_LOS_QUE_SE_COTIZÓ" localSheetId="34">#REF!</definedName>
    <definedName name="NÚMERO_DE_TRABAJADORES_POR_LOS_QUE_SE_COTIZÓ" localSheetId="33">#REF!</definedName>
    <definedName name="NÚMERO_DE_TRABAJADORES_POR_LOS_QUE_SE_COTIZÓ" localSheetId="38">#REF!</definedName>
    <definedName name="NÚMERO_DE_TRABAJADORES_POR_LOS_QUE_SE_COTIZÓ" localSheetId="37">#REF!</definedName>
    <definedName name="NÚMERO_DE_TRABAJADORES_POR_LOS_QUE_SE_COTIZÓ" localSheetId="36">#REF!</definedName>
    <definedName name="NÚMERO_DE_TRABAJADORES_POR_LOS_QUE_SE_COTIZÓ" localSheetId="9">#REF!</definedName>
    <definedName name="NÚMERO_DE_TRABAJADORES_POR_LOS_QUE_SE_COTIZÓ" localSheetId="5">#REF!</definedName>
    <definedName name="NÚMERO_DE_TRABAJADORES_POR_LOS_QUE_SE_COTIZÓ" localSheetId="32">#REF!</definedName>
    <definedName name="NÚMERO_DE_TRABAJADORES_POR_LOS_QUE_SE_COTIZÓ">#REF!</definedName>
    <definedName name="NUMERO_TOTAL_DE_AFILIADOS_A_C.C.A.F." localSheetId="15">#REF!</definedName>
    <definedName name="NUMERO_TOTAL_DE_AFILIADOS_A_C.C.A.F." localSheetId="16">#REF!</definedName>
    <definedName name="NUMERO_TOTAL_DE_AFILIADOS_A_C.C.A.F." localSheetId="11">#REF!</definedName>
    <definedName name="NUMERO_TOTAL_DE_AFILIADOS_A_C.C.A.F." localSheetId="13">#REF!</definedName>
    <definedName name="NUMERO_TOTAL_DE_AFILIADOS_A_C.C.A.F." localSheetId="14">#REF!</definedName>
    <definedName name="NUMERO_TOTAL_DE_AFILIADOS_A_C.C.A.F." localSheetId="20">#REF!</definedName>
    <definedName name="NUMERO_TOTAL_DE_AFILIADOS_A_C.C.A.F." localSheetId="21">#REF!</definedName>
    <definedName name="NUMERO_TOTAL_DE_AFILIADOS_A_C.C.A.F." localSheetId="3">#REF!</definedName>
    <definedName name="NUMERO_TOTAL_DE_AFILIADOS_A_C.C.A.F." localSheetId="31">'EMP-TRA-PEN-CCAF'!$B$35</definedName>
    <definedName name="NUMERO_TOTAL_DE_AFILIADOS_A_C.C.A.F." localSheetId="29">#REF!</definedName>
    <definedName name="NUMERO_TOTAL_DE_AFILIADOS_A_C.C.A.F." localSheetId="30">#REF!</definedName>
    <definedName name="NUMERO_TOTAL_DE_AFILIADOS_A_C.C.A.F." localSheetId="28">#REF!</definedName>
    <definedName name="NUMERO_TOTAL_DE_AFILIADOS_A_C.C.A.F." localSheetId="24">#REF!</definedName>
    <definedName name="NUMERO_TOTAL_DE_AFILIADOS_A_C.C.A.F." localSheetId="9">#REF!</definedName>
    <definedName name="NUMERO_TOTAL_DE_AFILIADOS_A_C.C.A.F." localSheetId="5">#REF!</definedName>
    <definedName name="NUMERO_TOTAL_DE_AFILIADOS_A_C.C.A.F.">#REF!</definedName>
    <definedName name="NÚMERO_TOTAL_DE_PENSIONADOS_AFILIADOS__A__C.C.A.F." localSheetId="15">#REF!</definedName>
    <definedName name="NÚMERO_TOTAL_DE_PENSIONADOS_AFILIADOS__A__C.C.A.F." localSheetId="16">#REF!</definedName>
    <definedName name="NÚMERO_TOTAL_DE_PENSIONADOS_AFILIADOS__A__C.C.A.F." localSheetId="11">#REF!</definedName>
    <definedName name="NÚMERO_TOTAL_DE_PENSIONADOS_AFILIADOS__A__C.C.A.F." localSheetId="13">#REF!</definedName>
    <definedName name="NÚMERO_TOTAL_DE_PENSIONADOS_AFILIADOS__A__C.C.A.F." localSheetId="14">#REF!</definedName>
    <definedName name="NÚMERO_TOTAL_DE_PENSIONADOS_AFILIADOS__A__C.C.A.F." localSheetId="20">#REF!</definedName>
    <definedName name="NÚMERO_TOTAL_DE_PENSIONADOS_AFILIADOS__A__C.C.A.F." localSheetId="21">#REF!</definedName>
    <definedName name="NÚMERO_TOTAL_DE_PENSIONADOS_AFILIADOS__A__C.C.A.F." localSheetId="3">#REF!</definedName>
    <definedName name="NÚMERO_TOTAL_DE_PENSIONADOS_AFILIADOS__A__C.C.A.F." localSheetId="29">#REF!</definedName>
    <definedName name="NÚMERO_TOTAL_DE_PENSIONADOS_AFILIADOS__A__C.C.A.F." localSheetId="30">#REF!</definedName>
    <definedName name="NÚMERO_TOTAL_DE_PENSIONADOS_AFILIADOS__A__C.C.A.F." localSheetId="28">#REF!</definedName>
    <definedName name="NÚMERO_TOTAL_DE_PENSIONADOS_AFILIADOS__A__C.C.A.F." localSheetId="24">#REF!</definedName>
    <definedName name="NÚMERO_TOTAL_DE_PENSIONADOS_AFILIADOS__A__C.C.A.F." localSheetId="33">'PENS-CCAF-SEXO'!$B$2</definedName>
    <definedName name="NÚMERO_TOTAL_DE_PENSIONADOS_AFILIADOS__A__C.C.A.F." localSheetId="9">#REF!</definedName>
    <definedName name="NÚMERO_TOTAL_DE_PENSIONADOS_AFILIADOS__A__C.C.A.F." localSheetId="5">#REF!</definedName>
    <definedName name="NÚMERO_TOTAL_DE_PENSIONADOS_AFILIADOS__A__C.C.A.F.">#REF!</definedName>
    <definedName name="NÚMERO_TOTAL_DE_TRABAJADORES_AFILIADOS__A__C.C.A.F._POR_SEXO" localSheetId="15">#REF!</definedName>
    <definedName name="NÚMERO_TOTAL_DE_TRABAJADORES_AFILIADOS__A__C.C.A.F._POR_SEXO" localSheetId="16">#REF!</definedName>
    <definedName name="NÚMERO_TOTAL_DE_TRABAJADORES_AFILIADOS__A__C.C.A.F._POR_SEXO" localSheetId="11">#REF!</definedName>
    <definedName name="NÚMERO_TOTAL_DE_TRABAJADORES_AFILIADOS__A__C.C.A.F._POR_SEXO" localSheetId="13">#REF!</definedName>
    <definedName name="NÚMERO_TOTAL_DE_TRABAJADORES_AFILIADOS__A__C.C.A.F._POR_SEXO" localSheetId="14">#REF!</definedName>
    <definedName name="NÚMERO_TOTAL_DE_TRABAJADORES_AFILIADOS__A__C.C.A.F._POR_SEXO" localSheetId="20">#REF!</definedName>
    <definedName name="NÚMERO_TOTAL_DE_TRABAJADORES_AFILIADOS__A__C.C.A.F._POR_SEXO" localSheetId="21">#REF!</definedName>
    <definedName name="NÚMERO_TOTAL_DE_TRABAJADORES_AFILIADOS__A__C.C.A.F._POR_SEXO" localSheetId="3">#REF!</definedName>
    <definedName name="NÚMERO_TOTAL_DE_TRABAJADORES_AFILIADOS__A__C.C.A.F._POR_SEXO" localSheetId="29">#REF!</definedName>
    <definedName name="NÚMERO_TOTAL_DE_TRABAJADORES_AFILIADOS__A__C.C.A.F._POR_SEXO" localSheetId="30">#REF!</definedName>
    <definedName name="NÚMERO_TOTAL_DE_TRABAJADORES_AFILIADOS__A__C.C.A.F._POR_SEXO" localSheetId="28">#REF!</definedName>
    <definedName name="NÚMERO_TOTAL_DE_TRABAJADORES_AFILIADOS__A__C.C.A.F._POR_SEXO" localSheetId="24">#REF!</definedName>
    <definedName name="NÚMERO_TOTAL_DE_TRABAJADORES_AFILIADOS__A__C.C.A.F._POR_SEXO" localSheetId="9">#REF!</definedName>
    <definedName name="NÚMERO_TOTAL_DE_TRABAJADORES_AFILIADOS__A__C.C.A.F._POR_SEXO" localSheetId="5">#REF!</definedName>
    <definedName name="NÚMERO_TOTAL_DE_TRABAJADORES_AFILIADOS__A__C.C.A.F._POR_SEXO" localSheetId="32">'TRAB-CCAF-SEXO'!$B$1</definedName>
    <definedName name="NÚMERO_TOTAL_DE_TRABAJADORES_AFILIADOS__A__C.C.A.F._POR_SEXO">#REF!</definedName>
    <definedName name="NUMERO_Y_MONTO_DE_PENSIONES_DE_LEYES_ESPECIALES_EMITIDAS" localSheetId="15">#REF!</definedName>
    <definedName name="NUMERO_Y_MONTO_DE_PENSIONES_DE_LEYES_ESPECIALES_EMITIDAS" localSheetId="16">#REF!</definedName>
    <definedName name="NUMERO_Y_MONTO_DE_PENSIONES_DE_LEYES_ESPECIALES_EMITIDAS" localSheetId="11">#REF!</definedName>
    <definedName name="NUMERO_Y_MONTO_DE_PENSIONES_DE_LEYES_ESPECIALES_EMITIDAS" localSheetId="13">#REF!</definedName>
    <definedName name="NUMERO_Y_MONTO_DE_PENSIONES_DE_LEYES_ESPECIALES_EMITIDAS" localSheetId="14">#REF!</definedName>
    <definedName name="NUMERO_Y_MONTO_DE_PENSIONES_DE_LEYES_ESPECIALES_EMITIDAS" localSheetId="39">#REF!</definedName>
    <definedName name="NUMERO_Y_MONTO_DE_PENSIONES_DE_LEYES_ESPECIALES_EMITIDAS" localSheetId="20">#REF!</definedName>
    <definedName name="NUMERO_Y_MONTO_DE_PENSIONES_DE_LEYES_ESPECIALES_EMITIDAS" localSheetId="21">#REF!</definedName>
    <definedName name="NUMERO_Y_MONTO_DE_PENSIONES_DE_LEYES_ESPECIALES_EMITIDAS" localSheetId="3">#REF!</definedName>
    <definedName name="NUMERO_Y_MONTO_DE_PENSIONES_DE_LEYES_ESPECIALES_EMITIDAS" localSheetId="31">#REF!</definedName>
    <definedName name="NUMERO_Y_MONTO_DE_PENSIONES_DE_LEYES_ESPECIALES_EMITIDAS" localSheetId="29">#REF!</definedName>
    <definedName name="NUMERO_Y_MONTO_DE_PENSIONES_DE_LEYES_ESPECIALES_EMITIDAS" localSheetId="35">#REF!</definedName>
    <definedName name="NUMERO_Y_MONTO_DE_PENSIONES_DE_LEYES_ESPECIALES_EMITIDAS" localSheetId="30">#REF!</definedName>
    <definedName name="NUMERO_Y_MONTO_DE_PENSIONES_DE_LEYES_ESPECIALES_EMITIDAS" localSheetId="28">#REF!</definedName>
    <definedName name="NUMERO_Y_MONTO_DE_PENSIONES_DE_LEYES_ESPECIALES_EMITIDAS" localSheetId="41">#REF!</definedName>
    <definedName name="NUMERO_Y_MONTO_DE_PENSIONES_DE_LEYES_ESPECIALES_EMITIDAS" localSheetId="24">#REF!</definedName>
    <definedName name="NUMERO_Y_MONTO_DE_PENSIONES_DE_LEYES_ESPECIALES_EMITIDAS" localSheetId="40">#REF!</definedName>
    <definedName name="NUMERO_Y_MONTO_DE_PENSIONES_DE_LEYES_ESPECIALES_EMITIDAS" localSheetId="34">#REF!</definedName>
    <definedName name="NUMERO_Y_MONTO_DE_PENSIONES_DE_LEYES_ESPECIALES_EMITIDAS" localSheetId="33">#REF!</definedName>
    <definedName name="NUMERO_Y_MONTO_DE_PENSIONES_DE_LEYES_ESPECIALES_EMITIDAS" localSheetId="38">#REF!</definedName>
    <definedName name="NUMERO_Y_MONTO_DE_PENSIONES_DE_LEYES_ESPECIALES_EMITIDAS" localSheetId="37">#REF!</definedName>
    <definedName name="NUMERO_Y_MONTO_DE_PENSIONES_DE_LEYES_ESPECIALES_EMITIDAS" localSheetId="36">#REF!</definedName>
    <definedName name="NUMERO_Y_MONTO_DE_PENSIONES_DE_LEYES_ESPECIALES_EMITIDAS" localSheetId="9">#REF!</definedName>
    <definedName name="NUMERO_Y_MONTO_DE_PENSIONES_DE_LEYES_ESPECIALES_EMITIDAS" localSheetId="5">#REF!</definedName>
    <definedName name="NUMERO_Y_MONTO_DE_PENSIONES_DE_LEYES_ESPECIALES_EMITIDAS" localSheetId="32">#REF!</definedName>
    <definedName name="NUMERO_Y_MONTO_DE_PENSIONES_DE_LEYES_ESPECIALES_EMITIDAS">#REF!</definedName>
    <definedName name="P_OLMEDO" localSheetId="15">#REF!</definedName>
    <definedName name="P_OLMEDO" localSheetId="16">#REF!</definedName>
    <definedName name="P_OLMEDO" localSheetId="11">#REF!</definedName>
    <definedName name="P_OLMEDO" localSheetId="13">#REF!</definedName>
    <definedName name="P_OLMEDO" localSheetId="14">#REF!</definedName>
    <definedName name="P_OLMEDO" localSheetId="39">#REF!</definedName>
    <definedName name="P_OLMEDO" localSheetId="20">#REF!</definedName>
    <definedName name="P_OLMEDO" localSheetId="21">#REF!</definedName>
    <definedName name="P_OLMEDO" localSheetId="3">#REF!</definedName>
    <definedName name="P_OLMEDO" localSheetId="31">#REF!</definedName>
    <definedName name="P_OLMEDO" localSheetId="29">#REF!</definedName>
    <definedName name="P_OLMEDO" localSheetId="35">#REF!</definedName>
    <definedName name="P_OLMEDO" localSheetId="30">#REF!</definedName>
    <definedName name="P_OLMEDO" localSheetId="28">#REF!</definedName>
    <definedName name="P_OLMEDO" localSheetId="41">#REF!</definedName>
    <definedName name="P_OLMEDO" localSheetId="24">#REF!</definedName>
    <definedName name="P_OLMEDO" localSheetId="40">#REF!</definedName>
    <definedName name="P_OLMEDO" localSheetId="34">#REF!</definedName>
    <definedName name="P_OLMEDO" localSheetId="33">#REF!</definedName>
    <definedName name="P_OLMEDO" localSheetId="38">#REF!</definedName>
    <definedName name="P_OLMEDO" localSheetId="37">#REF!</definedName>
    <definedName name="P_OLMEDO" localSheetId="36">#REF!</definedName>
    <definedName name="P_OLMEDO" localSheetId="9">#REF!</definedName>
    <definedName name="P_OLMEDO" localSheetId="5">#REF!</definedName>
    <definedName name="P_OLMEDO" localSheetId="32">#REF!</definedName>
    <definedName name="P_OLMEDO">#REF!</definedName>
    <definedName name="POLMEDO" localSheetId="15">#REF!</definedName>
    <definedName name="POLMEDO" localSheetId="16">#REF!</definedName>
    <definedName name="POLMEDO" localSheetId="11">#REF!</definedName>
    <definedName name="POLMEDO" localSheetId="13">#REF!</definedName>
    <definedName name="POLMEDO" localSheetId="14">#REF!</definedName>
    <definedName name="POLMEDO" localSheetId="39">#REF!</definedName>
    <definedName name="POLMEDO" localSheetId="20">#REF!</definedName>
    <definedName name="POLMEDO" localSheetId="21">#REF!</definedName>
    <definedName name="POLMEDO" localSheetId="3">#REF!</definedName>
    <definedName name="POLMEDO" localSheetId="31">#REF!</definedName>
    <definedName name="POLMEDO" localSheetId="29">#REF!</definedName>
    <definedName name="POLMEDO" localSheetId="35">#REF!</definedName>
    <definedName name="POLMEDO" localSheetId="30">#REF!</definedName>
    <definedName name="POLMEDO" localSheetId="28">#REF!</definedName>
    <definedName name="POLMEDO" localSheetId="41">#REF!</definedName>
    <definedName name="POLMEDO" localSheetId="24">#REF!</definedName>
    <definedName name="POLMEDO" localSheetId="40">#REF!</definedName>
    <definedName name="POLMEDO" localSheetId="34">#REF!</definedName>
    <definedName name="POLMEDO" localSheetId="33">#REF!</definedName>
    <definedName name="POLMEDO" localSheetId="38">#REF!</definedName>
    <definedName name="POLMEDO" localSheetId="37">#REF!</definedName>
    <definedName name="POLMEDO" localSheetId="36">#REF!</definedName>
    <definedName name="POLMEDO" localSheetId="9">#REF!</definedName>
    <definedName name="POLMEDO" localSheetId="5">#REF!</definedName>
    <definedName name="POLMEDO" localSheetId="32">#REF!</definedName>
    <definedName name="POLMEDO">#REF!</definedName>
    <definedName name="POLMEDO2" localSheetId="15">#REF!</definedName>
    <definedName name="POLMEDO2" localSheetId="16">#REF!</definedName>
    <definedName name="POLMEDO2" localSheetId="11">#REF!</definedName>
    <definedName name="POLMEDO2" localSheetId="13">#REF!</definedName>
    <definedName name="POLMEDO2" localSheetId="14">#REF!</definedName>
    <definedName name="POLMEDO2" localSheetId="39">#REF!</definedName>
    <definedName name="POLMEDO2" localSheetId="20">#REF!</definedName>
    <definedName name="POLMEDO2" localSheetId="21">#REF!</definedName>
    <definedName name="POLMEDO2" localSheetId="3">#REF!</definedName>
    <definedName name="POLMEDO2" localSheetId="31">#REF!</definedName>
    <definedName name="POLMEDO2" localSheetId="29">#REF!</definedName>
    <definedName name="POLMEDO2" localSheetId="35">#REF!</definedName>
    <definedName name="POLMEDO2" localSheetId="30">#REF!</definedName>
    <definedName name="POLMEDO2" localSheetId="28">#REF!</definedName>
    <definedName name="POLMEDO2" localSheetId="41">#REF!</definedName>
    <definedName name="POLMEDO2" localSheetId="24">#REF!</definedName>
    <definedName name="POLMEDO2" localSheetId="40">#REF!</definedName>
    <definedName name="POLMEDO2" localSheetId="34">#REF!</definedName>
    <definedName name="POLMEDO2" localSheetId="33">#REF!</definedName>
    <definedName name="POLMEDO2" localSheetId="38">#REF!</definedName>
    <definedName name="POLMEDO2" localSheetId="37">#REF!</definedName>
    <definedName name="POLMEDO2" localSheetId="36">#REF!</definedName>
    <definedName name="POLMEDO2" localSheetId="9">#REF!</definedName>
    <definedName name="POLMEDO2" localSheetId="5">#REF!</definedName>
    <definedName name="POLMEDO2" localSheetId="32">#REF!</definedName>
    <definedName name="POLMEDO2">#REF!</definedName>
    <definedName name="POLMEDO3" localSheetId="15">#REF!</definedName>
    <definedName name="POLMEDO3" localSheetId="16">#REF!</definedName>
    <definedName name="POLMEDO3" localSheetId="11">#REF!</definedName>
    <definedName name="POLMEDO3" localSheetId="13">#REF!</definedName>
    <definedName name="POLMEDO3" localSheetId="14">#REF!</definedName>
    <definedName name="POLMEDO3" localSheetId="39">#REF!</definedName>
    <definedName name="POLMEDO3" localSheetId="20">#REF!</definedName>
    <definedName name="POLMEDO3" localSheetId="21">#REF!</definedName>
    <definedName name="POLMEDO3" localSheetId="3">#REF!</definedName>
    <definedName name="POLMEDO3" localSheetId="31">#REF!</definedName>
    <definedName name="POLMEDO3" localSheetId="29">#REF!</definedName>
    <definedName name="POLMEDO3" localSheetId="35">#REF!</definedName>
    <definedName name="POLMEDO3" localSheetId="30">#REF!</definedName>
    <definedName name="POLMEDO3" localSheetId="28">#REF!</definedName>
    <definedName name="POLMEDO3" localSheetId="41">#REF!</definedName>
    <definedName name="POLMEDO3" localSheetId="24">#REF!</definedName>
    <definedName name="POLMEDO3" localSheetId="40">#REF!</definedName>
    <definedName name="POLMEDO3" localSheetId="34">#REF!</definedName>
    <definedName name="POLMEDO3" localSheetId="33">#REF!</definedName>
    <definedName name="POLMEDO3" localSheetId="38">#REF!</definedName>
    <definedName name="POLMEDO3" localSheetId="37">#REF!</definedName>
    <definedName name="POLMEDO3" localSheetId="36">#REF!</definedName>
    <definedName name="POLMEDO3" localSheetId="9">#REF!</definedName>
    <definedName name="POLMEDO3" localSheetId="5">#REF!</definedName>
    <definedName name="POLMEDO3" localSheetId="32">#REF!</definedName>
    <definedName name="POLMEDO3">#REF!</definedName>
    <definedName name="REMUNERACIÓN_IMPONIBLE_DE_LOS_TRABAJADORES_POR_LOS_QUE_SE_COTIZÓ_A" localSheetId="15">#REF!</definedName>
    <definedName name="REMUNERACIÓN_IMPONIBLE_DE_LOS_TRABAJADORES_POR_LOS_QUE_SE_COTIZÓ_A" localSheetId="16">#REF!</definedName>
    <definedName name="REMUNERACIÓN_IMPONIBLE_DE_LOS_TRABAJADORES_POR_LOS_QUE_SE_COTIZÓ_A" localSheetId="11">#REF!</definedName>
    <definedName name="REMUNERACIÓN_IMPONIBLE_DE_LOS_TRABAJADORES_POR_LOS_QUE_SE_COTIZÓ_A" localSheetId="13">#REF!</definedName>
    <definedName name="REMUNERACIÓN_IMPONIBLE_DE_LOS_TRABAJADORES_POR_LOS_QUE_SE_COTIZÓ_A" localSheetId="14">#REF!</definedName>
    <definedName name="REMUNERACIÓN_IMPONIBLE_DE_LOS_TRABAJADORES_POR_LOS_QUE_SE_COTIZÓ_A" localSheetId="39">#REF!</definedName>
    <definedName name="REMUNERACIÓN_IMPONIBLE_DE_LOS_TRABAJADORES_POR_LOS_QUE_SE_COTIZÓ_A" localSheetId="20">#REF!</definedName>
    <definedName name="REMUNERACIÓN_IMPONIBLE_DE_LOS_TRABAJADORES_POR_LOS_QUE_SE_COTIZÓ_A" localSheetId="21">#REF!</definedName>
    <definedName name="REMUNERACIÓN_IMPONIBLE_DE_LOS_TRABAJADORES_POR_LOS_QUE_SE_COTIZÓ_A" localSheetId="3">#REF!</definedName>
    <definedName name="REMUNERACIÓN_IMPONIBLE_DE_LOS_TRABAJADORES_POR_LOS_QUE_SE_COTIZÓ_A" localSheetId="31">#REF!</definedName>
    <definedName name="REMUNERACIÓN_IMPONIBLE_DE_LOS_TRABAJADORES_POR_LOS_QUE_SE_COTIZÓ_A" localSheetId="29">#REF!</definedName>
    <definedName name="REMUNERACIÓN_IMPONIBLE_DE_LOS_TRABAJADORES_POR_LOS_QUE_SE_COTIZÓ_A" localSheetId="35">#REF!</definedName>
    <definedName name="REMUNERACIÓN_IMPONIBLE_DE_LOS_TRABAJADORES_POR_LOS_QUE_SE_COTIZÓ_A" localSheetId="30">#REF!</definedName>
    <definedName name="REMUNERACIÓN_IMPONIBLE_DE_LOS_TRABAJADORES_POR_LOS_QUE_SE_COTIZÓ_A" localSheetId="28">#REF!</definedName>
    <definedName name="REMUNERACIÓN_IMPONIBLE_DE_LOS_TRABAJADORES_POR_LOS_QUE_SE_COTIZÓ_A" localSheetId="41">#REF!</definedName>
    <definedName name="REMUNERACIÓN_IMPONIBLE_DE_LOS_TRABAJADORES_POR_LOS_QUE_SE_COTIZÓ_A" localSheetId="24">#REF!</definedName>
    <definedName name="REMUNERACIÓN_IMPONIBLE_DE_LOS_TRABAJADORES_POR_LOS_QUE_SE_COTIZÓ_A" localSheetId="40">#REF!</definedName>
    <definedName name="REMUNERACIÓN_IMPONIBLE_DE_LOS_TRABAJADORES_POR_LOS_QUE_SE_COTIZÓ_A" localSheetId="34">#REF!</definedName>
    <definedName name="REMUNERACIÓN_IMPONIBLE_DE_LOS_TRABAJADORES_POR_LOS_QUE_SE_COTIZÓ_A" localSheetId="33">#REF!</definedName>
    <definedName name="REMUNERACIÓN_IMPONIBLE_DE_LOS_TRABAJADORES_POR_LOS_QUE_SE_COTIZÓ_A" localSheetId="38">#REF!</definedName>
    <definedName name="REMUNERACIÓN_IMPONIBLE_DE_LOS_TRABAJADORES_POR_LOS_QUE_SE_COTIZÓ_A" localSheetId="37">#REF!</definedName>
    <definedName name="REMUNERACIÓN_IMPONIBLE_DE_LOS_TRABAJADORES_POR_LOS_QUE_SE_COTIZÓ_A" localSheetId="36">#REF!</definedName>
    <definedName name="REMUNERACIÓN_IMPONIBLE_DE_LOS_TRABAJADORES_POR_LOS_QUE_SE_COTIZÓ_A" localSheetId="9">#REF!</definedName>
    <definedName name="REMUNERACIÓN_IMPONIBLE_DE_LOS_TRABAJADORES_POR_LOS_QUE_SE_COTIZÓ_A" localSheetId="5">#REF!</definedName>
    <definedName name="REMUNERACIÓN_IMPONIBLE_DE_LOS_TRABAJADORES_POR_LOS_QUE_SE_COTIZÓ_A" localSheetId="32">#REF!</definedName>
    <definedName name="REMUNERACIÓN_IMPONIBLE_DE_LOS_TRABAJADORES_POR_LOS_QUE_SE_COTIZÓ_A">#REF!</definedName>
    <definedName name="REMUNERACIONES_IMPONIBLES_PARA_PENSIONES__SEGUN_EX_CAJAS_DE_PREVISION" localSheetId="15">#REF!</definedName>
    <definedName name="REMUNERACIONES_IMPONIBLES_PARA_PENSIONES__SEGUN_EX_CAJAS_DE_PREVISION" localSheetId="16">#REF!</definedName>
    <definedName name="REMUNERACIONES_IMPONIBLES_PARA_PENSIONES__SEGUN_EX_CAJAS_DE_PREVISION" localSheetId="11">#REF!</definedName>
    <definedName name="REMUNERACIONES_IMPONIBLES_PARA_PENSIONES__SEGUN_EX_CAJAS_DE_PREVISION" localSheetId="13">#REF!</definedName>
    <definedName name="REMUNERACIONES_IMPONIBLES_PARA_PENSIONES__SEGUN_EX_CAJAS_DE_PREVISION" localSheetId="14">#REF!</definedName>
    <definedName name="REMUNERACIONES_IMPONIBLES_PARA_PENSIONES__SEGUN_EX_CAJAS_DE_PREVISION" localSheetId="39">#REF!</definedName>
    <definedName name="REMUNERACIONES_IMPONIBLES_PARA_PENSIONES__SEGUN_EX_CAJAS_DE_PREVISION" localSheetId="20">#REF!</definedName>
    <definedName name="REMUNERACIONES_IMPONIBLES_PARA_PENSIONES__SEGUN_EX_CAJAS_DE_PREVISION" localSheetId="21">#REF!</definedName>
    <definedName name="REMUNERACIONES_IMPONIBLES_PARA_PENSIONES__SEGUN_EX_CAJAS_DE_PREVISION" localSheetId="3">#REF!</definedName>
    <definedName name="REMUNERACIONES_IMPONIBLES_PARA_PENSIONES__SEGUN_EX_CAJAS_DE_PREVISION" localSheetId="31">#REF!</definedName>
    <definedName name="REMUNERACIONES_IMPONIBLES_PARA_PENSIONES__SEGUN_EX_CAJAS_DE_PREVISION" localSheetId="29">#REF!</definedName>
    <definedName name="REMUNERACIONES_IMPONIBLES_PARA_PENSIONES__SEGUN_EX_CAJAS_DE_PREVISION" localSheetId="35">#REF!</definedName>
    <definedName name="REMUNERACIONES_IMPONIBLES_PARA_PENSIONES__SEGUN_EX_CAJAS_DE_PREVISION" localSheetId="30">#REF!</definedName>
    <definedName name="REMUNERACIONES_IMPONIBLES_PARA_PENSIONES__SEGUN_EX_CAJAS_DE_PREVISION" localSheetId="28">#REF!</definedName>
    <definedName name="REMUNERACIONES_IMPONIBLES_PARA_PENSIONES__SEGUN_EX_CAJAS_DE_PREVISION" localSheetId="41">#REF!</definedName>
    <definedName name="REMUNERACIONES_IMPONIBLES_PARA_PENSIONES__SEGUN_EX_CAJAS_DE_PREVISION" localSheetId="24">#REF!</definedName>
    <definedName name="REMUNERACIONES_IMPONIBLES_PARA_PENSIONES__SEGUN_EX_CAJAS_DE_PREVISION" localSheetId="40">#REF!</definedName>
    <definedName name="REMUNERACIONES_IMPONIBLES_PARA_PENSIONES__SEGUN_EX_CAJAS_DE_PREVISION" localSheetId="34">#REF!</definedName>
    <definedName name="REMUNERACIONES_IMPONIBLES_PARA_PENSIONES__SEGUN_EX_CAJAS_DE_PREVISION" localSheetId="33">#REF!</definedName>
    <definedName name="REMUNERACIONES_IMPONIBLES_PARA_PENSIONES__SEGUN_EX_CAJAS_DE_PREVISION" localSheetId="38">#REF!</definedName>
    <definedName name="REMUNERACIONES_IMPONIBLES_PARA_PENSIONES__SEGUN_EX_CAJAS_DE_PREVISION" localSheetId="37">#REF!</definedName>
    <definedName name="REMUNERACIONES_IMPONIBLES_PARA_PENSIONES__SEGUN_EX_CAJAS_DE_PREVISION" localSheetId="36">#REF!</definedName>
    <definedName name="REMUNERACIONES_IMPONIBLES_PARA_PENSIONES__SEGUN_EX_CAJAS_DE_PREVISION" localSheetId="9">#REF!</definedName>
    <definedName name="REMUNERACIONES_IMPONIBLES_PARA_PENSIONES__SEGUN_EX_CAJAS_DE_PREVISION" localSheetId="5">#REF!</definedName>
    <definedName name="REMUNERACIONES_IMPONIBLES_PARA_PENSIONES__SEGUN_EX_CAJAS_DE_PREVISION" localSheetId="32">#REF!</definedName>
    <definedName name="REMUNERACIONES_IMPONIBLES_PARA_PENSIONES__SEGUN_EX_CAJAS_DE_PREVISION">#REF!</definedName>
    <definedName name="SUBSIDIOS_FAMILIARES_EMITIDOS___BENEFICIARIOS__MONTO_Y_CAUSANTES_POR_TIPO" localSheetId="15">#REF!</definedName>
    <definedName name="SUBSIDIOS_FAMILIARES_EMITIDOS___BENEFICIARIOS__MONTO_Y_CAUSANTES_POR_TIPO" localSheetId="16">#REF!</definedName>
    <definedName name="SUBSIDIOS_FAMILIARES_EMITIDOS___BENEFICIARIOS__MONTO_Y_CAUSANTES_POR_TIPO" localSheetId="11">#REF!</definedName>
    <definedName name="SUBSIDIOS_FAMILIARES_EMITIDOS___BENEFICIARIOS__MONTO_Y_CAUSANTES_POR_TIPO" localSheetId="13">#REF!</definedName>
    <definedName name="SUBSIDIOS_FAMILIARES_EMITIDOS___BENEFICIARIOS__MONTO_Y_CAUSANTES_POR_TIPO" localSheetId="14">#REF!</definedName>
    <definedName name="SUBSIDIOS_FAMILIARES_EMITIDOS___BENEFICIARIOS__MONTO_Y_CAUSANTES_POR_TIPO" localSheetId="39">#REF!</definedName>
    <definedName name="SUBSIDIOS_FAMILIARES_EMITIDOS___BENEFICIARIOS__MONTO_Y_CAUSANTES_POR_TIPO" localSheetId="20">#REF!</definedName>
    <definedName name="SUBSIDIOS_FAMILIARES_EMITIDOS___BENEFICIARIOS__MONTO_Y_CAUSANTES_POR_TIPO" localSheetId="21">#REF!</definedName>
    <definedName name="SUBSIDIOS_FAMILIARES_EMITIDOS___BENEFICIARIOS__MONTO_Y_CAUSANTES_POR_TIPO" localSheetId="3">#REF!</definedName>
    <definedName name="SUBSIDIOS_FAMILIARES_EMITIDOS___BENEFICIARIOS__MONTO_Y_CAUSANTES_POR_TIPO" localSheetId="31">#REF!</definedName>
    <definedName name="SUBSIDIOS_FAMILIARES_EMITIDOS___BENEFICIARIOS__MONTO_Y_CAUSANTES_POR_TIPO" localSheetId="29">#REF!</definedName>
    <definedName name="SUBSIDIOS_FAMILIARES_EMITIDOS___BENEFICIARIOS__MONTO_Y_CAUSANTES_POR_TIPO" localSheetId="35">#REF!</definedName>
    <definedName name="SUBSIDIOS_FAMILIARES_EMITIDOS___BENEFICIARIOS__MONTO_Y_CAUSANTES_POR_TIPO" localSheetId="30">#REF!</definedName>
    <definedName name="SUBSIDIOS_FAMILIARES_EMITIDOS___BENEFICIARIOS__MONTO_Y_CAUSANTES_POR_TIPO" localSheetId="28">#REF!</definedName>
    <definedName name="SUBSIDIOS_FAMILIARES_EMITIDOS___BENEFICIARIOS__MONTO_Y_CAUSANTES_POR_TIPO" localSheetId="41">#REF!</definedName>
    <definedName name="SUBSIDIOS_FAMILIARES_EMITIDOS___BENEFICIARIOS__MONTO_Y_CAUSANTES_POR_TIPO" localSheetId="24">#REF!</definedName>
    <definedName name="SUBSIDIOS_FAMILIARES_EMITIDOS___BENEFICIARIOS__MONTO_Y_CAUSANTES_POR_TIPO" localSheetId="40">#REF!</definedName>
    <definedName name="SUBSIDIOS_FAMILIARES_EMITIDOS___BENEFICIARIOS__MONTO_Y_CAUSANTES_POR_TIPO" localSheetId="34">#REF!</definedName>
    <definedName name="SUBSIDIOS_FAMILIARES_EMITIDOS___BENEFICIARIOS__MONTO_Y_CAUSANTES_POR_TIPO" localSheetId="33">#REF!</definedName>
    <definedName name="SUBSIDIOS_FAMILIARES_EMITIDOS___BENEFICIARIOS__MONTO_Y_CAUSANTES_POR_TIPO" localSheetId="38">#REF!</definedName>
    <definedName name="SUBSIDIOS_FAMILIARES_EMITIDOS___BENEFICIARIOS__MONTO_Y_CAUSANTES_POR_TIPO" localSheetId="37">#REF!</definedName>
    <definedName name="SUBSIDIOS_FAMILIARES_EMITIDOS___BENEFICIARIOS__MONTO_Y_CAUSANTES_POR_TIPO" localSheetId="36">#REF!</definedName>
    <definedName name="SUBSIDIOS_FAMILIARES_EMITIDOS___BENEFICIARIOS__MONTO_Y_CAUSANTES_POR_TIPO" localSheetId="9">#REF!</definedName>
    <definedName name="SUBSIDIOS_FAMILIARES_EMITIDOS___BENEFICIARIOS__MONTO_Y_CAUSANTES_POR_TIPO" localSheetId="5">#REF!</definedName>
    <definedName name="SUBSIDIOS_FAMILIARES_EMITIDOS___BENEFICIARIOS__MONTO_Y_CAUSANTES_POR_TIPO" localSheetId="32">#REF!</definedName>
    <definedName name="SUBSIDIOS_FAMILIARES_EMITIDOS___BENEFICIARIOS__MONTO_Y_CAUSANTES_POR_TIPO">#REF!</definedName>
    <definedName name="TASAS_DE_INTERES_MENSUAL_PARA_OPERACIONES_NO_REAJUSTABLES_EN_MONEDA_NACIONAL" localSheetId="15">#REF!</definedName>
    <definedName name="TASAS_DE_INTERES_MENSUAL_PARA_OPERACIONES_NO_REAJUSTABLES_EN_MONEDA_NACIONAL" localSheetId="16">#REF!</definedName>
    <definedName name="TASAS_DE_INTERES_MENSUAL_PARA_OPERACIONES_NO_REAJUSTABLES_EN_MONEDA_NACIONAL" localSheetId="11">#REF!</definedName>
    <definedName name="TASAS_DE_INTERES_MENSUAL_PARA_OPERACIONES_NO_REAJUSTABLES_EN_MONEDA_NACIONAL" localSheetId="13">#REF!</definedName>
    <definedName name="TASAS_DE_INTERES_MENSUAL_PARA_OPERACIONES_NO_REAJUSTABLES_EN_MONEDA_NACIONAL" localSheetId="14">#REF!</definedName>
    <definedName name="TASAS_DE_INTERES_MENSUAL_PARA_OPERACIONES_NO_REAJUSTABLES_EN_MONEDA_NACIONAL" localSheetId="39">#REF!</definedName>
    <definedName name="TASAS_DE_INTERES_MENSUAL_PARA_OPERACIONES_NO_REAJUSTABLES_EN_MONEDA_NACIONAL" localSheetId="20">#REF!</definedName>
    <definedName name="TASAS_DE_INTERES_MENSUAL_PARA_OPERACIONES_NO_REAJUSTABLES_EN_MONEDA_NACIONAL" localSheetId="21">#REF!</definedName>
    <definedName name="TASAS_DE_INTERES_MENSUAL_PARA_OPERACIONES_NO_REAJUSTABLES_EN_MONEDA_NACIONAL" localSheetId="3">#REF!</definedName>
    <definedName name="TASAS_DE_INTERES_MENSUAL_PARA_OPERACIONES_NO_REAJUSTABLES_EN_MONEDA_NACIONAL" localSheetId="31">#REF!</definedName>
    <definedName name="TASAS_DE_INTERES_MENSUAL_PARA_OPERACIONES_NO_REAJUSTABLES_EN_MONEDA_NACIONAL" localSheetId="29">#REF!</definedName>
    <definedName name="TASAS_DE_INTERES_MENSUAL_PARA_OPERACIONES_NO_REAJUSTABLES_EN_MONEDA_NACIONAL" localSheetId="35">#REF!</definedName>
    <definedName name="TASAS_DE_INTERES_MENSUAL_PARA_OPERACIONES_NO_REAJUSTABLES_EN_MONEDA_NACIONAL" localSheetId="30">#REF!</definedName>
    <definedName name="TASAS_DE_INTERES_MENSUAL_PARA_OPERACIONES_NO_REAJUSTABLES_EN_MONEDA_NACIONAL" localSheetId="28">#REF!</definedName>
    <definedName name="TASAS_DE_INTERES_MENSUAL_PARA_OPERACIONES_NO_REAJUSTABLES_EN_MONEDA_NACIONAL" localSheetId="41">#REF!</definedName>
    <definedName name="TASAS_DE_INTERES_MENSUAL_PARA_OPERACIONES_NO_REAJUSTABLES_EN_MONEDA_NACIONAL" localSheetId="24">#REF!</definedName>
    <definedName name="TASAS_DE_INTERES_MENSUAL_PARA_OPERACIONES_NO_REAJUSTABLES_EN_MONEDA_NACIONAL" localSheetId="40">#REF!</definedName>
    <definedName name="TASAS_DE_INTERES_MENSUAL_PARA_OPERACIONES_NO_REAJUSTABLES_EN_MONEDA_NACIONAL" localSheetId="34">#REF!</definedName>
    <definedName name="TASAS_DE_INTERES_MENSUAL_PARA_OPERACIONES_NO_REAJUSTABLES_EN_MONEDA_NACIONAL" localSheetId="33">#REF!</definedName>
    <definedName name="TASAS_DE_INTERES_MENSUAL_PARA_OPERACIONES_NO_REAJUSTABLES_EN_MONEDA_NACIONAL" localSheetId="38">#REF!</definedName>
    <definedName name="TASAS_DE_INTERES_MENSUAL_PARA_OPERACIONES_NO_REAJUSTABLES_EN_MONEDA_NACIONAL" localSheetId="37">#REF!</definedName>
    <definedName name="TASAS_DE_INTERES_MENSUAL_PARA_OPERACIONES_NO_REAJUSTABLES_EN_MONEDA_NACIONAL" localSheetId="36">#REF!</definedName>
    <definedName name="TASAS_DE_INTERES_MENSUAL_PARA_OPERACIONES_NO_REAJUSTABLES_EN_MONEDA_NACIONAL" localSheetId="9">#REF!</definedName>
    <definedName name="TASAS_DE_INTERES_MENSUAL_PARA_OPERACIONES_NO_REAJUSTABLES_EN_MONEDA_NACIONAL" localSheetId="5">#REF!</definedName>
    <definedName name="TASAS_DE_INTERES_MENSUAL_PARA_OPERACIONES_NO_REAJUSTABLES_EN_MONEDA_NACIONAL" localSheetId="32">#REF!</definedName>
    <definedName name="TASAS_DE_INTERES_MENSUAL_PARA_OPERACIONES_NO_REAJUSTABLES_EN_MONEDA_NACIONAL">#REF!</definedName>
    <definedName name="test" localSheetId="15">#REF!</definedName>
    <definedName name="test" localSheetId="16">#REF!</definedName>
    <definedName name="test" localSheetId="11">#REF!</definedName>
    <definedName name="test" localSheetId="13">#REF!</definedName>
    <definedName name="test" localSheetId="14">#REF!</definedName>
    <definedName name="test" localSheetId="39">#REF!</definedName>
    <definedName name="test" localSheetId="20">#REF!</definedName>
    <definedName name="test" localSheetId="21">#REF!</definedName>
    <definedName name="test" localSheetId="3">#REF!</definedName>
    <definedName name="test" localSheetId="31">#REF!</definedName>
    <definedName name="test" localSheetId="29">#REF!</definedName>
    <definedName name="test" localSheetId="35">#REF!</definedName>
    <definedName name="test" localSheetId="30">#REF!</definedName>
    <definedName name="test" localSheetId="28">#REF!</definedName>
    <definedName name="test" localSheetId="41">#REF!</definedName>
    <definedName name="test" localSheetId="24">#REF!</definedName>
    <definedName name="test" localSheetId="40">#REF!</definedName>
    <definedName name="test" localSheetId="34">#REF!</definedName>
    <definedName name="test" localSheetId="33">#REF!</definedName>
    <definedName name="test" localSheetId="38">#REF!</definedName>
    <definedName name="test" localSheetId="37">#REF!</definedName>
    <definedName name="test" localSheetId="36">#REF!</definedName>
    <definedName name="test" localSheetId="9">#REF!</definedName>
    <definedName name="test" localSheetId="5">#REF!</definedName>
    <definedName name="test" localSheetId="32">#REF!</definedName>
    <definedName name="test">#REF!</definedName>
    <definedName name="test2" localSheetId="15">#REF!</definedName>
    <definedName name="test2" localSheetId="16">#REF!</definedName>
    <definedName name="test2" localSheetId="11">#REF!</definedName>
    <definedName name="test2" localSheetId="13">#REF!</definedName>
    <definedName name="test2" localSheetId="14">#REF!</definedName>
    <definedName name="test2" localSheetId="39">#REF!</definedName>
    <definedName name="test2" localSheetId="20">#REF!</definedName>
    <definedName name="test2" localSheetId="21">#REF!</definedName>
    <definedName name="test2" localSheetId="3">#REF!</definedName>
    <definedName name="test2" localSheetId="31">#REF!</definedName>
    <definedName name="test2" localSheetId="29">#REF!</definedName>
    <definedName name="test2" localSheetId="35">#REF!</definedName>
    <definedName name="test2" localSheetId="30">#REF!</definedName>
    <definedName name="test2" localSheetId="28">#REF!</definedName>
    <definedName name="test2" localSheetId="41">#REF!</definedName>
    <definedName name="test2" localSheetId="24">#REF!</definedName>
    <definedName name="test2" localSheetId="40">#REF!</definedName>
    <definedName name="test2" localSheetId="34">#REF!</definedName>
    <definedName name="test2" localSheetId="33">#REF!</definedName>
    <definedName name="test2" localSheetId="38">#REF!</definedName>
    <definedName name="test2" localSheetId="37">#REF!</definedName>
    <definedName name="test2" localSheetId="36">#REF!</definedName>
    <definedName name="test2" localSheetId="9">#REF!</definedName>
    <definedName name="test2" localSheetId="5">#REF!</definedName>
    <definedName name="test2" localSheetId="32">#REF!</definedName>
    <definedName name="test2">#REF!</definedName>
    <definedName name="_xlnm.Print_Titles" localSheetId="3">'EMP AFILIADAS ACT ECO'!$B:$B</definedName>
    <definedName name="_xlnm.Print_Titles" localSheetId="2">'TRAB PROT Y EMP '!$B:$B</definedName>
    <definedName name="_xlnm.Print_Titles" localSheetId="5">TRAB_PROT_ACT_ECO!$B:$B</definedName>
    <definedName name="Volver_al_Indice" localSheetId="15">#REF!</definedName>
    <definedName name="Volver_al_Indice" localSheetId="16">#REF!</definedName>
    <definedName name="Volver_al_Indice" localSheetId="11">#REF!</definedName>
    <definedName name="Volver_al_Indice" localSheetId="13">#REF!</definedName>
    <definedName name="Volver_al_Indice" localSheetId="14">#REF!</definedName>
    <definedName name="Volver_al_Indice" localSheetId="39">#REF!</definedName>
    <definedName name="Volver_al_Indice" localSheetId="20">#REF!</definedName>
    <definedName name="Volver_al_Indice" localSheetId="21">#REF!</definedName>
    <definedName name="Volver_al_Indice" localSheetId="3">#REF!</definedName>
    <definedName name="Volver_al_Indice" localSheetId="31">#REF!</definedName>
    <definedName name="Volver_al_Indice" localSheetId="1">#REF!</definedName>
    <definedName name="Volver_al_Indice" localSheetId="29">#REF!</definedName>
    <definedName name="Volver_al_Indice" localSheetId="35">#REF!</definedName>
    <definedName name="Volver_al_Indice" localSheetId="30">#REF!</definedName>
    <definedName name="Volver_al_Indice" localSheetId="28">#REF!</definedName>
    <definedName name="Volver_al_Indice" localSheetId="41">#REF!</definedName>
    <definedName name="Volver_al_Indice" localSheetId="24">#REF!</definedName>
    <definedName name="Volver_al_Indice" localSheetId="40">#REF!</definedName>
    <definedName name="Volver_al_Indice" localSheetId="34">#REF!</definedName>
    <definedName name="Volver_al_Indice" localSheetId="33">#REF!</definedName>
    <definedName name="Volver_al_Indice" localSheetId="38">#REF!</definedName>
    <definedName name="Volver_al_Indice" localSheetId="37">#REF!</definedName>
    <definedName name="Volver_al_Indice" localSheetId="36">#REF!</definedName>
    <definedName name="Volver_al_Indice" localSheetId="9">#REF!</definedName>
    <definedName name="Volver_al_Indice" localSheetId="5">#REF!</definedName>
    <definedName name="Volver_al_Indice" localSheetId="32">#REF!</definedName>
    <definedName name="Volver_al_Indice">#REF!</definedName>
    <definedName name="xx">#REF!</definedName>
    <definedName name="XXXX" localSheetId="15">#REF!</definedName>
    <definedName name="XXXX" localSheetId="16">#REF!</definedName>
    <definedName name="XXXX" localSheetId="11">#REF!</definedName>
    <definedName name="XXXX" localSheetId="13">#REF!</definedName>
    <definedName name="XXXX" localSheetId="14">#REF!</definedName>
    <definedName name="XXXX" localSheetId="39">#REF!</definedName>
    <definedName name="XXXX" localSheetId="20">#REF!</definedName>
    <definedName name="XXXX" localSheetId="21">#REF!</definedName>
    <definedName name="XXXX" localSheetId="3">#REF!</definedName>
    <definedName name="XXXX" localSheetId="31">#REF!</definedName>
    <definedName name="XXXX" localSheetId="1">#REF!</definedName>
    <definedName name="XXXX" localSheetId="29">#REF!</definedName>
    <definedName name="XXXX" localSheetId="35">#REF!</definedName>
    <definedName name="XXXX" localSheetId="30">#REF!</definedName>
    <definedName name="XXXX" localSheetId="28">#REF!</definedName>
    <definedName name="XXXX" localSheetId="41">#REF!</definedName>
    <definedName name="XXXX" localSheetId="24">#REF!</definedName>
    <definedName name="XXXX" localSheetId="40">#REF!</definedName>
    <definedName name="XXXX" localSheetId="34">#REF!</definedName>
    <definedName name="XXXX" localSheetId="33">#REF!</definedName>
    <definedName name="XXXX" localSheetId="38">#REF!</definedName>
    <definedName name="XXXX" localSheetId="37">#REF!</definedName>
    <definedName name="XXXX" localSheetId="36">#REF!</definedName>
    <definedName name="XXXX" localSheetId="9">#REF!</definedName>
    <definedName name="XXXX" localSheetId="5">#REF!</definedName>
    <definedName name="XXXX" localSheetId="32">#REF!</definedName>
    <definedName name="XXXX">#REF!</definedName>
    <definedName name="xxxxx" localSheetId="15">#REF!</definedName>
    <definedName name="xxxxx" localSheetId="16">#REF!</definedName>
    <definedName name="xxxxx" localSheetId="11">#REF!</definedName>
    <definedName name="xxxxx" localSheetId="13">#REF!</definedName>
    <definedName name="xxxxx" localSheetId="14">#REF!</definedName>
    <definedName name="xxxxx" localSheetId="39">#REF!</definedName>
    <definedName name="xxxxx" localSheetId="20">#REF!</definedName>
    <definedName name="xxxxx" localSheetId="21">#REF!</definedName>
    <definedName name="xxxxx" localSheetId="3">#REF!</definedName>
    <definedName name="xxxxx" localSheetId="31">#REF!</definedName>
    <definedName name="xxxxx" localSheetId="1">#REF!</definedName>
    <definedName name="xxxxx" localSheetId="29">#REF!</definedName>
    <definedName name="xxxxx" localSheetId="35">#REF!</definedName>
    <definedName name="xxxxx" localSheetId="30">#REF!</definedName>
    <definedName name="xxxxx" localSheetId="28">#REF!</definedName>
    <definedName name="xxxxx" localSheetId="41">#REF!</definedName>
    <definedName name="xxxxx" localSheetId="24">#REF!</definedName>
    <definedName name="xxxxx" localSheetId="40">#REF!</definedName>
    <definedName name="xxxxx" localSheetId="34">#REF!</definedName>
    <definedName name="xxxxx" localSheetId="33">#REF!</definedName>
    <definedName name="xxxxx" localSheetId="38">#REF!</definedName>
    <definedName name="xxxxx" localSheetId="37">#REF!</definedName>
    <definedName name="xxxxx" localSheetId="36">#REF!</definedName>
    <definedName name="xxxxx" localSheetId="9">#REF!</definedName>
    <definedName name="xxxxx" localSheetId="5">#REF!</definedName>
    <definedName name="xxxxx" localSheetId="32">#REF!</definedName>
    <definedName name="xxxxx">#REF!</definedName>
  </definedNames>
  <calcPr calcId="145621"/>
</workbook>
</file>

<file path=xl/calcChain.xml><?xml version="1.0" encoding="utf-8"?>
<calcChain xmlns="http://schemas.openxmlformats.org/spreadsheetml/2006/main">
  <c r="H25" i="130" l="1"/>
  <c r="N24" i="130"/>
  <c r="M24" i="130"/>
  <c r="L24" i="130"/>
  <c r="K24" i="130"/>
  <c r="J24" i="130"/>
  <c r="I24" i="130"/>
  <c r="H24" i="130"/>
  <c r="G24" i="130"/>
  <c r="F24" i="130"/>
  <c r="E24" i="130"/>
  <c r="O24" i="130" s="1"/>
  <c r="D24" i="130"/>
  <c r="C24" i="130"/>
  <c r="M23" i="130"/>
  <c r="L23" i="130"/>
  <c r="K23" i="130"/>
  <c r="J23" i="130"/>
  <c r="I23" i="130"/>
  <c r="H23" i="130"/>
  <c r="G23" i="130"/>
  <c r="F23" i="130"/>
  <c r="E23" i="130"/>
  <c r="D23" i="130"/>
  <c r="C23" i="130"/>
  <c r="N22" i="130"/>
  <c r="M22" i="130"/>
  <c r="L22" i="130"/>
  <c r="K22" i="130"/>
  <c r="J22" i="130"/>
  <c r="I22" i="130"/>
  <c r="H22" i="130"/>
  <c r="G22" i="130"/>
  <c r="F22" i="130"/>
  <c r="O22" i="130" s="1"/>
  <c r="E22" i="130"/>
  <c r="D22" i="130"/>
  <c r="C22" i="130"/>
  <c r="N21" i="130"/>
  <c r="M21" i="130"/>
  <c r="L21" i="130"/>
  <c r="K21" i="130"/>
  <c r="J21" i="130"/>
  <c r="I21" i="130"/>
  <c r="H21" i="130"/>
  <c r="G21" i="130"/>
  <c r="F21" i="130"/>
  <c r="E21" i="130"/>
  <c r="D21" i="130"/>
  <c r="C21" i="130"/>
  <c r="O21" i="130" s="1"/>
  <c r="N20" i="130"/>
  <c r="M20" i="130"/>
  <c r="L20" i="130"/>
  <c r="L25" i="130" s="1"/>
  <c r="K20" i="130"/>
  <c r="K25" i="130" s="1"/>
  <c r="J20" i="130"/>
  <c r="J25" i="130" s="1"/>
  <c r="I20" i="130"/>
  <c r="I25" i="130" s="1"/>
  <c r="H20" i="130"/>
  <c r="G20" i="130"/>
  <c r="F20" i="130"/>
  <c r="E20" i="130"/>
  <c r="D20" i="130"/>
  <c r="D25" i="130" s="1"/>
  <c r="C20" i="130"/>
  <c r="N19" i="130"/>
  <c r="N25" i="130" s="1"/>
  <c r="M19" i="130"/>
  <c r="M25" i="130" s="1"/>
  <c r="L19" i="130"/>
  <c r="K19" i="130"/>
  <c r="J19" i="130"/>
  <c r="I19" i="130"/>
  <c r="H19" i="130"/>
  <c r="G19" i="130"/>
  <c r="G25" i="130" s="1"/>
  <c r="F19" i="130"/>
  <c r="F25" i="130" s="1"/>
  <c r="E19" i="130"/>
  <c r="D19" i="130"/>
  <c r="C19" i="130"/>
  <c r="N12" i="130"/>
  <c r="M12" i="130"/>
  <c r="L12" i="130"/>
  <c r="K12" i="130"/>
  <c r="J12" i="130"/>
  <c r="I12" i="130"/>
  <c r="H12" i="130"/>
  <c r="G12" i="130"/>
  <c r="F12" i="130"/>
  <c r="E12" i="130"/>
  <c r="D12" i="130"/>
  <c r="C12" i="130"/>
  <c r="O11" i="130"/>
  <c r="O10" i="130"/>
  <c r="O9" i="130"/>
  <c r="O8" i="130"/>
  <c r="O7" i="130"/>
  <c r="O6" i="130"/>
  <c r="N40" i="128"/>
  <c r="M40" i="128"/>
  <c r="L40" i="128"/>
  <c r="K40" i="128"/>
  <c r="J40" i="128"/>
  <c r="I40" i="128"/>
  <c r="H40" i="128"/>
  <c r="G40" i="128"/>
  <c r="F40" i="128"/>
  <c r="E40" i="128"/>
  <c r="D40" i="128"/>
  <c r="C40" i="128"/>
  <c r="O40" i="128" s="1"/>
  <c r="O39" i="128"/>
  <c r="O38" i="128"/>
  <c r="O37" i="128"/>
  <c r="O36" i="128"/>
  <c r="O35" i="128"/>
  <c r="O34" i="128"/>
  <c r="O33" i="128"/>
  <c r="O32" i="128"/>
  <c r="O31" i="128"/>
  <c r="O30" i="128"/>
  <c r="O29" i="128"/>
  <c r="O28" i="128"/>
  <c r="O27" i="128"/>
  <c r="O26" i="128"/>
  <c r="O25" i="128"/>
  <c r="N20" i="128"/>
  <c r="M20" i="128"/>
  <c r="L20" i="128"/>
  <c r="K20" i="128"/>
  <c r="J20" i="128"/>
  <c r="I20" i="128"/>
  <c r="H20" i="128"/>
  <c r="G20" i="128"/>
  <c r="O20" i="128" s="1"/>
  <c r="F20" i="128"/>
  <c r="E20" i="128"/>
  <c r="D20" i="128"/>
  <c r="C20" i="128"/>
  <c r="O19" i="128"/>
  <c r="O18" i="128"/>
  <c r="O17" i="128"/>
  <c r="O16" i="128"/>
  <c r="O15" i="128"/>
  <c r="O14" i="128"/>
  <c r="O13" i="128"/>
  <c r="O12" i="128"/>
  <c r="O11" i="128"/>
  <c r="O10" i="128"/>
  <c r="O9" i="128"/>
  <c r="O8" i="128"/>
  <c r="O7" i="128"/>
  <c r="O6" i="128"/>
  <c r="O5" i="128"/>
  <c r="D305" i="126"/>
  <c r="G304" i="126"/>
  <c r="F304" i="126"/>
  <c r="E304" i="126"/>
  <c r="D304" i="126"/>
  <c r="C304" i="126"/>
  <c r="H304" i="126" s="1"/>
  <c r="H303" i="126"/>
  <c r="G303" i="126"/>
  <c r="F303" i="126"/>
  <c r="E303" i="126"/>
  <c r="D303" i="126"/>
  <c r="C303" i="126"/>
  <c r="G302" i="126"/>
  <c r="F302" i="126"/>
  <c r="H302" i="126" s="1"/>
  <c r="E302" i="126"/>
  <c r="D302" i="126"/>
  <c r="C302" i="126"/>
  <c r="G301" i="126"/>
  <c r="F301" i="126"/>
  <c r="E301" i="126"/>
  <c r="D301" i="126"/>
  <c r="C301" i="126"/>
  <c r="G300" i="126"/>
  <c r="F300" i="126"/>
  <c r="E300" i="126"/>
  <c r="D300" i="126"/>
  <c r="C300" i="126"/>
  <c r="H300" i="126" s="1"/>
  <c r="H299" i="126"/>
  <c r="G299" i="126"/>
  <c r="F299" i="126"/>
  <c r="E299" i="126"/>
  <c r="D299" i="126"/>
  <c r="C299" i="126"/>
  <c r="G298" i="126"/>
  <c r="F298" i="126"/>
  <c r="H298" i="126" s="1"/>
  <c r="E298" i="126"/>
  <c r="D298" i="126"/>
  <c r="C298" i="126"/>
  <c r="G297" i="126"/>
  <c r="F297" i="126"/>
  <c r="E297" i="126"/>
  <c r="E305" i="126" s="1"/>
  <c r="D297" i="126"/>
  <c r="C297" i="126"/>
  <c r="G296" i="126"/>
  <c r="F296" i="126"/>
  <c r="E296" i="126"/>
  <c r="D296" i="126"/>
  <c r="C296" i="126"/>
  <c r="H296" i="126" s="1"/>
  <c r="H295" i="126"/>
  <c r="G295" i="126"/>
  <c r="F295" i="126"/>
  <c r="E295" i="126"/>
  <c r="D295" i="126"/>
  <c r="C295" i="126"/>
  <c r="G294" i="126"/>
  <c r="F294" i="126"/>
  <c r="H294" i="126" s="1"/>
  <c r="E294" i="126"/>
  <c r="D294" i="126"/>
  <c r="C294" i="126"/>
  <c r="G293" i="126"/>
  <c r="F293" i="126"/>
  <c r="E293" i="126"/>
  <c r="D293" i="126"/>
  <c r="C293" i="126"/>
  <c r="G292" i="126"/>
  <c r="F292" i="126"/>
  <c r="E292" i="126"/>
  <c r="D292" i="126"/>
  <c r="C292" i="126"/>
  <c r="H292" i="126" s="1"/>
  <c r="H291" i="126"/>
  <c r="G291" i="126"/>
  <c r="F291" i="126"/>
  <c r="E291" i="126"/>
  <c r="D291" i="126"/>
  <c r="C291" i="126"/>
  <c r="G290" i="126"/>
  <c r="G305" i="126" s="1"/>
  <c r="F290" i="126"/>
  <c r="E290" i="126"/>
  <c r="D290" i="126"/>
  <c r="C290" i="126"/>
  <c r="G284" i="126"/>
  <c r="F284" i="126"/>
  <c r="E284" i="126"/>
  <c r="D284" i="126"/>
  <c r="H284" i="126" s="1"/>
  <c r="C284" i="126"/>
  <c r="H283" i="126"/>
  <c r="H282" i="126"/>
  <c r="H281" i="126"/>
  <c r="H280" i="126"/>
  <c r="H279" i="126"/>
  <c r="H278" i="126"/>
  <c r="H277" i="126"/>
  <c r="H276" i="126"/>
  <c r="H275" i="126"/>
  <c r="H274" i="126"/>
  <c r="H273" i="126"/>
  <c r="H272" i="126"/>
  <c r="H271" i="126"/>
  <c r="H270" i="126"/>
  <c r="H269" i="126"/>
  <c r="G263" i="126"/>
  <c r="F263" i="126"/>
  <c r="E263" i="126"/>
  <c r="D263" i="126"/>
  <c r="C263" i="126"/>
  <c r="H263" i="126" s="1"/>
  <c r="H262" i="126"/>
  <c r="H261" i="126"/>
  <c r="H260" i="126"/>
  <c r="H259" i="126"/>
  <c r="H258" i="126"/>
  <c r="H257" i="126"/>
  <c r="H256" i="126"/>
  <c r="H255" i="126"/>
  <c r="H254" i="126"/>
  <c r="H253" i="126"/>
  <c r="H252" i="126"/>
  <c r="H251" i="126"/>
  <c r="H250" i="126"/>
  <c r="H249" i="126"/>
  <c r="H248" i="126"/>
  <c r="G242" i="126"/>
  <c r="F242" i="126"/>
  <c r="E242" i="126"/>
  <c r="D242" i="126"/>
  <c r="C242" i="126"/>
  <c r="H241" i="126"/>
  <c r="H240" i="126"/>
  <c r="H239" i="126"/>
  <c r="H238" i="126"/>
  <c r="H237" i="126"/>
  <c r="H236" i="126"/>
  <c r="H235" i="126"/>
  <c r="H234" i="126"/>
  <c r="H233" i="126"/>
  <c r="H232" i="126"/>
  <c r="H231" i="126"/>
  <c r="H230" i="126"/>
  <c r="H229" i="126"/>
  <c r="H228" i="126"/>
  <c r="H227" i="126"/>
  <c r="G221" i="126"/>
  <c r="F221" i="126"/>
  <c r="E221" i="126"/>
  <c r="D221" i="126"/>
  <c r="C221" i="126"/>
  <c r="H220" i="126"/>
  <c r="H219" i="126"/>
  <c r="H218" i="126"/>
  <c r="H217" i="126"/>
  <c r="H216" i="126"/>
  <c r="H215" i="126"/>
  <c r="H214" i="126"/>
  <c r="H213" i="126"/>
  <c r="H212" i="126"/>
  <c r="H211" i="126"/>
  <c r="H210" i="126"/>
  <c r="H209" i="126"/>
  <c r="H208" i="126"/>
  <c r="H207" i="126"/>
  <c r="H206" i="126"/>
  <c r="H199" i="126"/>
  <c r="G199" i="126"/>
  <c r="F199" i="126"/>
  <c r="E199" i="126"/>
  <c r="D199" i="126"/>
  <c r="C199" i="126"/>
  <c r="H198" i="126"/>
  <c r="H197" i="126"/>
  <c r="H196" i="126"/>
  <c r="H195" i="126"/>
  <c r="H194" i="126"/>
  <c r="H193" i="126"/>
  <c r="H192" i="126"/>
  <c r="H191" i="126"/>
  <c r="H190" i="126"/>
  <c r="H189" i="126"/>
  <c r="H188" i="126"/>
  <c r="H187" i="126"/>
  <c r="H186" i="126"/>
  <c r="H185" i="126"/>
  <c r="H184" i="126"/>
  <c r="G177" i="126"/>
  <c r="F177" i="126"/>
  <c r="E177" i="126"/>
  <c r="H177" i="126" s="1"/>
  <c r="D177" i="126"/>
  <c r="C177" i="126"/>
  <c r="H176" i="126"/>
  <c r="H175" i="126"/>
  <c r="H174" i="126"/>
  <c r="H173" i="126"/>
  <c r="H172" i="126"/>
  <c r="H171" i="126"/>
  <c r="H170" i="126"/>
  <c r="H169" i="126"/>
  <c r="H168" i="126"/>
  <c r="H167" i="126"/>
  <c r="H166" i="126"/>
  <c r="H165" i="126"/>
  <c r="H164" i="126"/>
  <c r="H163" i="126"/>
  <c r="H162" i="126"/>
  <c r="G156" i="126"/>
  <c r="F156" i="126"/>
  <c r="E156" i="126"/>
  <c r="D156" i="126"/>
  <c r="C156" i="126"/>
  <c r="H156" i="126" s="1"/>
  <c r="H155" i="126"/>
  <c r="H154" i="126"/>
  <c r="H153" i="126"/>
  <c r="H152" i="126"/>
  <c r="H151" i="126"/>
  <c r="H150" i="126"/>
  <c r="H149" i="126"/>
  <c r="H148" i="126"/>
  <c r="H147" i="126"/>
  <c r="H146" i="126"/>
  <c r="H145" i="126"/>
  <c r="H144" i="126"/>
  <c r="H143" i="126"/>
  <c r="H142" i="126"/>
  <c r="H141" i="126"/>
  <c r="H135" i="126"/>
  <c r="G135" i="126"/>
  <c r="F135" i="126"/>
  <c r="E135" i="126"/>
  <c r="D135" i="126"/>
  <c r="C135" i="126"/>
  <c r="H134" i="126"/>
  <c r="H133" i="126"/>
  <c r="H132" i="126"/>
  <c r="H131" i="126"/>
  <c r="H130" i="126"/>
  <c r="H129" i="126"/>
  <c r="H128" i="126"/>
  <c r="H127" i="126"/>
  <c r="H126" i="126"/>
  <c r="H125" i="126"/>
  <c r="H124" i="126"/>
  <c r="H123" i="126"/>
  <c r="H122" i="126"/>
  <c r="H121" i="126"/>
  <c r="H120" i="126"/>
  <c r="G115" i="126"/>
  <c r="F115" i="126"/>
  <c r="E115" i="126"/>
  <c r="D115" i="126"/>
  <c r="C115" i="126"/>
  <c r="H114" i="126"/>
  <c r="H113" i="126"/>
  <c r="H112" i="126"/>
  <c r="H111" i="126"/>
  <c r="H110" i="126"/>
  <c r="H109" i="126"/>
  <c r="H108" i="126"/>
  <c r="H107" i="126"/>
  <c r="H106" i="126"/>
  <c r="H105" i="126"/>
  <c r="H104" i="126"/>
  <c r="H103" i="126"/>
  <c r="H102" i="126"/>
  <c r="H101" i="126"/>
  <c r="H100" i="126"/>
  <c r="H115" i="126" s="1"/>
  <c r="G95" i="126"/>
  <c r="F95" i="126"/>
  <c r="E95" i="126"/>
  <c r="D95" i="126"/>
  <c r="C95" i="126"/>
  <c r="H94" i="126"/>
  <c r="H93" i="126"/>
  <c r="H92" i="126"/>
  <c r="H91" i="126"/>
  <c r="H90" i="126"/>
  <c r="H89" i="126"/>
  <c r="H88" i="126"/>
  <c r="H87" i="126"/>
  <c r="H86" i="126"/>
  <c r="H85" i="126"/>
  <c r="H84" i="126"/>
  <c r="H83" i="126"/>
  <c r="H82" i="126"/>
  <c r="H81" i="126"/>
  <c r="H80" i="126"/>
  <c r="G74" i="126"/>
  <c r="F74" i="126"/>
  <c r="E74" i="126"/>
  <c r="D74" i="126"/>
  <c r="C74" i="126"/>
  <c r="H73" i="126"/>
  <c r="H72" i="126"/>
  <c r="H71" i="126"/>
  <c r="H70" i="126"/>
  <c r="H69" i="126"/>
  <c r="H68" i="126"/>
  <c r="H67" i="126"/>
  <c r="H66" i="126"/>
  <c r="H65" i="126"/>
  <c r="H64" i="126"/>
  <c r="H63" i="126"/>
  <c r="H62" i="126"/>
  <c r="H61" i="126"/>
  <c r="H74" i="126" s="1"/>
  <c r="H60" i="126"/>
  <c r="H59" i="126"/>
  <c r="G54" i="126"/>
  <c r="F54" i="126"/>
  <c r="E54" i="126"/>
  <c r="D54" i="126"/>
  <c r="C54" i="126"/>
  <c r="H53" i="126"/>
  <c r="H52" i="126"/>
  <c r="H51" i="126"/>
  <c r="H50" i="126"/>
  <c r="H49" i="126"/>
  <c r="H48" i="126"/>
  <c r="H47" i="126"/>
  <c r="H46" i="126"/>
  <c r="H45" i="126"/>
  <c r="H44" i="126"/>
  <c r="H43" i="126"/>
  <c r="H42" i="126"/>
  <c r="H41" i="126"/>
  <c r="H40" i="126"/>
  <c r="H39" i="126"/>
  <c r="N34" i="126"/>
  <c r="M34" i="126"/>
  <c r="L34" i="126"/>
  <c r="K34" i="126"/>
  <c r="J34" i="126"/>
  <c r="I34" i="126"/>
  <c r="H34" i="126"/>
  <c r="G34" i="126"/>
  <c r="F34" i="126"/>
  <c r="E34" i="126"/>
  <c r="D34" i="126"/>
  <c r="C34" i="126"/>
  <c r="O33" i="126"/>
  <c r="O32" i="126"/>
  <c r="O31" i="126"/>
  <c r="O30" i="126"/>
  <c r="O29" i="126"/>
  <c r="O28" i="126"/>
  <c r="O27" i="126"/>
  <c r="O26" i="126"/>
  <c r="O25" i="126"/>
  <c r="O24" i="126"/>
  <c r="O23" i="126"/>
  <c r="O22" i="126"/>
  <c r="O34" i="126" s="1"/>
  <c r="O21" i="126"/>
  <c r="O20" i="126"/>
  <c r="O19" i="126"/>
  <c r="O13" i="126"/>
  <c r="O12" i="126"/>
  <c r="N11" i="126"/>
  <c r="M11" i="126"/>
  <c r="L11" i="126"/>
  <c r="K11" i="126"/>
  <c r="J11" i="126"/>
  <c r="I11" i="126"/>
  <c r="H11" i="126"/>
  <c r="G11" i="126"/>
  <c r="F11" i="126"/>
  <c r="E11" i="126"/>
  <c r="D11" i="126"/>
  <c r="C11" i="126"/>
  <c r="O10" i="126"/>
  <c r="O9" i="126"/>
  <c r="O8" i="126"/>
  <c r="O7" i="126"/>
  <c r="O6" i="126"/>
  <c r="E25" i="130" l="1"/>
  <c r="O19" i="130"/>
  <c r="O11" i="126"/>
  <c r="H54" i="126"/>
  <c r="H95" i="126"/>
  <c r="H242" i="126"/>
  <c r="H297" i="126"/>
  <c r="O12" i="130"/>
  <c r="O20" i="130"/>
  <c r="H221" i="126"/>
  <c r="C305" i="126"/>
  <c r="H293" i="126"/>
  <c r="F305" i="126"/>
  <c r="H290" i="126"/>
  <c r="H301" i="126"/>
  <c r="O23" i="130"/>
  <c r="C25" i="130"/>
  <c r="O25" i="130" l="1"/>
  <c r="H305" i="126"/>
  <c r="M12" i="45" l="1"/>
  <c r="M11" i="45"/>
  <c r="M10" i="45"/>
  <c r="M9" i="45"/>
  <c r="M8" i="45"/>
  <c r="M7" i="45"/>
</calcChain>
</file>

<file path=xl/sharedStrings.xml><?xml version="1.0" encoding="utf-8"?>
<sst xmlns="http://schemas.openxmlformats.org/spreadsheetml/2006/main" count="6681" uniqueCount="1077">
  <si>
    <t>Régimen de Accidentes del Trabajo y Enfermedades Profesionales</t>
  </si>
  <si>
    <t>MONTO DE INDEMNIZACIONES POR ACCIDENTES DEL TRABAJO  Y ENFERMEDADES PROFESIONALES PAGADAS SEGUN ENTIDAD</t>
  </si>
  <si>
    <t>Régimen de Cajas de Compensación de Asignación Familiar (CCAF)</t>
  </si>
  <si>
    <t>Régimen de Subsidios por Incapacidad Laboral (SIL)</t>
  </si>
  <si>
    <t>SIL Curativa</t>
  </si>
  <si>
    <t>SIL Maternales</t>
  </si>
  <si>
    <t>Asignación Familiar</t>
  </si>
  <si>
    <t>Beneficios Asistenciales</t>
  </si>
  <si>
    <t>NUMERO DE SUBSIDIOS FAMILIARES EMITIDOS SEGÚN TIPO DE CAUSANTES Y REGIONES</t>
  </si>
  <si>
    <t>Otros Beneficios</t>
  </si>
  <si>
    <t>Estadísticas de Licencia Médica Electrónica</t>
  </si>
  <si>
    <t xml:space="preserve">EMISIÓN DE LICENCIAS MÉDICAS ELECTRÓNICAS, SEGÚN TIPO DE REPOSO OTORGADO AL TRABAJADOR </t>
  </si>
  <si>
    <t xml:space="preserve">EMISIÓN DE LICENCIAS MÉDICAS ELECTRÓNICAS, SEGÚN TIPO DE PROFESIONAL QUE OTORGÓ EL REPOSO </t>
  </si>
  <si>
    <t>AÑO 2017</t>
  </si>
  <si>
    <t>ENERO</t>
  </si>
  <si>
    <t>FEBRERO</t>
  </si>
  <si>
    <t>MARZO</t>
  </si>
  <si>
    <t>ABRIL</t>
  </si>
  <si>
    <t>MAYO</t>
  </si>
  <si>
    <t>JUNIO</t>
  </si>
  <si>
    <t>JULIO</t>
  </si>
  <si>
    <t>AGOSTO</t>
  </si>
  <si>
    <t>SEPTIEMBRE</t>
  </si>
  <si>
    <t>OCTUBRE</t>
  </si>
  <si>
    <t>NOVIEMBRE</t>
  </si>
  <si>
    <t>DICIEMBRE</t>
  </si>
  <si>
    <t>PROMEDIO</t>
  </si>
  <si>
    <t>Total</t>
  </si>
  <si>
    <t>Enero</t>
  </si>
  <si>
    <t>Febrero</t>
  </si>
  <si>
    <t>Marzo</t>
  </si>
  <si>
    <t>Abril</t>
  </si>
  <si>
    <t>Mayo</t>
  </si>
  <si>
    <t>Junio</t>
  </si>
  <si>
    <t>Julio</t>
  </si>
  <si>
    <t>Agosto</t>
  </si>
  <si>
    <t>Septiembre</t>
  </si>
  <si>
    <t>Octubre</t>
  </si>
  <si>
    <t>Noviembre</t>
  </si>
  <si>
    <t>Diciembre</t>
  </si>
  <si>
    <t>TOTAL</t>
  </si>
  <si>
    <t xml:space="preserve"> </t>
  </si>
  <si>
    <t>Asociación Chilena de Seguridad</t>
  </si>
  <si>
    <t>Instituto de Seguridad del Trabajo</t>
  </si>
  <si>
    <t>Hombres</t>
  </si>
  <si>
    <t>Mujeres</t>
  </si>
  <si>
    <t>Región</t>
  </si>
  <si>
    <t>De Arica y Parinacota</t>
  </si>
  <si>
    <t>De Tarapacá</t>
  </si>
  <si>
    <t>De Antofagasta</t>
  </si>
  <si>
    <t>De Atacama</t>
  </si>
  <si>
    <t>De Coquimbo</t>
  </si>
  <si>
    <t>De Valparaíso</t>
  </si>
  <si>
    <t>Del Maule</t>
  </si>
  <si>
    <t>Del Biobío</t>
  </si>
  <si>
    <t>De Los Ríos</t>
  </si>
  <si>
    <t>De Los Lagos</t>
  </si>
  <si>
    <t>De Magallanes y la Antártica Chilena</t>
  </si>
  <si>
    <t>Metropolitana de Santiago</t>
  </si>
  <si>
    <t>Promedio</t>
  </si>
  <si>
    <t xml:space="preserve">TOTAL </t>
  </si>
  <si>
    <t xml:space="preserve"> NÚMERO DE EMPRESAS AFILIADAS A  C.C.A.F.</t>
  </si>
  <si>
    <t>C.C.A.F.</t>
  </si>
  <si>
    <t>DE LOS ANDES</t>
  </si>
  <si>
    <t>LA ARAUCANA</t>
  </si>
  <si>
    <t>LOS HEROES</t>
  </si>
  <si>
    <t>18 DE SEPT.</t>
  </si>
  <si>
    <t>G.MISTRAL</t>
  </si>
  <si>
    <t>NÚMERO DE TRABAJADORAS(ES) AFILIADAS(OS)  A  C.C.A.F.</t>
  </si>
  <si>
    <t>NÚMERO DE PENSIONADAS(OS) AFILIADAS(OS) A C.C.A.F.</t>
  </si>
  <si>
    <t xml:space="preserve">LOS HEROES </t>
  </si>
  <si>
    <t>NÚMERO TOTAL DE AFILIADAS(OS) A C.C.A.F.</t>
  </si>
  <si>
    <t>NÚMERO TOTAL DE TRABAJADORAS(ES) AFILIADAS(OS)  A  C.C.A.F.</t>
  </si>
  <si>
    <t xml:space="preserve"> NÚMERO DE TRABAJADORES HOMBRES AFILIADOS  A  C.C.A.F.</t>
  </si>
  <si>
    <t xml:space="preserve"> NÚMERO DE TRABAJADORAS MUJERES AFILIADAS  A  C.C.A.F.</t>
  </si>
  <si>
    <t xml:space="preserve">NÚMERO TOTAL DE PENSIONADAS(OS) AFILIADAS(OS)  A  C.C.A.F.  </t>
  </si>
  <si>
    <t xml:space="preserve">LA ARAUCANA </t>
  </si>
  <si>
    <t xml:space="preserve"> NÚMERO DE PENSIONADOS HOMBRES AFILIADOS  A  C.C.A.F.</t>
  </si>
  <si>
    <t xml:space="preserve"> NÚMERO DE PENSIONADAS MUJERES AFILIADAS  A  C.C.A.F.</t>
  </si>
  <si>
    <t>NÚMERO TOTAL DE CRÉDITOS DE CONSUMO OTORGADOS POR EL SISTEMA C.C.A.F.</t>
  </si>
  <si>
    <t>No incluye Intermediación Financiera.</t>
  </si>
  <si>
    <t>NÚMERO DE CRÉDITOS DE CONSUMO OTORGADOS POR EL SISTEMA C.C.A.F. A AFILIADAS(OS) TRABAJADORAS(ES)</t>
  </si>
  <si>
    <t>NÚMERO DE CRÉDITOS DE CONSUMO OTORGADOS POR EL SISTEMA C.C.A.F. A AFILIADAS(OS) PENSIONADAS(OS)</t>
  </si>
  <si>
    <t xml:space="preserve">NÚMERO DE CRÉDITOS HIPOTECARIOS OTORGADOS POR EL SISTEMA CCAF </t>
  </si>
  <si>
    <t xml:space="preserve"> MONTO  DE CRÉDITOS DE CONSUMO OTORGADOS POR EL SISTEMA C.C.A.F.</t>
  </si>
  <si>
    <t>(En miles de $)</t>
  </si>
  <si>
    <t>MONTO  DE CRÉDITOS DE CONSUMO OTORGADOS POR EL SISTEMA C.C.A.F. A AFILIADAS(OS) TRABAJADORAS(ES)</t>
  </si>
  <si>
    <t>MONTO  DE CRÉDITOS DE CONSUMO OTORGADOS POR EL SISTEMA C.C.A.F.A AFILIADAS(OS) PENSIONADAS(OS)</t>
  </si>
  <si>
    <t xml:space="preserve">  AÑO 2017</t>
  </si>
  <si>
    <t>TASAS DE INTERÉS MENSUAL PARA OPERACIONES NO REAJUSTABLES EN MONEDA NACIONAL,</t>
  </si>
  <si>
    <t>SEGÚN PLAZOS, VIGENTES AL ÚLTIMO DIA DE CADA MES. AÑO 2017</t>
  </si>
  <si>
    <t>Monto menor o igual a 50 U.F.</t>
  </si>
  <si>
    <t>PLAZO 24 MESES /Tasas en porcentaje</t>
  </si>
  <si>
    <t xml:space="preserve">Julio </t>
  </si>
  <si>
    <t xml:space="preserve">Agosto </t>
  </si>
  <si>
    <t>trabajador</t>
  </si>
  <si>
    <t>pensionado</t>
  </si>
  <si>
    <t>1,60% </t>
  </si>
  <si>
    <t>18 DE SEPTIEMBRE</t>
  </si>
  <si>
    <t>G. MISTRAL</t>
  </si>
  <si>
    <t>La equivalencia de las 50 UF es  $1.319.605 al 28/02/2017</t>
  </si>
  <si>
    <t>Fuente: SUSESO: Central de Riesgo Financiero</t>
  </si>
  <si>
    <t>PLAZO 36 MESES/ Tasas en porcentaje</t>
  </si>
  <si>
    <t>PLAZO 60 MESES/ Tasas en porcentaje</t>
  </si>
  <si>
    <t>Monto mayor a 50 U.F. y menor o igual a 200 U.F.</t>
  </si>
  <si>
    <t>La equivalencia de las 200 UF es $ 5.278.418 al 28/02/2017</t>
  </si>
  <si>
    <t>TASA DE INTERÉS PROMEDIO OTORGADO POR CADA CCAF A SUS AFILIADAS(OS)</t>
  </si>
  <si>
    <t>Año 2017</t>
  </si>
  <si>
    <t>(en porcentajes)</t>
  </si>
  <si>
    <t>Todas las CCAF</t>
  </si>
  <si>
    <t>De Los Andes</t>
  </si>
  <si>
    <t>La Araucana</t>
  </si>
  <si>
    <t>Los Héroes</t>
  </si>
  <si>
    <t>18 de Septiembre</t>
  </si>
  <si>
    <t>Gabriela Mistral</t>
  </si>
  <si>
    <t>No incluye créditos hipotecarios. Considera nuevos créditos, renegociaciones y reprogramaciones</t>
  </si>
  <si>
    <t>TASA DE INTERÉS PROMEDIO OTORGADO POR CADA CCAF A AFILIADAS(OS) TRABAJADORAS(ES)</t>
  </si>
  <si>
    <t>TASA DE INTERÉS PROMEDIO OTORGADO POR CADA CCAF A AFILIADAS(OS) PENSIONADAS(OS)</t>
  </si>
  <si>
    <t>NÚMERO DE TRABAJADORAS(ES) COTIZANTES AL REGIMEN SIL, POR C.C.A.F.</t>
  </si>
  <si>
    <t xml:space="preserve">   C. C. A. F.</t>
  </si>
  <si>
    <t>De los Andes</t>
  </si>
  <si>
    <t xml:space="preserve">18 de Septiembre </t>
  </si>
  <si>
    <t xml:space="preserve">NÚMERO DE TRABAJADORAS(ES) COTIZANTES AL REGIMEN DE SUBSIDIOS POR INCAPACIDAD LABORAL, DISTRIBUIDOS POR REGIÓN </t>
  </si>
  <si>
    <t>MES</t>
  </si>
  <si>
    <t>Del Libertador General Bernardo O'Higgins</t>
  </si>
  <si>
    <t>De la Araucanía</t>
  </si>
  <si>
    <t>De Aysén del Gral. Carlos Ibáñez del Campo</t>
  </si>
  <si>
    <t>T O T A L</t>
  </si>
  <si>
    <t>LOS HÉROES</t>
  </si>
  <si>
    <t xml:space="preserve">18 DE SEPTIEMBRE </t>
  </si>
  <si>
    <t>GABRIELA MISTRAL</t>
  </si>
  <si>
    <t xml:space="preserve"> NÚMERO DE SUBSIDIOS INICIADOS DE ORIGEN COMÚN PAGADOS POR LAS C.C.A.F.</t>
  </si>
  <si>
    <t>Fuente: Informes estadísticos y financieros mensuales de las CCAF.</t>
  </si>
  <si>
    <t>NÚMERO DE DIAS PAGADOS EN SUBSIDIOS DE ORIGEN COMÚN POR LAS C.C.A.F.</t>
  </si>
  <si>
    <t>NÚMERO DE DIAS PAGADOS EN SUBSIDIOS DE ORIGEN COMÚN, DISTRIBUIDOS POR REGIÓN</t>
  </si>
  <si>
    <t>MONTO TOTAL PAGADO EN SUBSIDIOS DE ORIGEN COMÚN POR LAS C.C.A.F.</t>
  </si>
  <si>
    <t>(Cifras en miles de $)</t>
  </si>
  <si>
    <t xml:space="preserve"> (*): Los montos incluyen cotizaciones previsionales</t>
  </si>
  <si>
    <t>MONTO PAGADO EN SUBSIDIOS DE ORIGEN COMÚN, SIN CONSIDERAR PAGO DE COTIZACIONES PREVISIONALES, POR LAS C.C.A.F.</t>
  </si>
  <si>
    <t xml:space="preserve"> (*): Los montos no incluyen cotizaciones previsionales</t>
  </si>
  <si>
    <t>MONTO PAGADO EN COTIZACIONES PREVISIONALES POR LAS C.C.A.F.</t>
  </si>
  <si>
    <t>TIPO DE  COTIZACIÓN</t>
  </si>
  <si>
    <t>COTIZACIÓN PARA PENSIONES</t>
  </si>
  <si>
    <t>COTIZACIÓN PARA SALUD</t>
  </si>
  <si>
    <t>OTRAS  COTIZACIONES</t>
  </si>
  <si>
    <t>TOTAL  COTIZACIONES</t>
  </si>
  <si>
    <t>NÚMERO DE SUBSIDIOS MATERNALES INICIADOS SEGÚN TIPO DE SUBSIDIO, ENTIDAD PAGADORA Y MES (1)</t>
  </si>
  <si>
    <t>TIPO DE SUBSIDIO</t>
  </si>
  <si>
    <t>DESCANSO PRENATAL</t>
  </si>
  <si>
    <t>SUBSECRETARÍA DE SALUD PÚBLICA</t>
  </si>
  <si>
    <t>Fund. Asist. Y De Salud Trab. Del Bco. Estado</t>
  </si>
  <si>
    <t>Isapre Banmedica S.A.</t>
  </si>
  <si>
    <t>Isapre Chuquicamata Ltda.</t>
  </si>
  <si>
    <t>Isapre Colmena Golden Cross S.A.</t>
  </si>
  <si>
    <t>Isapre Consalud S.A.</t>
  </si>
  <si>
    <t>Isapre Cruz Blanca S.A.</t>
  </si>
  <si>
    <t>Isapre Cruz Del Norte Ltda.</t>
  </si>
  <si>
    <t>Isapre Nueva Masvida (ex Optima S.A)</t>
  </si>
  <si>
    <t>Isapre Fusat Ltda</t>
  </si>
  <si>
    <t>Isapre Mas Vida S.A.</t>
  </si>
  <si>
    <t>Isapre Rio Blanco Ltda.</t>
  </si>
  <si>
    <t>Isapre San Lorenzo Ltda.</t>
  </si>
  <si>
    <t>Isapre Vida Tres S.A.</t>
  </si>
  <si>
    <t>SUBTOTAL ISAPRE</t>
  </si>
  <si>
    <t xml:space="preserve">C.C.A.F. 18 DE SEPTIEMBRE </t>
  </si>
  <si>
    <t xml:space="preserve">C.C.A.F. DE LOS ANDES </t>
  </si>
  <si>
    <t xml:space="preserve">C.C.A.F. GABRIELA MISTRAL  </t>
  </si>
  <si>
    <t>C.C.A.F. LA ARAUCANA</t>
  </si>
  <si>
    <t>C.C.A.F. LOS HEROES</t>
  </si>
  <si>
    <t>SUBTOTAL CCAF</t>
  </si>
  <si>
    <t>DESCANSO POSTNATAL</t>
  </si>
  <si>
    <t>PERMISO POSTNATAL PARENTAL</t>
  </si>
  <si>
    <t>MUJERES SIN CONTRATO DE TRABAJO VIGENTE</t>
  </si>
  <si>
    <t>ENFERMEDAD GRAVE DEL NIÑO MENOR DE 1 AÑO (2)</t>
  </si>
  <si>
    <t>TOTAL SISTEMA</t>
  </si>
  <si>
    <t>(1) Considera sólo la información de los subsidios maternales iniciados de cargo del Fondo Único de Prestaciones Familiares y Subsidios de Cesantía</t>
  </si>
  <si>
    <t>(2) Corresponde al número de licencias iniciadas, hasta el año 2016 se informaba el número de subsidios iniciados</t>
  </si>
  <si>
    <t>Nota: La cartera de clientes y afiliados de Isapre Mas Vida fue adquirida por Isapre Nueva Masvida</t>
  </si>
  <si>
    <t>NÚMERO DE DÍAS DE SUBSIDIOS MATERNAL PAGADOS SEGÚN TIPO DE SUBSIDIO, ENTIDAD PAGADORA Y MES (1)</t>
  </si>
  <si>
    <t>ENFERMEDAD GRAVE DEL NIÑO MENOR DE 1 AÑO</t>
  </si>
  <si>
    <t>(1) Considera sólo la información de los días de subsidio maternal de cargo del Fondo Único de Prestaciones Familiares y Subsidios de Cesantía</t>
  </si>
  <si>
    <t>Cifras sujetas a revisión.</t>
  </si>
  <si>
    <t>(1) Corresponde al gasto emitido en subsidios y cotizaciones</t>
  </si>
  <si>
    <t>NÚMERO DE SUBSIDIOS POR PERMISO POSTNATAL PARENTAL INICIADOS SEGÚN ENTIDAD PAGADORA, MODALIDAD DE EXTENSIÓN Y MES</t>
  </si>
  <si>
    <t>ENTIDAD PAGADORA</t>
  </si>
  <si>
    <t>Jornada Parcial</t>
  </si>
  <si>
    <t>Jornada Completa</t>
  </si>
  <si>
    <t>Nota 1: Corresponden a permisos traspasados de la madre al padre y no a un nuevo subsidio iniciado. El permiso puede ser traspasado al padre a partir de la séptima semana del mismo, por el número de semanas que la madre indique. Las semanas utilizadas por el padre deberán ubicarse en el período final del permiso.</t>
  </si>
  <si>
    <t>Nota 2: La cartera de clientes y afiliados de Isapre Mas Vida fue adquirida por Isapre Nueva Masvida</t>
  </si>
  <si>
    <t>NÚMERO  DE ASIGNACIONES FAMILIARES INFORMADAS SEGÚN ENTIDAD PAGADORA Y MES*</t>
  </si>
  <si>
    <t>ENTIDADES PAGADORAS</t>
  </si>
  <si>
    <t xml:space="preserve">Marzo </t>
  </si>
  <si>
    <t xml:space="preserve">Instituto de Previsión Social (IPS) </t>
  </si>
  <si>
    <t xml:space="preserve">CCAF Los Héroes </t>
  </si>
  <si>
    <t>CCAF De Los Andes</t>
  </si>
  <si>
    <t>CCAF Gabriela Mistral</t>
  </si>
  <si>
    <t xml:space="preserve">CCAF 18 de Septiembre </t>
  </si>
  <si>
    <t>CCAF La Araucana</t>
  </si>
  <si>
    <t>Subtotal CCAF</t>
  </si>
  <si>
    <t>Administradora de Fondos Cesantía (AFC)</t>
  </si>
  <si>
    <t>Servicio de Tesorerías (Servicios Públicos Centralizados y Pensionados)</t>
  </si>
  <si>
    <t>Servicio de Salud Concepción</t>
  </si>
  <si>
    <t>Servicio de Salud Arauco</t>
  </si>
  <si>
    <t>Servicio de Salud Antofagasta</t>
  </si>
  <si>
    <t>Servicio de Salud Araucanía Norte</t>
  </si>
  <si>
    <t>Servicio de Salud Araucanía Sur</t>
  </si>
  <si>
    <t>Servicio de Salud Arica</t>
  </si>
  <si>
    <t>Servicio de Salud Atacama</t>
  </si>
  <si>
    <t>Servicio de Salud de Aysén</t>
  </si>
  <si>
    <t>Servicio de Salud Biobío</t>
  </si>
  <si>
    <t>Servicio de Salud Coquimbo</t>
  </si>
  <si>
    <t>Servicio de Salud Iquique</t>
  </si>
  <si>
    <t>Servicio de Salud del Reloncaví</t>
  </si>
  <si>
    <t>Servicio de Salud Magallanes</t>
  </si>
  <si>
    <t>Servicio de Salud Ñuble</t>
  </si>
  <si>
    <t>Servicio de Salud Osorno</t>
  </si>
  <si>
    <t>Servicio de Salud Aconcagua</t>
  </si>
  <si>
    <t>Servicio de Salud Talcahuano</t>
  </si>
  <si>
    <t>Servicio de Salud Valdivia</t>
  </si>
  <si>
    <t>Servicio de Salud Valparaíso-San Antonio</t>
  </si>
  <si>
    <t>Servicio de Salud Viña Del Mar-Quillota</t>
  </si>
  <si>
    <t>Servicio de Salud de O'Higgins</t>
  </si>
  <si>
    <t>Servicio de Salud del Maule</t>
  </si>
  <si>
    <t>Servicio de Salud Metropolitano Central</t>
  </si>
  <si>
    <t>Servicio de Salud Metropolitano Norte</t>
  </si>
  <si>
    <t>Servicio de Salud Metropolitano Occidente</t>
  </si>
  <si>
    <t>Servicio de Salud Metropolitano Oriente</t>
  </si>
  <si>
    <t>Servicio de Salud Metropolitano Sur</t>
  </si>
  <si>
    <t xml:space="preserve">Servicio de Salud Metropolitano Sur Oriente </t>
  </si>
  <si>
    <t>Servicio de Salud Chiloé</t>
  </si>
  <si>
    <t>Universidad de Chile</t>
  </si>
  <si>
    <t>Universidad de Santiago de Chile</t>
  </si>
  <si>
    <t>Universidad Tecnológica Metropolitana</t>
  </si>
  <si>
    <t>Universidad de Tarapacá</t>
  </si>
  <si>
    <t>Universidad Arturo Prat</t>
  </si>
  <si>
    <t>Universidad de Antofagasta</t>
  </si>
  <si>
    <t>Universidad de La Serena</t>
  </si>
  <si>
    <t>Universidad de Valparaíso</t>
  </si>
  <si>
    <t>Universidad de Atacama</t>
  </si>
  <si>
    <t>Universidad Playa Ancha de Ciencias de la Educación</t>
  </si>
  <si>
    <t>Universidad de Biobío</t>
  </si>
  <si>
    <t>Universidad de La Frontera</t>
  </si>
  <si>
    <t>Universidad de Los Lagos</t>
  </si>
  <si>
    <t>Universidad de Magallanes</t>
  </si>
  <si>
    <t>Universidad de Talca</t>
  </si>
  <si>
    <t>Universidad Metropolitana de Ciencias de la Educación</t>
  </si>
  <si>
    <t>Superintendencia de Seguridad Social</t>
  </si>
  <si>
    <t xml:space="preserve">Servicio Hidrográfico y Oceanográfico de la Armada </t>
  </si>
  <si>
    <t>Instituto Nacional de Deportes</t>
  </si>
  <si>
    <t>Dirección General de Aeronáutica Civil</t>
  </si>
  <si>
    <t>Superintendencia de Electricidad y Combustibles</t>
  </si>
  <si>
    <t>Superintendencia de Valores y Seguros</t>
  </si>
  <si>
    <t>Superintendencia de Servicios Sanitarios</t>
  </si>
  <si>
    <t xml:space="preserve">Superintendencia de Salud </t>
  </si>
  <si>
    <t>Servicio Nacional de Capacitación y Empleo</t>
  </si>
  <si>
    <t>Fondo de Solidaridad e Inversión Social</t>
  </si>
  <si>
    <t>Instituto Nacional de Hidráulica</t>
  </si>
  <si>
    <t>Junta Nacional de Auxilio Escolar y Becas</t>
  </si>
  <si>
    <t>Dirección General del Crédito Prendario</t>
  </si>
  <si>
    <t>Instituto Nacional de Estadísticas</t>
  </si>
  <si>
    <t>Instituto de Desarrollo Agropecuario</t>
  </si>
  <si>
    <t>Servicio Agrícola y Ganadero</t>
  </si>
  <si>
    <t>Comisión Nacional de Investigación Científica y Tecnológica</t>
  </si>
  <si>
    <t>Corporación de Fomento de la Producción</t>
  </si>
  <si>
    <t>Comisión Chilena de Energía Nuclear</t>
  </si>
  <si>
    <t>Servicio Nacional de Menores</t>
  </si>
  <si>
    <t>Contraloría General de la Republica</t>
  </si>
  <si>
    <t>Servicio Nacional de Turismo</t>
  </si>
  <si>
    <t>Parque Metropolitano de Santiago</t>
  </si>
  <si>
    <t>Comisión Nacional de Energía</t>
  </si>
  <si>
    <t>Fondo Nacional de Salud</t>
  </si>
  <si>
    <t>Central de Abastecimiento</t>
  </si>
  <si>
    <t>Instituto de Salud Publica</t>
  </si>
  <si>
    <t>Servicio Nacional de la Mujer</t>
  </si>
  <si>
    <t>Centro de Referencia de Salud Cordillera Oriente</t>
  </si>
  <si>
    <t>Centro de Referencia de Salud Maipú</t>
  </si>
  <si>
    <t>Hospital Padre Alberto Hurtado</t>
  </si>
  <si>
    <t>Servicio Electoral</t>
  </si>
  <si>
    <t>Gobierno Regional de Atacama</t>
  </si>
  <si>
    <t>Gobierno Regional de Coquimbo</t>
  </si>
  <si>
    <t>Gobierno Regional de O'Higgins</t>
  </si>
  <si>
    <t>Gobierno Regional del Maule</t>
  </si>
  <si>
    <t>Gobierno Regional de La Araucanía</t>
  </si>
  <si>
    <t>Gobierno Regional Metropolitano de Santiago</t>
  </si>
  <si>
    <t>Instituto Antártico Chileno</t>
  </si>
  <si>
    <t>Servicio de Impuestos Internos</t>
  </si>
  <si>
    <t>Servicio Nacional de Aduanas</t>
  </si>
  <si>
    <t>Consejo de Defensa del estado</t>
  </si>
  <si>
    <t>Junta Nacional de Jardines Infantiles</t>
  </si>
  <si>
    <t>Servicio de Registro Civil e Identificación</t>
  </si>
  <si>
    <t>Defensoria Penal Pública</t>
  </si>
  <si>
    <t>Instituto Geográfico Militar</t>
  </si>
  <si>
    <t>Servicio Aerofotogrametrico de la FACH</t>
  </si>
  <si>
    <t>Superintendencia de Pensiones</t>
  </si>
  <si>
    <t>Comisión Chilena del Cobre</t>
  </si>
  <si>
    <t>SERVIU Región de Coquimbo</t>
  </si>
  <si>
    <t>SERVIU Región del Biobío</t>
  </si>
  <si>
    <t>SERVIU Región Los Lagos</t>
  </si>
  <si>
    <t>Corporación Nacional de Desarrollo Indigena (CONADI)</t>
  </si>
  <si>
    <t>Corporación Asistencia Judicial Región Metropolitana</t>
  </si>
  <si>
    <t>Instituto de Investigaciones y Control</t>
  </si>
  <si>
    <t>Gobierno Regional de Arica y Parinacota</t>
  </si>
  <si>
    <t>Corporación de Asistencia Judicial Región Metropolitana</t>
  </si>
  <si>
    <t>Subtotal Servicios Públicos Descentralizados</t>
  </si>
  <si>
    <t>Dirección de Previsión de Carabineros de Chile</t>
  </si>
  <si>
    <t xml:space="preserve">Caja de Previsión de la Defensa Nacional </t>
  </si>
  <si>
    <t>Subtotal Cajas de Previsión</t>
  </si>
  <si>
    <t>Mutual de Seguridad de la C.Ch.C</t>
  </si>
  <si>
    <t>Instituto de Seguridad Laboral (ISL)</t>
  </si>
  <si>
    <t>Subtotal Administradores de la Ley N° 16.744</t>
  </si>
  <si>
    <t>A.F.P. Cuprum S.A.</t>
  </si>
  <si>
    <t>A.F.P. Habitat S.A</t>
  </si>
  <si>
    <t>A.F.P. Planvital S.A.</t>
  </si>
  <si>
    <t>A.F.P. Provida S.A.</t>
  </si>
  <si>
    <t>A.F.P. Capital S.A.</t>
  </si>
  <si>
    <t>A.F.P. Modelo S.A.</t>
  </si>
  <si>
    <t>Subtotal Admistradoras de Fondos de Pensiones (AFP)</t>
  </si>
  <si>
    <t>Consorcio Nacional de Seguros</t>
  </si>
  <si>
    <t>Principal Cía. de Seguros de Vida de Chile S.A.</t>
  </si>
  <si>
    <t>Chilena Consolidada Seguros de Vida S.A</t>
  </si>
  <si>
    <t>Euroamerica Seguros de Vida S.A.</t>
  </si>
  <si>
    <t>Seguros Vida Security Prevision S.A</t>
  </si>
  <si>
    <t>Renta Nacional Cía. de Seguros de Vida S.A.</t>
  </si>
  <si>
    <t>Corpseguros S.A Ex ING Seguros de Vida</t>
  </si>
  <si>
    <t>Metlife Chile Seguros de Vida S.A.</t>
  </si>
  <si>
    <t>Corp Vida Cía. de Seguros de Vida S.A</t>
  </si>
  <si>
    <t>BCI Seguros de Vida S.A (Ex-Axa )</t>
  </si>
  <si>
    <t>CN Life Cía. de Seguros S.A</t>
  </si>
  <si>
    <t>Penta Vida Cía de Seguros de Vida S.A</t>
  </si>
  <si>
    <t>Bice Vida Cía. De Seguros de Vida S.A</t>
  </si>
  <si>
    <t>Ohio National Seguros de Vida S.A.</t>
  </si>
  <si>
    <t>BBVA Seguros de Vida S.A.</t>
  </si>
  <si>
    <t>Mapfre Cía. De Seguros de Vida de Chile S.A</t>
  </si>
  <si>
    <t>Seguros de Vida Sura S.A</t>
  </si>
  <si>
    <t>BTG Pactual Seguros de Vida</t>
  </si>
  <si>
    <t>Subtotal Compañias de Seguros</t>
  </si>
  <si>
    <t>* Corresponde al número de asignaciones familiares informadas en el Sistema SIVEGAM como pagadas.</t>
  </si>
  <si>
    <t>GASTO EMITIDO EN ASIGNACIONES FAMILIARES SEGÚN ENTIDAD PAGADORA Y MES</t>
  </si>
  <si>
    <t xml:space="preserve">Febrero </t>
  </si>
  <si>
    <t xml:space="preserve">Mayo </t>
  </si>
  <si>
    <t>Instituto de Previsión Social (IPS)</t>
  </si>
  <si>
    <t xml:space="preserve">Servicio de Tesorerías (Servicios Públicos Centralizados y Pensionados) </t>
  </si>
  <si>
    <t>Comisión Nacional de Acreditación</t>
  </si>
  <si>
    <t>Consejo de Defensa del Estado</t>
  </si>
  <si>
    <t>Cía. De Seguros Consorcio Nacional de Seguros</t>
  </si>
  <si>
    <t>BTG Pactual Seguros de Vida S.A:</t>
  </si>
  <si>
    <t>Las cifras no incluyen las rebajas de cheques caducados y revalidados; si, los pagos retroactivos.</t>
  </si>
  <si>
    <t xml:space="preserve"> SUBSIDIOS FAMILIARES EMITIDOS,  BENEFICIARIAS(OS), MONTO Y CAUSANTES POR TIPO</t>
  </si>
  <si>
    <t>Tipo de causante</t>
  </si>
  <si>
    <t>Menores de 18 años</t>
  </si>
  <si>
    <t>Mujer embarazada</t>
  </si>
  <si>
    <t>Madre del menor</t>
  </si>
  <si>
    <t>Inválidos</t>
  </si>
  <si>
    <t>Discapacitado mental</t>
  </si>
  <si>
    <t>TOTAL CAUSANTES</t>
  </si>
  <si>
    <t>N° DE BENEFICIARIAS(OS)</t>
  </si>
  <si>
    <t>MONTO EMITIDO  TOTAL (Miles de $)</t>
  </si>
  <si>
    <t>Nota: Las cifras incluyen pagos retroactivos.</t>
  </si>
  <si>
    <t>NUMERO DE CAUSANTES DE SUBSIDIOS FAMILIARES EMITIDOS, SEGÚN REGIONES</t>
  </si>
  <si>
    <t>Arica y Parinacota</t>
  </si>
  <si>
    <t>Tarapacá</t>
  </si>
  <si>
    <t>Antofagasta</t>
  </si>
  <si>
    <t>Atacama</t>
  </si>
  <si>
    <t>Coquimbo</t>
  </si>
  <si>
    <t>Valparaíso</t>
  </si>
  <si>
    <t>Libertador General Bernardo O'Higgins</t>
  </si>
  <si>
    <t>Maule</t>
  </si>
  <si>
    <t>Biobío</t>
  </si>
  <si>
    <t>Araucanía</t>
  </si>
  <si>
    <t>Los Ríos</t>
  </si>
  <si>
    <t>Los Lagos</t>
  </si>
  <si>
    <t>Aysén del General Carlos Ibañez del Campo</t>
  </si>
  <si>
    <t>Magallanes y Antártica Chilena</t>
  </si>
  <si>
    <t>Metropolitana</t>
  </si>
  <si>
    <t>(*)Las cifras incluyen pagos retroactivos.</t>
  </si>
  <si>
    <t>Menor de 18 años</t>
  </si>
  <si>
    <t>Discapacitados Mentales</t>
  </si>
  <si>
    <t>Total País</t>
  </si>
  <si>
    <t>PROMEDIO AÑO 2017</t>
  </si>
  <si>
    <t>NÚMERO DE CAUSANTES DE SUBSIDIO FAMILIAR EMITIDOS A PAGO, POR COMUNA</t>
  </si>
  <si>
    <t>Cod_Comuna</t>
  </si>
  <si>
    <t>Nombre Comuna</t>
  </si>
  <si>
    <t>Promedio anual</t>
  </si>
  <si>
    <t>TOTAL NACIONAL</t>
  </si>
  <si>
    <t>Arica</t>
  </si>
  <si>
    <t>Camarones</t>
  </si>
  <si>
    <t>General Lagos</t>
  </si>
  <si>
    <t>Putre</t>
  </si>
  <si>
    <t>Alto Hospicio</t>
  </si>
  <si>
    <t>Camiña</t>
  </si>
  <si>
    <t>Colchane</t>
  </si>
  <si>
    <t>Huara</t>
  </si>
  <si>
    <t>Iquique</t>
  </si>
  <si>
    <t>Pica</t>
  </si>
  <si>
    <t>Pozo Almonte</t>
  </si>
  <si>
    <t>Calama</t>
  </si>
  <si>
    <t>María Elena</t>
  </si>
  <si>
    <t>Mejillones</t>
  </si>
  <si>
    <t>Ollagüe</t>
  </si>
  <si>
    <t>San Pedro de Atacama</t>
  </si>
  <si>
    <t>Sierra Gorda</t>
  </si>
  <si>
    <t>Taltal</t>
  </si>
  <si>
    <t>Tocopilla</t>
  </si>
  <si>
    <t>Alto del Carmen</t>
  </si>
  <si>
    <t>Caldera</t>
  </si>
  <si>
    <t>Chañaral</t>
  </si>
  <si>
    <t>Copiapó</t>
  </si>
  <si>
    <t>Diego de Almagro</t>
  </si>
  <si>
    <t>Freirina</t>
  </si>
  <si>
    <t>Huasco</t>
  </si>
  <si>
    <t>Tierra Amarilla</t>
  </si>
  <si>
    <t>Vallenar</t>
  </si>
  <si>
    <t>Andacollo</t>
  </si>
  <si>
    <t>Canela</t>
  </si>
  <si>
    <t>Combarbalá</t>
  </si>
  <si>
    <t>Illapel</t>
  </si>
  <si>
    <t>La Higuera</t>
  </si>
  <si>
    <t>La Serena</t>
  </si>
  <si>
    <t>Los Vilos</t>
  </si>
  <si>
    <t>Monte Patria</t>
  </si>
  <si>
    <t>Ovalle</t>
  </si>
  <si>
    <t>Paiguano</t>
  </si>
  <si>
    <t>Punitaqui</t>
  </si>
  <si>
    <t>Río Hurtado</t>
  </si>
  <si>
    <t>Salamanca</t>
  </si>
  <si>
    <t>Vicuña</t>
  </si>
  <si>
    <t>Algarrobo</t>
  </si>
  <si>
    <t>Cabildo</t>
  </si>
  <si>
    <t>Calle Larga</t>
  </si>
  <si>
    <t>Cartagena</t>
  </si>
  <si>
    <t>Casablanca</t>
  </si>
  <si>
    <t>Catemu</t>
  </si>
  <si>
    <t>Concón</t>
  </si>
  <si>
    <t>El Quisco</t>
  </si>
  <si>
    <t>El Tabo</t>
  </si>
  <si>
    <t>Hijuelas</t>
  </si>
  <si>
    <t>Isla de Pascua</t>
  </si>
  <si>
    <t>Juan Fernández</t>
  </si>
  <si>
    <t>Calera</t>
  </si>
  <si>
    <t>La Cruz</t>
  </si>
  <si>
    <t>La Ligua</t>
  </si>
  <si>
    <t>Limache</t>
  </si>
  <si>
    <t>Llaillay</t>
  </si>
  <si>
    <t>Los Andes</t>
  </si>
  <si>
    <t>Nogales</t>
  </si>
  <si>
    <t>Olmué</t>
  </si>
  <si>
    <t>Panquehue</t>
  </si>
  <si>
    <t>Papudo</t>
  </si>
  <si>
    <t>Petorca</t>
  </si>
  <si>
    <t>Puchuncaví</t>
  </si>
  <si>
    <t>Putaendo</t>
  </si>
  <si>
    <t>Quillota</t>
  </si>
  <si>
    <t>Quilpué</t>
  </si>
  <si>
    <t>Quintero</t>
  </si>
  <si>
    <t>Rinconada</t>
  </si>
  <si>
    <t>San Antonio</t>
  </si>
  <si>
    <t>San Esteban</t>
  </si>
  <si>
    <t>San Felipe</t>
  </si>
  <si>
    <t>Santa María</t>
  </si>
  <si>
    <t>Santo Domingo</t>
  </si>
  <si>
    <t>Villa Alemana</t>
  </si>
  <si>
    <t>Viña del Mar</t>
  </si>
  <si>
    <t>Zapallar</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</si>
  <si>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</si>
  <si>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</si>
  <si>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</si>
  <si>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</si>
  <si>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</si>
  <si>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</si>
  <si>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</si>
  <si>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</si>
  <si>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</si>
  <si>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</si>
  <si>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</si>
  <si>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</si>
  <si>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</si>
  <si>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</si>
  <si>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</si>
  <si>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</si>
  <si>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</si>
  <si>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</si>
  <si>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</si>
  <si>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Paredones</t>
  </si>
  <si>
    <t>Peralillo</t>
  </si>
  <si>
    <t>Peumo</t>
  </si>
  <si>
    <t>Pichidegua</t>
  </si>
  <si>
    <t>Pichilemu</t>
  </si>
  <si>
    <t>Placilla</t>
  </si>
  <si>
    <t>Pumanque</t>
  </si>
  <si>
    <t>Quinta de Tilcoco</t>
  </si>
  <si>
    <t>Rancagua</t>
  </si>
  <si>
    <t>Rengo</t>
  </si>
  <si>
    <t>Requínoa</t>
  </si>
  <si>
    <t>San Fernando</t>
  </si>
  <si>
    <t>San Vicente</t>
  </si>
  <si>
    <t>Santa Cruz</t>
  </si>
  <si>
    <t>Cauquenes</t>
  </si>
  <si>
    <t>Chanco</t>
  </si>
  <si>
    <t>Colbún</t>
  </si>
  <si>
    <t>Constitución</t>
  </si>
  <si>
    <t>Curepto</t>
  </si>
  <si>
    <t>Curicó</t>
  </si>
  <si>
    <t>Empedrado</t>
  </si>
  <si>
    <t>Hualañé</t>
  </si>
  <si>
    <t>Licantén</t>
  </si>
  <si>
    <t>Linares</t>
  </si>
  <si>
    <t>Longaví</t>
  </si>
  <si>
    <t>Molina</t>
  </si>
  <si>
    <t>Parral</t>
  </si>
  <si>
    <t>Pelarco</t>
  </si>
  <si>
    <t>Pelluhue</t>
  </si>
  <si>
    <t>Pencahue</t>
  </si>
  <si>
    <t>Rauco</t>
  </si>
  <si>
    <t>Retiro</t>
  </si>
  <si>
    <t>Río Claro</t>
  </si>
  <si>
    <t>Romeral</t>
  </si>
  <si>
    <t>Sagrada Familia</t>
  </si>
  <si>
    <t>San Clemente</t>
  </si>
  <si>
    <t>San Javier</t>
  </si>
  <si>
    <t>San Rafael</t>
  </si>
  <si>
    <t>Talca</t>
  </si>
  <si>
    <t>Teno</t>
  </si>
  <si>
    <t>Vichuquén</t>
  </si>
  <si>
    <t>Villa Alegre</t>
  </si>
  <si>
    <t>Yerbas Buenas</t>
  </si>
  <si>
    <t>Alto Biobío</t>
  </si>
  <si>
    <t>Antuco</t>
  </si>
  <si>
    <t>Arauco</t>
  </si>
  <si>
    <t>Bulnes</t>
  </si>
  <si>
    <t>Cabrero</t>
  </si>
  <si>
    <t>Cañete</t>
  </si>
  <si>
    <t>Chiguayante</t>
  </si>
  <si>
    <t>Chillán</t>
  </si>
  <si>
    <t>Chillán Viejo</t>
  </si>
  <si>
    <t>Cobquecura</t>
  </si>
  <si>
    <t>Coelemu</t>
  </si>
  <si>
    <t>Coihueco</t>
  </si>
  <si>
    <t>Concepción</t>
  </si>
  <si>
    <t>Contulmo</t>
  </si>
  <si>
    <t>Coronel</t>
  </si>
  <si>
    <t>Curanilahue</t>
  </si>
  <si>
    <t>El Carmen</t>
  </si>
  <si>
    <t>Florida</t>
  </si>
  <si>
    <t>Hualpén</t>
  </si>
  <si>
    <t>Hualqui</t>
  </si>
  <si>
    <t>Laja</t>
  </si>
  <si>
    <t>Lebu</t>
  </si>
  <si>
    <t>Los Álamos</t>
  </si>
  <si>
    <t>Los Ángeles</t>
  </si>
  <si>
    <t>Lota</t>
  </si>
  <si>
    <t>Mulchén</t>
  </si>
  <si>
    <t>Nacimiento</t>
  </si>
  <si>
    <t>Negrete</t>
  </si>
  <si>
    <t>Ninhue</t>
  </si>
  <si>
    <t>Ñiquén</t>
  </si>
  <si>
    <t>Pemuco</t>
  </si>
  <si>
    <t>Penco</t>
  </si>
  <si>
    <t>Pinto</t>
  </si>
  <si>
    <t>Portezuelo</t>
  </si>
  <si>
    <t>Quilaco</t>
  </si>
  <si>
    <t>Quilleco</t>
  </si>
  <si>
    <t>Quillón</t>
  </si>
  <si>
    <t>Quirihue</t>
  </si>
  <si>
    <t>Ránquil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</si>
  <si>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</si>
  <si>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</si>
  <si>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</si>
  <si>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</si>
  <si>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</si>
  <si>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</si>
  <si>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</si>
  <si>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</si>
  <si>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</si>
  <si>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</si>
  <si>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</si>
  <si>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</si>
  <si>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</si>
  <si>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</si>
  <si>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</si>
  <si>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</si>
  <si>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</si>
  <si>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</si>
  <si>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</si>
  <si>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</si>
  <si>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</si>
  <si>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</si>
  <si>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</si>
  <si>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</si>
  <si>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</si>
  <si>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</si>
  <si>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</si>
  <si>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</si>
  <si>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</si>
  <si>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</si>
  <si>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</si>
  <si>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</si>
  <si>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</si>
  <si>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</si>
  <si>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</si>
  <si>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</si>
  <si>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Saavedra</t>
  </si>
  <si>
    <t>Pucón</t>
  </si>
  <si>
    <t>Purén</t>
  </si>
  <si>
    <t>Renaico</t>
  </si>
  <si>
    <t>Temuco</t>
  </si>
  <si>
    <t>Teodoro Schmidt</t>
  </si>
  <si>
    <t>Toltén</t>
  </si>
  <si>
    <t>Traiguén</t>
  </si>
  <si>
    <t>Victoria</t>
  </si>
  <si>
    <t>Vilcún</t>
  </si>
  <si>
    <t>Villarrica</t>
  </si>
  <si>
    <t>Corral</t>
  </si>
  <si>
    <t>Futrono</t>
  </si>
  <si>
    <t>La Unión</t>
  </si>
  <si>
    <t>Lago Ranco</t>
  </si>
  <si>
    <t>Lanco</t>
  </si>
  <si>
    <t>Máfil</t>
  </si>
  <si>
    <t>Mariquina</t>
  </si>
  <si>
    <t>Paillaco</t>
  </si>
  <si>
    <t>Panguipulli</t>
  </si>
  <si>
    <t>Río Bueno</t>
  </si>
  <si>
    <t>Valdivia</t>
  </si>
  <si>
    <t>Ancud</t>
  </si>
  <si>
    <t>Calbuco</t>
  </si>
  <si>
    <t>Castro</t>
  </si>
  <si>
    <t>Chaitén</t>
  </si>
  <si>
    <t>Chonchi</t>
  </si>
  <si>
    <t>Cochamó</t>
  </si>
  <si>
    <t>Curaco de Vélez</t>
  </si>
  <si>
    <t>Dalcahue</t>
  </si>
  <si>
    <t>Fresia</t>
  </si>
  <si>
    <t>Frutillar</t>
  </si>
  <si>
    <t>Futaleufú</t>
  </si>
  <si>
    <t>Hualaihué</t>
  </si>
  <si>
    <t>Llanquihue</t>
  </si>
  <si>
    <t>Los Muermos</t>
  </si>
  <si>
    <t>Maullín</t>
  </si>
  <si>
    <t>Osorno</t>
  </si>
  <si>
    <t>Palena</t>
  </si>
  <si>
    <t>Puerto Montt</t>
  </si>
  <si>
    <t>Puerto Octay</t>
  </si>
  <si>
    <t>Puerto Varas</t>
  </si>
  <si>
    <t>Puqueldón</t>
  </si>
  <si>
    <t>Purranque</t>
  </si>
  <si>
    <t>Puyehue</t>
  </si>
  <si>
    <t>Queilén</t>
  </si>
  <si>
    <t>Quellón</t>
  </si>
  <si>
    <t>Quemchi</t>
  </si>
  <si>
    <t>Quinchao</t>
  </si>
  <si>
    <t>Río Negro</t>
  </si>
  <si>
    <t>San Juan de la Costa</t>
  </si>
  <si>
    <t>San Pablo</t>
  </si>
  <si>
    <t>Aysén</t>
  </si>
  <si>
    <t>Chile Chico</t>
  </si>
  <si>
    <t>Cisnes</t>
  </si>
  <si>
    <t>Cochrane</t>
  </si>
  <si>
    <t>Coyhaique</t>
  </si>
  <si>
    <t>Guaitecas</t>
  </si>
  <si>
    <t>Lago Verde</t>
  </si>
  <si>
    <t>O’Higgins</t>
  </si>
  <si>
    <t>Río Ibáñez</t>
  </si>
  <si>
    <t>Tortel</t>
  </si>
  <si>
    <t>Antártica</t>
  </si>
  <si>
    <t>Cabo de Hornos (Ex - Navarino)</t>
  </si>
  <si>
    <t>Laguna Blanca</t>
  </si>
  <si>
    <t>Porvenir</t>
  </si>
  <si>
    <t>Primavera</t>
  </si>
  <si>
    <t>Natales</t>
  </si>
  <si>
    <t>Punta Arenas</t>
  </si>
  <si>
    <t>Río Verde</t>
  </si>
  <si>
    <t>San Gregorio</t>
  </si>
  <si>
    <t>Timaukel</t>
  </si>
  <si>
    <t>Torres del Paine</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</si>
  <si>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</si>
  <si>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</si>
  <si>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</si>
  <si>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</si>
  <si>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</si>
  <si>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</si>
  <si>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</si>
  <si>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</si>
  <si>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</si>
  <si>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</si>
  <si>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</si>
  <si>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</si>
  <si>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</si>
  <si>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</si>
  <si>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</si>
  <si>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</si>
  <si>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</si>
  <si>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</si>
  <si>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</si>
  <si>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 xml:space="preserve">Lampa </t>
  </si>
  <si>
    <t>Las Condes</t>
  </si>
  <si>
    <t>Lo Barnechea</t>
  </si>
  <si>
    <t>Lo Espejo</t>
  </si>
  <si>
    <t>Lo Prado</t>
  </si>
  <si>
    <t>Macul</t>
  </si>
  <si>
    <t>Maipú</t>
  </si>
  <si>
    <t>María Pinto</t>
  </si>
  <si>
    <t>Melipilla</t>
  </si>
  <si>
    <t>Ñuñoa</t>
  </si>
  <si>
    <t>Pedro Aguirre Cerda</t>
  </si>
  <si>
    <t>Padre Hurtado</t>
  </si>
  <si>
    <t>Paine</t>
  </si>
  <si>
    <t>Peñaflor</t>
  </si>
  <si>
    <t>Peñalolén</t>
  </si>
  <si>
    <t>Pirque</t>
  </si>
  <si>
    <t>Providencia</t>
  </si>
  <si>
    <t>Pudahuel</t>
  </si>
  <si>
    <t>Puente Alto</t>
  </si>
  <si>
    <t>Quilicura</t>
  </si>
  <si>
    <t>Quinta Normal</t>
  </si>
  <si>
    <t>Recoleta</t>
  </si>
  <si>
    <t>Renca</t>
  </si>
  <si>
    <t>San José de Maipo</t>
  </si>
  <si>
    <t>San Bernardo</t>
  </si>
  <si>
    <t>San Joaquín</t>
  </si>
  <si>
    <t>San Miguel</t>
  </si>
  <si>
    <t>San Pedro</t>
  </si>
  <si>
    <t>San Ramón</t>
  </si>
  <si>
    <t>Santiago</t>
  </si>
  <si>
    <t>Talagante</t>
  </si>
  <si>
    <t>Tiltil</t>
  </si>
  <si>
    <t>Vitacura</t>
  </si>
  <si>
    <t>Cifras sujetas a modificación</t>
  </si>
  <si>
    <t>(Miles de $)</t>
  </si>
  <si>
    <t>MONTO EMITIDO EN SUBSIDIOS POR DISCAPACIDAD MENTAL, SEGÚN REGIONES</t>
  </si>
  <si>
    <t>NUMERO DE SUBSIDIOS POR DISCAPACIDAD MENTAL, SEGUN REGIONES</t>
  </si>
  <si>
    <t xml:space="preserve">NUMERO Y MONTO DE BONOS POR BODAS DE ORO EMITIDOS A PAGO </t>
  </si>
  <si>
    <t>NUMERO DE BONOS EMITIDOS A MATRIMONIOS</t>
  </si>
  <si>
    <t>CON 50 AÑOS</t>
  </si>
  <si>
    <t>CON 60 AÑOS O MÁS</t>
  </si>
  <si>
    <t>ENTRE 53 Y 59 AÑOS</t>
  </si>
  <si>
    <t>NUMERO DE BONOS EMITIDOS A VIUDOS(AS)</t>
  </si>
  <si>
    <t>MONTO DE BONOS EMITIDOS EN EL MES, EN M$</t>
  </si>
  <si>
    <t>VALOR UNITARIO POR BONO EMITIDO</t>
  </si>
  <si>
    <t>TOTAL BONOS EMITIDOS</t>
  </si>
  <si>
    <t>NUMERO DE SUBSIDIOS DE CESANTIA PAGADOS POR F.U.P.F.</t>
  </si>
  <si>
    <t>Entidad pagadora</t>
  </si>
  <si>
    <t>CCAF Los Héroes</t>
  </si>
  <si>
    <t>CCAF 18 de Septiembre</t>
  </si>
  <si>
    <t>GASTO NETO EN SUBSIDIOS DE CESANTIA PAGADOS POR EL F.U.P.F.</t>
  </si>
  <si>
    <r>
      <t xml:space="preserve">CCAF Gabriela Mistral </t>
    </r>
    <r>
      <rPr>
        <vertAlign val="superscript"/>
        <sz val="10"/>
        <rFont val="Calibri"/>
        <family val="2"/>
        <scheme val="minor"/>
      </rPr>
      <t>1</t>
    </r>
  </si>
  <si>
    <t>1: El gasto correspondiente a mayo, considera una devolución de $23.120 por concepto de cheques caducados</t>
  </si>
  <si>
    <t>EMISIÓN DE LICENCIAS MÉDICAS ELECTRÓNICAS, SEGÚN ADSCRIPCIÓN DEL EMPLEADOR PARA LA TRAMITACIÓN ELECTRÓNICA</t>
  </si>
  <si>
    <t>Tipo de cotizante</t>
  </si>
  <si>
    <t>Ene</t>
  </si>
  <si>
    <t>Feb</t>
  </si>
  <si>
    <t>Mar</t>
  </si>
  <si>
    <t>Abr</t>
  </si>
  <si>
    <t>May</t>
  </si>
  <si>
    <t>Jun</t>
  </si>
  <si>
    <t>Jul</t>
  </si>
  <si>
    <t>Ago</t>
  </si>
  <si>
    <t>Sep</t>
  </si>
  <si>
    <t>Oct</t>
  </si>
  <si>
    <t>Nov</t>
  </si>
  <si>
    <t>Dic</t>
  </si>
  <si>
    <t>LME emitidas respecto
 de cotizantes FONASA</t>
  </si>
  <si>
    <t>% Adscrito</t>
  </si>
  <si>
    <t>No adscrito</t>
  </si>
  <si>
    <t>Adscrito</t>
  </si>
  <si>
    <t xml:space="preserve">LME emitidas respecto
de cotizantes ISAPRE </t>
  </si>
  <si>
    <t>FUENTE: Superintendencia de Seguridad Social.</t>
  </si>
  <si>
    <t>EMISIÓN DE LICENCIAS MÉDICAS ELECTRÓNICAS, SEGÚN RANGO ETARIO DE TRABAJADORAS(ES)</t>
  </si>
  <si>
    <t>19 y menos años</t>
  </si>
  <si>
    <t>20 a 24 años</t>
  </si>
  <si>
    <t>25 a 34 año</t>
  </si>
  <si>
    <t>35 a 44 años</t>
  </si>
  <si>
    <t>45 a 54 años</t>
  </si>
  <si>
    <t>55 a 64 años</t>
  </si>
  <si>
    <t>65 y más años</t>
  </si>
  <si>
    <t>EMISIÓN DE LICENCIAS MÉDICAS ELECTRÓNICAS, SEGÚN DÍAS DE REPOSO OTORGADOS A TRABAJADORAS(ES)</t>
  </si>
  <si>
    <t>Tipo de Cotizante</t>
  </si>
  <si>
    <t>1 a 3 días</t>
  </si>
  <si>
    <t>4 a 7 días</t>
  </si>
  <si>
    <t>8 a 13 días</t>
  </si>
  <si>
    <t>14 a 15 días</t>
  </si>
  <si>
    <t>16 a 29 días</t>
  </si>
  <si>
    <t>30 días</t>
  </si>
  <si>
    <t>31 a 41 días</t>
  </si>
  <si>
    <t>42 días</t>
  </si>
  <si>
    <t>43 a 83 días</t>
  </si>
  <si>
    <t>84 días</t>
  </si>
  <si>
    <t>más de 85 días</t>
  </si>
  <si>
    <t>EMISIÓN DE LICENCIAS MÉDICAS ELECTRÓNICAS, SEGÚN TIPO DE REPOSO OTORGADO A TRABAJADORAS(ES)</t>
  </si>
  <si>
    <t>Reposo total</t>
  </si>
  <si>
    <t>Reposo parcial</t>
  </si>
  <si>
    <t>EMISIÓN DE LICENCIAS MÉDICAS ELECTRÓNICAS, SEGÚN TIPO DE PROFESIONAL QUE OTORGÓ EL REPOSO</t>
  </si>
  <si>
    <t>Médico</t>
  </si>
  <si>
    <t>Dentista</t>
  </si>
  <si>
    <t>Matrona</t>
  </si>
  <si>
    <t>EMISIÓN DE LICENCIAS MÉDICAS ELECTRÓNICAS, SEGÚN TIPO DE COTIZANTE Y SEXO</t>
  </si>
  <si>
    <t>Organismos Administradores</t>
  </si>
  <si>
    <r>
      <t xml:space="preserve">A.Ch.S. </t>
    </r>
    <r>
      <rPr>
        <b/>
        <vertAlign val="superscript"/>
        <sz val="10"/>
        <rFont val="Calibri"/>
        <family val="2"/>
        <scheme val="minor"/>
      </rPr>
      <t>(1)</t>
    </r>
  </si>
  <si>
    <r>
      <t xml:space="preserve">C.Ch.C. </t>
    </r>
    <r>
      <rPr>
        <b/>
        <vertAlign val="superscript"/>
        <sz val="10"/>
        <rFont val="Calibri"/>
        <family val="2"/>
        <scheme val="minor"/>
      </rPr>
      <t>(1)</t>
    </r>
  </si>
  <si>
    <r>
      <t>I.S.T.</t>
    </r>
    <r>
      <rPr>
        <b/>
        <vertAlign val="superscript"/>
        <sz val="10"/>
        <rFont val="Calibri"/>
        <family val="2"/>
        <scheme val="minor"/>
      </rPr>
      <t xml:space="preserve"> (1)</t>
    </r>
  </si>
  <si>
    <t>Subtotal Mutuales</t>
  </si>
  <si>
    <r>
      <t xml:space="preserve">I.S.L.(ex INP) </t>
    </r>
    <r>
      <rPr>
        <b/>
        <vertAlign val="superscript"/>
        <sz val="10"/>
        <rFont val="Calibri"/>
        <family val="2"/>
        <scheme val="minor"/>
      </rPr>
      <t>(2)</t>
    </r>
  </si>
  <si>
    <t>(1) Total de empleadores que cotizaron en el mes.</t>
  </si>
  <si>
    <t>(2) Incluye Administradores Delegados.</t>
  </si>
  <si>
    <r>
      <t>C.Ch.C.</t>
    </r>
    <r>
      <rPr>
        <b/>
        <vertAlign val="superscript"/>
        <sz val="10"/>
        <rFont val="Calibri"/>
        <family val="2"/>
        <scheme val="minor"/>
      </rPr>
      <t xml:space="preserve"> (1)</t>
    </r>
  </si>
  <si>
    <t>(Miles de pesos)</t>
  </si>
  <si>
    <t>A.Ch.S.</t>
  </si>
  <si>
    <t>C.Ch.C.</t>
  </si>
  <si>
    <t>I.S.T.</t>
  </si>
  <si>
    <r>
      <t xml:space="preserve">I.S.L.(ex INP) </t>
    </r>
    <r>
      <rPr>
        <b/>
        <vertAlign val="superscript"/>
        <sz val="10"/>
        <rFont val="Calibri"/>
        <family val="2"/>
        <scheme val="minor"/>
      </rPr>
      <t xml:space="preserve">(1) </t>
    </r>
  </si>
  <si>
    <t xml:space="preserve"> (1) Incluye Administradores Delegados </t>
  </si>
  <si>
    <t>Mutual de Seguridad C.Ch.C.</t>
  </si>
  <si>
    <t xml:space="preserve">Subtotal Mutuales </t>
  </si>
  <si>
    <r>
      <t>I.S.L.</t>
    </r>
    <r>
      <rPr>
        <b/>
        <vertAlign val="superscript"/>
        <sz val="10"/>
        <rFont val="Calibri"/>
        <family val="2"/>
        <scheme val="minor"/>
      </rPr>
      <t>(2)</t>
    </r>
  </si>
  <si>
    <t xml:space="preserve">(1) Corresponde al total de entidades empleadoras que declararon cotizaciones, independientemente que las hayan pagado o no, y aquellas afiliadas que no han declarado, ni pagado cotizaciones durante un periodo de no más de 4 meses </t>
  </si>
  <si>
    <t>(2) Incluye Administradores Delegados</t>
  </si>
  <si>
    <t>(1) Corresponde al total de trabajadores por quienes se declararon cotizaciones, independientemente que se hayan pagado o no. Incluye trabajadores Independientes</t>
  </si>
  <si>
    <r>
      <t>NÚMERO DE TRABAJADORAS(ES) PROTEGIDAS(OS) POR EL SEGURO DE LA LEY N° 16.744</t>
    </r>
    <r>
      <rPr>
        <b/>
        <vertAlign val="superscript"/>
        <sz val="12"/>
        <color theme="3"/>
        <rFont val="Calibri"/>
        <family val="2"/>
        <scheme val="minor"/>
      </rPr>
      <t>(1)</t>
    </r>
    <r>
      <rPr>
        <b/>
        <sz val="12"/>
        <color theme="3"/>
        <rFont val="Calibri"/>
        <family val="2"/>
        <scheme val="minor"/>
      </rPr>
      <t xml:space="preserve"> SEGÚN SEXO</t>
    </r>
  </si>
  <si>
    <t>PROMEDIO AÑO</t>
  </si>
  <si>
    <t>(1) Corresponde al total de trabajadores por quienes se declararon cotizaciones, independientemente que se hayan pagado o no. Incluye Trabajadores Independientes.</t>
  </si>
  <si>
    <t>(2) Corresponde al total de trabajadores por quienes se pagaron cotizaciones. Incluye trabajadores independientes e información de Administradores Delegados.</t>
  </si>
  <si>
    <r>
      <t xml:space="preserve">NÚMERO DE EMPRESAS ADHERENTES </t>
    </r>
    <r>
      <rPr>
        <b/>
        <vertAlign val="superscript"/>
        <sz val="12"/>
        <color theme="3"/>
        <rFont val="Calibri"/>
        <family val="2"/>
        <scheme val="minor"/>
      </rPr>
      <t>(1)</t>
    </r>
    <r>
      <rPr>
        <b/>
        <sz val="12"/>
        <color theme="3"/>
        <rFont val="Calibri"/>
        <family val="2"/>
        <scheme val="minor"/>
      </rPr>
      <t xml:space="preserve"> AL SEGURO DE LA LEY N°16.744, SEGÚN ACTIVIDAD ECONÓMICA</t>
    </r>
  </si>
  <si>
    <t>MUTUALES E ISL</t>
  </si>
  <si>
    <t>Actividades Económicas</t>
  </si>
  <si>
    <t>A.CH.S.</t>
  </si>
  <si>
    <t>C.CH.C.</t>
  </si>
  <si>
    <r>
      <t xml:space="preserve">I.S.L. </t>
    </r>
    <r>
      <rPr>
        <b/>
        <vertAlign val="superscript"/>
        <sz val="10"/>
        <color theme="3"/>
        <rFont val="Calibri"/>
        <family val="2"/>
        <scheme val="minor"/>
      </rPr>
      <t>(2)</t>
    </r>
  </si>
  <si>
    <t>I.S.L. (2)</t>
  </si>
  <si>
    <t>Agricultura, ganadería, caza y silvicultura</t>
  </si>
  <si>
    <t>Pesca</t>
  </si>
  <si>
    <t>Explotación de minas y canteras</t>
  </si>
  <si>
    <t>Industrias Manufactureras</t>
  </si>
  <si>
    <t>Suministro de electricidad, gas y agua</t>
  </si>
  <si>
    <t>Construcción</t>
  </si>
  <si>
    <t>Comercio, reparación de vehículos y otros</t>
  </si>
  <si>
    <t>Hoteles y restaurantes</t>
  </si>
  <si>
    <t>Transporte, almacenamiento y comunicaciones</t>
  </si>
  <si>
    <t>Intermediación financiera</t>
  </si>
  <si>
    <t>Actividades inmobiliarias, empresariales y de alquiler</t>
  </si>
  <si>
    <t>Administración pública y defensa; planes de seguridad social</t>
  </si>
  <si>
    <t>Enseñanza</t>
  </si>
  <si>
    <t>Servicios sociales y de salud</t>
  </si>
  <si>
    <t>Otras actividades de servicios comunitarios, sociales y personales</t>
  </si>
  <si>
    <t>Hogares privados con servicio doméstico</t>
  </si>
  <si>
    <t>Organizaciones y órganos extraterritoriales</t>
  </si>
  <si>
    <r>
      <t>NÚMERO DE TRABAJADORAS(ES) PROTEGIDAS(OS)</t>
    </r>
    <r>
      <rPr>
        <b/>
        <vertAlign val="superscript"/>
        <sz val="12"/>
        <color theme="3"/>
        <rFont val="Calibri"/>
        <family val="2"/>
        <scheme val="minor"/>
      </rPr>
      <t xml:space="preserve"> (1)</t>
    </r>
    <r>
      <rPr>
        <b/>
        <sz val="12"/>
        <color theme="3"/>
        <rFont val="Calibri"/>
        <family val="2"/>
        <scheme val="minor"/>
      </rPr>
      <t xml:space="preserve"> POR EL SEGURO DE LA LEY N°16.744, SEGÚN ACTIVIDAD ECONÓMICA Y SEXO</t>
    </r>
  </si>
  <si>
    <t>MUTUALES</t>
  </si>
  <si>
    <t>HOMBRE</t>
  </si>
  <si>
    <t>MUJER</t>
  </si>
  <si>
    <r>
      <t xml:space="preserve">NÚMERO DE TRABAJADORAS(ES) PROTEGIDOS(OS) </t>
    </r>
    <r>
      <rPr>
        <b/>
        <vertAlign val="superscript"/>
        <sz val="12"/>
        <color theme="3"/>
        <rFont val="Calibri"/>
        <family val="2"/>
        <scheme val="minor"/>
      </rPr>
      <t>(1)</t>
    </r>
    <r>
      <rPr>
        <b/>
        <sz val="12"/>
        <color theme="3"/>
        <rFont val="Calibri"/>
        <family val="2"/>
        <scheme val="minor"/>
      </rPr>
      <t xml:space="preserve"> POR EL SEGURO DE LA LEY N°16.744, SEGÚN ACTIVIDAD ECONÓMICA Y SEXO</t>
    </r>
  </si>
  <si>
    <r>
      <t>ISL</t>
    </r>
    <r>
      <rPr>
        <b/>
        <vertAlign val="superscript"/>
        <sz val="12"/>
        <color theme="3"/>
        <rFont val="Calibri"/>
        <family val="2"/>
        <scheme val="minor"/>
      </rPr>
      <t xml:space="preserve"> (2)</t>
    </r>
  </si>
  <si>
    <t>(2) Información del ISL incluye Administradores Delegados.</t>
  </si>
  <si>
    <r>
      <t xml:space="preserve">NÚMERO DE TRABAJADORAS(ES) PROTEGIDAS(OS) </t>
    </r>
    <r>
      <rPr>
        <b/>
        <vertAlign val="superscript"/>
        <sz val="12"/>
        <color theme="3"/>
        <rFont val="Calibri"/>
        <family val="2"/>
        <scheme val="minor"/>
      </rPr>
      <t>(1)</t>
    </r>
    <r>
      <rPr>
        <b/>
        <sz val="12"/>
        <color theme="3"/>
        <rFont val="Calibri"/>
        <family val="2"/>
        <scheme val="minor"/>
      </rPr>
      <t xml:space="preserve"> POR EL SEGURO DE LA LEY N°16.744, SEGÚN ACTIVIDAD ECONÓMICA Y SEXO</t>
    </r>
  </si>
  <si>
    <r>
      <t xml:space="preserve">MUTUALES E ISL </t>
    </r>
    <r>
      <rPr>
        <b/>
        <vertAlign val="superscript"/>
        <sz val="12"/>
        <color theme="3"/>
        <rFont val="Calibri"/>
        <family val="2"/>
        <scheme val="minor"/>
      </rPr>
      <t>(2)</t>
    </r>
  </si>
  <si>
    <r>
      <t xml:space="preserve">NÚMERO DE TRABAJADORAS(ES) PROTEGIDAS(OS) </t>
    </r>
    <r>
      <rPr>
        <b/>
        <vertAlign val="superscript"/>
        <sz val="12"/>
        <color theme="3"/>
        <rFont val="Calibri"/>
        <family val="2"/>
        <scheme val="minor"/>
      </rPr>
      <t>(1)</t>
    </r>
    <r>
      <rPr>
        <b/>
        <sz val="12"/>
        <color theme="3"/>
        <rFont val="Calibri"/>
        <family val="2"/>
        <scheme val="minor"/>
      </rPr>
      <t xml:space="preserve"> POR EL SEGURO DE LA LEY N°16.744, SEGÚN ACTIVIDAD ECONÓMICA Y ORGANISMO ADMINISTRADOR</t>
    </r>
  </si>
  <si>
    <r>
      <t xml:space="preserve">I.S.L. </t>
    </r>
    <r>
      <rPr>
        <b/>
        <vertAlign val="superscript"/>
        <sz val="10"/>
        <color theme="3"/>
        <rFont val="Calibri"/>
        <family val="2"/>
        <scheme val="minor"/>
      </rPr>
      <t>2</t>
    </r>
  </si>
  <si>
    <r>
      <t xml:space="preserve">NÚMERO DE TRABAJADORAS(ES) PROTEGIDAS(OS) </t>
    </r>
    <r>
      <rPr>
        <b/>
        <vertAlign val="superscript"/>
        <sz val="12"/>
        <color theme="3"/>
        <rFont val="Calibri"/>
        <family val="2"/>
        <scheme val="minor"/>
      </rPr>
      <t>(1)</t>
    </r>
    <r>
      <rPr>
        <b/>
        <sz val="12"/>
        <color theme="3"/>
        <rFont val="Calibri"/>
        <family val="2"/>
        <scheme val="minor"/>
      </rPr>
      <t xml:space="preserve"> POR EL SEGURO DE LA LEY N°16.744, SEGÚN REGIÓN</t>
    </r>
  </si>
  <si>
    <t xml:space="preserve">I.S.L. </t>
  </si>
  <si>
    <t>Del Libertador Gral. Bdo. O'Higgins</t>
  </si>
  <si>
    <t>De La Araucanía</t>
  </si>
  <si>
    <t>Aysén del Gral. Carlos Ibáñez del Campo</t>
  </si>
  <si>
    <r>
      <t>NÚMERO DE TRABAJADORAS(ES) PROTEGIDAS(OS)</t>
    </r>
    <r>
      <rPr>
        <b/>
        <vertAlign val="superscript"/>
        <sz val="12"/>
        <color theme="3"/>
        <rFont val="Calibri"/>
        <family val="2"/>
        <scheme val="minor"/>
      </rPr>
      <t xml:space="preserve"> (1)</t>
    </r>
    <r>
      <rPr>
        <b/>
        <sz val="12"/>
        <color theme="3"/>
        <rFont val="Calibri"/>
        <family val="2"/>
        <scheme val="minor"/>
      </rPr>
      <t xml:space="preserve"> POR EL SEGURO DE LA LEY N°16.744, SEGÚN REGIÓN Y SEXO</t>
    </r>
  </si>
  <si>
    <r>
      <t>NÚMERO DE TRABAJADORAS(ES) PROTEGIDAS(OS)</t>
    </r>
    <r>
      <rPr>
        <b/>
        <vertAlign val="superscript"/>
        <sz val="12"/>
        <color theme="3"/>
        <rFont val="Calibri"/>
        <family val="2"/>
        <scheme val="minor"/>
      </rPr>
      <t xml:space="preserve"> (1) </t>
    </r>
    <r>
      <rPr>
        <b/>
        <sz val="12"/>
        <color theme="3"/>
        <rFont val="Calibri"/>
        <family val="2"/>
        <scheme val="minor"/>
      </rPr>
      <t>POR EL SEGURO DE LA LEY N°16.744, SEGÚN REGIÓN Y SEXO</t>
    </r>
  </si>
  <si>
    <r>
      <t xml:space="preserve">ISL </t>
    </r>
    <r>
      <rPr>
        <b/>
        <vertAlign val="superscript"/>
        <sz val="12"/>
        <color theme="3"/>
        <rFont val="Calibri"/>
        <family val="2"/>
        <scheme val="minor"/>
      </rPr>
      <t>(2)</t>
    </r>
  </si>
  <si>
    <r>
      <t xml:space="preserve">NÚMERO DE TRABAJADORAS(ES) PROTEGIDAS(OS) </t>
    </r>
    <r>
      <rPr>
        <b/>
        <vertAlign val="superscript"/>
        <sz val="12"/>
        <color theme="3"/>
        <rFont val="Calibri"/>
        <family val="2"/>
        <scheme val="minor"/>
      </rPr>
      <t>(1)</t>
    </r>
    <r>
      <rPr>
        <b/>
        <sz val="12"/>
        <color theme="3"/>
        <rFont val="Calibri"/>
        <family val="2"/>
        <scheme val="minor"/>
      </rPr>
      <t xml:space="preserve"> POR EL SEGURO DE LA LEY N°16.744, SEGÚN REGIÓN Y SEXO</t>
    </r>
  </si>
  <si>
    <r>
      <t>NÚMERO DE TRABAJADORAS(ES) PROTEGIDAS(OS)</t>
    </r>
    <r>
      <rPr>
        <b/>
        <vertAlign val="superscript"/>
        <sz val="12"/>
        <color theme="3"/>
        <rFont val="Calibri"/>
        <family val="2"/>
        <scheme val="minor"/>
      </rPr>
      <t xml:space="preserve"> (1)</t>
    </r>
    <r>
      <rPr>
        <b/>
        <sz val="12"/>
        <color theme="3"/>
        <rFont val="Calibri"/>
        <family val="2"/>
        <scheme val="minor"/>
      </rPr>
      <t xml:space="preserve"> POR EL SEGURO DE LA LEY N°16.744, SEGÚN REGIÓN Y ACTIVIDAD ECONÓMICA </t>
    </r>
  </si>
  <si>
    <t>TOTAL TRABAJADORES</t>
  </si>
  <si>
    <r>
      <t xml:space="preserve">NÚMERO DE TRABAJADORAS(ES) PROTEGIDAS(OS) </t>
    </r>
    <r>
      <rPr>
        <b/>
        <vertAlign val="superscript"/>
        <sz val="12"/>
        <color theme="3"/>
        <rFont val="Calibri"/>
        <family val="2"/>
        <scheme val="minor"/>
      </rPr>
      <t>(1)</t>
    </r>
    <r>
      <rPr>
        <b/>
        <sz val="12"/>
        <color theme="3"/>
        <rFont val="Calibri"/>
        <family val="2"/>
        <scheme val="minor"/>
      </rPr>
      <t xml:space="preserve"> POR EL SEGURO DE LA LEY N°16.744, SEGÚN REGIÓN Y ACTIVIDAD ECONÓMICA</t>
    </r>
  </si>
  <si>
    <t>NÚMERO DE ACCIDENTES SEGUN TIPO DE ACCIDENTE Y NUMERO DE ENFERMEDADES PROFESIONALES DIAGNOSTICADAS POR MUTUAL</t>
  </si>
  <si>
    <r>
      <t>ACCIDENTES DEL TRABAJO</t>
    </r>
    <r>
      <rPr>
        <b/>
        <vertAlign val="superscript"/>
        <sz val="10"/>
        <rFont val="Calibri"/>
        <family val="2"/>
        <scheme val="minor"/>
      </rPr>
      <t xml:space="preserve"> (1)</t>
    </r>
  </si>
  <si>
    <r>
      <t>ACCIDENTES DE TRAYECTO</t>
    </r>
    <r>
      <rPr>
        <b/>
        <vertAlign val="superscript"/>
        <sz val="10"/>
        <rFont val="Calibri"/>
        <family val="2"/>
        <scheme val="minor"/>
      </rPr>
      <t>(2)</t>
    </r>
  </si>
  <si>
    <t xml:space="preserve">TOTAL ACCIDENTES </t>
  </si>
  <si>
    <r>
      <t>TOTAL ENFERMEDADES PROFESIONALES</t>
    </r>
    <r>
      <rPr>
        <b/>
        <vertAlign val="superscript"/>
        <sz val="10"/>
        <rFont val="Calibri"/>
        <family val="2"/>
        <scheme val="minor"/>
      </rPr>
      <t>(3)</t>
    </r>
  </si>
  <si>
    <t>(1) Se entiende por "accidentes del trabajo" el total de accidentes de trabajo ocurridos a los trabajadores protegidos, es decir, los trabajadores dependientes por quienes se declararon cotizaciones, se hayan pagado éstas o no, más los trabajadores independientes adheridos a una Mutualidad de Empleadores, siempre y cuando se encuentren al día en el pago de las cotizaciones previsionales.</t>
  </si>
  <si>
    <t>(2) Por "accidentes de trayecto" se entiende el total de accidentes de trayecto ocurridos a los trabajadores protegidos.</t>
  </si>
  <si>
    <t>(3) Se entiende por "enfermedades profesionales" el total de enfermedades profesionales diagnosticadas a los trabajadores protegidos. A contar del año 2015, se incorporan al registro de enfermedades profesionales a aquellas que causan incapacidad permanente o muerte sin tiempo perdido. Debido a que el IST ha presentado problemas en el registro de casos de Enfermedades Profesionales en los meses de abril a diciembre, los datos de dicho organismos son de carácter provisorio.</t>
  </si>
  <si>
    <t>NÚMERO DE ACCIDENTES DEL TRABAJO, DE TRAYECTO Y DE ENFERMEDADES PROFESIONALES, SEGÚN ACTIVIDAD ECONÓMICA Y MUTUAL</t>
  </si>
  <si>
    <t>TOTAL AÑO</t>
  </si>
  <si>
    <r>
      <t xml:space="preserve">ACCIDENTES DEL TRABAJO </t>
    </r>
    <r>
      <rPr>
        <b/>
        <vertAlign val="superscript"/>
        <sz val="10"/>
        <rFont val="Calibri"/>
        <family val="2"/>
        <scheme val="minor"/>
      </rPr>
      <t>(1)</t>
    </r>
  </si>
  <si>
    <t>TOTAL ACCIDENTES DEL TRABAJO</t>
  </si>
  <si>
    <r>
      <t xml:space="preserve">ACCIDENTES DE TRAYECTO </t>
    </r>
    <r>
      <rPr>
        <b/>
        <vertAlign val="superscript"/>
        <sz val="10"/>
        <rFont val="Calibri"/>
        <family val="2"/>
        <scheme val="minor"/>
      </rPr>
      <t>(2)</t>
    </r>
  </si>
  <si>
    <t>TOTAL ACCIDENTES DE TRAYECTO</t>
  </si>
  <si>
    <t>TOTAL ACCIDENTES</t>
  </si>
  <si>
    <r>
      <t>ENFERMEDADES PROFESIONALES</t>
    </r>
    <r>
      <rPr>
        <b/>
        <vertAlign val="superscript"/>
        <sz val="10"/>
        <rFont val="Calibri"/>
        <family val="2"/>
        <scheme val="minor"/>
      </rPr>
      <t xml:space="preserve"> (3)</t>
    </r>
  </si>
  <si>
    <t>TOTAL ENFERMEDADES PROFESIONALES</t>
  </si>
  <si>
    <t xml:space="preserve">(3) Se entiende por "enfermedades profesionales" el total de enfermedades profesionales diagnosticadas a los trabajadores protegidos. A contar del año 2015, se incorporan al registro de enfermedades profesionales a aquellas que causan incapacidad permanente o muerte sin tiempo perdido. Debido a que el IST ha presentado problemas en el registro de casos de Enfermedades Profesionales en los meses de abril a diciembre, los datos de dicho organismos son de carácter provisorio. </t>
  </si>
  <si>
    <t>NÚMERO DE ACCIDENTES SEGÚN TIPO DE ACCIDENTE Y NUMERO DE ENFERMEDADES PROFESIONALES DIAGNOSTICADAS, SEGÚN MUTUAL Y SEXO</t>
  </si>
  <si>
    <t>NÚMERO DE ACCIDENTES DEL TRABAJO, SEGÚN MUTUAL Y SEXO</t>
  </si>
  <si>
    <t>SEXO</t>
  </si>
  <si>
    <r>
      <t>ACCIDENTES DEL TRABAJO</t>
    </r>
    <r>
      <rPr>
        <b/>
        <vertAlign val="superscript"/>
        <sz val="10"/>
        <rFont val="Calibri"/>
        <family val="2"/>
        <scheme val="minor"/>
      </rPr>
      <t>(1)</t>
    </r>
  </si>
  <si>
    <t>NÚMERO DE ACCIDENTES DE TRAYECTO, SEGÚN MUTUAL Y SEXO</t>
  </si>
  <si>
    <t>NÚMERO TOTAL DE ACCIDENTES DEL TRABAJO Y DE TRAYECTO, SEGÚN MUTUAL Y SEXO</t>
  </si>
  <si>
    <t>NÚMERO DE ENFERMEDADES PROFESIONALES DIAGNOSTICADAS, SEGÚN MUTUAL Y SEXO</t>
  </si>
  <si>
    <r>
      <t>ENFERMEDADES PROFESIONALES</t>
    </r>
    <r>
      <rPr>
        <b/>
        <vertAlign val="superscript"/>
        <sz val="10"/>
        <rFont val="Calibri"/>
        <family val="2"/>
        <scheme val="minor"/>
      </rPr>
      <t>(3)</t>
    </r>
  </si>
  <si>
    <t xml:space="preserve">TOTAL ENFERMEDADES PROFESIONALES </t>
  </si>
  <si>
    <t>NÚMERO DE ACCIDENTES DEL TRABAJO, DE TRAYECTO Y DE ENFERMEDADES PROFESIONALES, SEGÚN ACTIVIDAD ECONÓMICA Y SEXO</t>
  </si>
  <si>
    <r>
      <t xml:space="preserve">ACCIDENTES DE TRAYECTO </t>
    </r>
    <r>
      <rPr>
        <b/>
        <vertAlign val="superscript"/>
        <sz val="10"/>
        <rFont val="Calibri"/>
        <family val="2"/>
        <scheme val="minor"/>
      </rPr>
      <t xml:space="preserve">(2) </t>
    </r>
  </si>
  <si>
    <t>NÚMERO DE ACCIDENTES DEL TRABAJO, DE TRAYECTO Y DE ENFERMEDADES PROFESIONALES, SEGÚN REGION Y MUTUAL</t>
  </si>
  <si>
    <r>
      <t>ACCIDENTES DE TRAYECTO</t>
    </r>
    <r>
      <rPr>
        <b/>
        <vertAlign val="superscript"/>
        <sz val="10"/>
        <rFont val="Calibri"/>
        <family val="2"/>
        <scheme val="minor"/>
      </rPr>
      <t xml:space="preserve"> (2)</t>
    </r>
  </si>
  <si>
    <r>
      <t xml:space="preserve">ENFERMEDADES PROFESIONALES </t>
    </r>
    <r>
      <rPr>
        <b/>
        <vertAlign val="superscript"/>
        <sz val="10"/>
        <rFont val="Calibri"/>
        <family val="2"/>
        <scheme val="minor"/>
      </rPr>
      <t>(3)</t>
    </r>
  </si>
  <si>
    <t>NÚMERO DE ACCIDENTES DEL TRABAJO, DE TRAYECTO Y DE ENFERMEDADES PROFESIONALES, SEGÚN REGION Y SEXO</t>
  </si>
  <si>
    <t>TOTAL ACCIDENTES DE TRABAJO</t>
  </si>
  <si>
    <r>
      <t xml:space="preserve">NÚMERO DE ACCIDENTES DEL TRABAJO </t>
    </r>
    <r>
      <rPr>
        <b/>
        <vertAlign val="superscript"/>
        <sz val="12"/>
        <color theme="3"/>
        <rFont val="Calibri"/>
        <family val="2"/>
        <scheme val="minor"/>
      </rPr>
      <t>(1) (2)</t>
    </r>
    <r>
      <rPr>
        <b/>
        <sz val="12"/>
        <color theme="3"/>
        <rFont val="Calibri"/>
        <family val="2"/>
        <scheme val="minor"/>
      </rPr>
      <t>, SEGÚN REGIÓN Y ACTIVIDAD ECONÓMICA</t>
    </r>
  </si>
  <si>
    <t>MUTALES</t>
  </si>
  <si>
    <r>
      <t>TASAS</t>
    </r>
    <r>
      <rPr>
        <b/>
        <vertAlign val="superscript"/>
        <sz val="12"/>
        <color theme="3"/>
        <rFont val="Calibri"/>
        <family val="2"/>
        <scheme val="minor"/>
      </rPr>
      <t>(1)</t>
    </r>
    <r>
      <rPr>
        <b/>
        <sz val="12"/>
        <color theme="3"/>
        <rFont val="Calibri"/>
        <family val="2"/>
        <scheme val="minor"/>
      </rPr>
      <t xml:space="preserve"> DE ACCIDENTABILIDAD, SEGUN TIPO DE ACCIDENTE POR MUTUAL</t>
    </r>
  </si>
  <si>
    <t>POR ACCIDENTES DEL TRABAJO</t>
  </si>
  <si>
    <t>POR ACCIDENTES DE TRAYECTO</t>
  </si>
  <si>
    <t xml:space="preserve"> (1) El cálculo de la tasa se obtiene al dividir el número de accidentes del trabajo y el número de trabajadores protegidos, multiplicado por 100. Las tasas mensuales se presentan anualizadas, para ello se emplea el método de anualización de tasas mensuales presentado en (Shryock, H. S. (2013). The methods and materials of demography. Academic Press.).
Tasa = 365/(N°días del mes)*(N° accidentes del trabajo)/(N° trabajadores protegidos)*100
</t>
  </si>
  <si>
    <t>(2) Se entiende por "accidentes del trabajo" el total de accidentes de trabajo ocurridos a los trabajadores protegidos, es decir, los trabajadores dependientes por quienes se declararon cotizaciones, se hayan pagado éstas o no, más los trabajadores independientes adheridos a una Mutualidad de Empleadores, siempre y cuando se encuentren al día en el pago de las cotizaciones previsionales.</t>
  </si>
  <si>
    <t>(3) Por "accidentes de trayecto" se entiende el total de accidentes de trayecto ocurridos a los trabajadores protegidos.</t>
  </si>
  <si>
    <t>NÚMERO DE DIAS PERDIDOS, POR ACCIDENTES DEL TRABAJO Y DE TRAYECTO SEGUN TIPO DE ACCIDENTE Y NUMERO DE DIAS PERDIDOS POR ENFERMEDAD PROFESIONAL, SEGÚN ORGANISMO ADMINISTRADOR</t>
  </si>
  <si>
    <t xml:space="preserve">POR TOTAL ACCIDENTES </t>
  </si>
  <si>
    <r>
      <t>Instituto de Seguridad del Trabajo</t>
    </r>
    <r>
      <rPr>
        <b/>
        <vertAlign val="superscript"/>
        <sz val="10"/>
        <rFont val="Calibri"/>
        <family val="2"/>
        <scheme val="minor"/>
      </rPr>
      <t>1</t>
    </r>
  </si>
  <si>
    <t>POR ENFERMEDADES PROFESIONALES</t>
  </si>
  <si>
    <t>NÚMERO DE DÍAS PERDIDOS POR ACCIDENTES DEL TRABAJO, DE TRAYECTO Y POR ENFERMEDADES PROFESIONALES DIAGNOSTICADAS, SEGÚN MUTUAL Y SEXO</t>
  </si>
  <si>
    <t>NÚMERO DE DIAS PERDIDOS POR ACCIDENTES DEL TRABAJO, SEGÚN MUTUAL Y SEXO</t>
  </si>
  <si>
    <t>ACCIDENTES DEL TRABAJO</t>
  </si>
  <si>
    <t>NÚMERO DE DIAS PERDIDOS POR ACCIDENTES DE TRAYECTO, SEGÚN MUTUAL Y SEXO</t>
  </si>
  <si>
    <t xml:space="preserve">
ACCIDENTES DE TRAYECTO</t>
  </si>
  <si>
    <t>NÚMERO DE DIAS PERDIDOS POR ACCIDENTES DEL TRABAJO Y TRAYECTO, SEGÚN MUTUAL Y SEXO</t>
  </si>
  <si>
    <t xml:space="preserve">
ACCIDENTES TOTALES</t>
  </si>
  <si>
    <t>NÚMERO DE DIAS PERDIDOS POR ENFERMEDADES PROFESIONALES, SEGÚN MUTUAL Y SEXO</t>
  </si>
  <si>
    <t>ENFERMEDADES PROFESIONALES</t>
  </si>
  <si>
    <r>
      <t>Instituto de Seguridad del Trabajo</t>
    </r>
    <r>
      <rPr>
        <vertAlign val="superscript"/>
        <sz val="11"/>
        <rFont val="Calibri"/>
        <family val="2"/>
        <scheme val="minor"/>
      </rPr>
      <t>1</t>
    </r>
  </si>
  <si>
    <t>NÚMERO DE DÍAS PERDIDOS POR ACCIDENTES DEL TRABAJO, DE TRAYECTO Y DE ENFERMEDADES PROFESIONALES, SEGÚN ACTIVIDAD ECONÓMICA Y SEXO</t>
  </si>
  <si>
    <r>
      <t>DÍAS PERDIDOS POR ACCIDENTES DEL TRABAJO</t>
    </r>
    <r>
      <rPr>
        <b/>
        <vertAlign val="superscript"/>
        <sz val="10"/>
        <rFont val="Calibri"/>
        <family val="2"/>
        <scheme val="minor"/>
      </rPr>
      <t xml:space="preserve"> (1)</t>
    </r>
  </si>
  <si>
    <t>TOTAL DÍAS PERDIDOS POR ACCIDENTES DEL TRABAJO</t>
  </si>
  <si>
    <r>
      <t xml:space="preserve">DÍAS PERDIDOS POR ACCIDENTES DE TRAYECTO </t>
    </r>
    <r>
      <rPr>
        <b/>
        <vertAlign val="superscript"/>
        <sz val="10"/>
        <rFont val="Calibri"/>
        <family val="2"/>
        <scheme val="minor"/>
      </rPr>
      <t>(2)</t>
    </r>
  </si>
  <si>
    <t>TOTAL DÍAS PERDIDOS POR ACCIDENTES DE TRAYECTO</t>
  </si>
  <si>
    <t>DÍAS PERDIDOS POR ACCIDENTES</t>
  </si>
  <si>
    <t>TOTAL DÍAS PERDIDOS POR ACCIDENTES</t>
  </si>
  <si>
    <r>
      <t>DÍAS PERDIDOS POR ENFERMEDADES PROFESIONALES</t>
    </r>
    <r>
      <rPr>
        <b/>
        <vertAlign val="superscript"/>
        <sz val="10"/>
        <rFont val="Calibri"/>
        <family val="2"/>
        <scheme val="minor"/>
      </rPr>
      <t xml:space="preserve"> (3)</t>
    </r>
  </si>
  <si>
    <t>TOTAL DÍAS PERDIDOS POR ENFERMEDADES PROFESIONALES</t>
  </si>
  <si>
    <t>NÚMERO DÍAS PERDIDOS POR DE ACCIDENTES DEL TRABAJO, DE TRAYECTO Y ENFERMEDADES PROFESIONALES SEGÚN REGIÓN Y SEXO</t>
  </si>
  <si>
    <t>TOTAL DÍAS PERDIDOS POR ACCIDENTES DE TRABAJO</t>
  </si>
  <si>
    <r>
      <t>DÍAS PERDIDOS POR ACCIDENTES DE TRAYECTO</t>
    </r>
    <r>
      <rPr>
        <b/>
        <vertAlign val="superscript"/>
        <sz val="10"/>
        <rFont val="Calibri"/>
        <family val="2"/>
        <scheme val="minor"/>
      </rPr>
      <t xml:space="preserve"> (2)</t>
    </r>
  </si>
  <si>
    <t>NÚMERO DE SUBSIDIOS INICIADOS POR ACCIDENTES DEL TRABAJO,</t>
  </si>
  <si>
    <t>DE TRAYECTO Y ENFERMEDADES PROFESIONALES DE LOS AFILIADOS</t>
  </si>
  <si>
    <t>A LOS ORGANISMOS ADMINISTRADORES DE LA LEY N° 16.744</t>
  </si>
  <si>
    <t>ORGANISMOS ADMINISTRADORES</t>
  </si>
  <si>
    <t xml:space="preserve">A.Ch.S. </t>
  </si>
  <si>
    <t xml:space="preserve"> Por Accidentes del Trabajo</t>
  </si>
  <si>
    <t xml:space="preserve"> Por Accidentes de Trayecto</t>
  </si>
  <si>
    <t xml:space="preserve"> Por Enfermedad Profesional</t>
  </si>
  <si>
    <t xml:space="preserve">I.S.T. </t>
  </si>
  <si>
    <t>Mutuales</t>
  </si>
  <si>
    <r>
      <t xml:space="preserve">I.S.L. </t>
    </r>
    <r>
      <rPr>
        <b/>
        <vertAlign val="superscript"/>
        <sz val="10"/>
        <rFont val="Calibri"/>
        <family val="2"/>
        <scheme val="minor"/>
      </rPr>
      <t>(1)(2)</t>
    </r>
  </si>
  <si>
    <t xml:space="preserve"> Por Accidentes de Trabajo</t>
  </si>
  <si>
    <r>
      <t xml:space="preserve">Ex Servicio de Seguro Social </t>
    </r>
    <r>
      <rPr>
        <b/>
        <vertAlign val="superscript"/>
        <sz val="10"/>
        <rFont val="Calibri"/>
        <family val="2"/>
        <scheme val="minor"/>
      </rPr>
      <t>(2) (3)</t>
    </r>
  </si>
  <si>
    <r>
      <t xml:space="preserve">Administración Delegada </t>
    </r>
    <r>
      <rPr>
        <b/>
        <vertAlign val="superscript"/>
        <sz val="10"/>
        <rFont val="Calibri"/>
        <family val="2"/>
        <scheme val="minor"/>
      </rPr>
      <t>(3)</t>
    </r>
  </si>
  <si>
    <t>Total General</t>
  </si>
  <si>
    <t>(1)  Incluye a empleados y obreros</t>
  </si>
  <si>
    <t>(2)  No incluye información de la Subsecrearía de Salud Pública</t>
  </si>
  <si>
    <t>(3)  Incluye días perdidos por accidentes del trabajo, de trayecto y por enfermedad profesional. No se dispone de información separada por sexo.</t>
  </si>
  <si>
    <t>NUMERO DE DIAS DE SUBSIDIOS PAGADOS POR ACCIDENTES DEL TRABAJO,</t>
  </si>
  <si>
    <r>
      <t xml:space="preserve">Administración Delegada </t>
    </r>
    <r>
      <rPr>
        <vertAlign val="superscript"/>
        <sz val="10"/>
        <rFont val="Calibri"/>
        <family val="2"/>
        <scheme val="minor"/>
      </rPr>
      <t>(3)</t>
    </r>
  </si>
  <si>
    <t>MONTO TOTAL DE SUBSIDIOS PAGADOS POR ACCIDENTES DEL TRABAJO,</t>
  </si>
  <si>
    <t xml:space="preserve">FEBRERO </t>
  </si>
  <si>
    <r>
      <t>I.S.L.</t>
    </r>
    <r>
      <rPr>
        <b/>
        <vertAlign val="superscript"/>
        <sz val="10"/>
        <rFont val="Calibri"/>
        <family val="2"/>
        <scheme val="minor"/>
      </rPr>
      <t xml:space="preserve"> (1)</t>
    </r>
  </si>
  <si>
    <r>
      <t xml:space="preserve">Ex Servicio de Seguro Social </t>
    </r>
    <r>
      <rPr>
        <vertAlign val="superscript"/>
        <sz val="10"/>
        <rFont val="Calibri"/>
        <family val="2"/>
        <scheme val="minor"/>
      </rPr>
      <t>(2) (3)</t>
    </r>
  </si>
  <si>
    <r>
      <t>Administración Delegada</t>
    </r>
    <r>
      <rPr>
        <vertAlign val="superscript"/>
        <sz val="10"/>
        <rFont val="Calibri"/>
        <family val="2"/>
        <scheme val="minor"/>
      </rPr>
      <t xml:space="preserve"> (3)</t>
    </r>
  </si>
  <si>
    <t>(1)  Incluye sólo empleados.</t>
  </si>
  <si>
    <t>(2)  Incluye sólo obreros.</t>
  </si>
  <si>
    <t>(3)  Incluye monto pagado en subsidios por accidentes del trabajo, de trayecto y por enfermedad profesional.</t>
  </si>
  <si>
    <r>
      <t xml:space="preserve">NÚMERO DE PENSIONES EMITIDAS A PAGO DE LA LEY N°16.744 </t>
    </r>
    <r>
      <rPr>
        <b/>
        <vertAlign val="superscript"/>
        <sz val="12"/>
        <color theme="3"/>
        <rFont val="Calibri"/>
        <family val="2"/>
        <scheme val="minor"/>
      </rPr>
      <t>(1)</t>
    </r>
    <r>
      <rPr>
        <b/>
        <sz val="12"/>
        <color theme="3"/>
        <rFont val="Calibri"/>
        <family val="2"/>
        <scheme val="minor"/>
      </rPr>
      <t xml:space="preserve">  SEGUN ENTIDAD</t>
    </r>
  </si>
  <si>
    <t xml:space="preserve">C.Ch.C. </t>
  </si>
  <si>
    <t>Total Mutuales</t>
  </si>
  <si>
    <r>
      <t xml:space="preserve">I.S.L.(ex INP) </t>
    </r>
    <r>
      <rPr>
        <b/>
        <vertAlign val="superscript"/>
        <sz val="11"/>
        <rFont val="Calibri"/>
        <family val="2"/>
        <scheme val="minor"/>
      </rPr>
      <t>(2)</t>
    </r>
  </si>
  <si>
    <t>(1) Para las mutualidades, las cifras de accidentes del trabajo incluyen los accidentes de trayecto.</t>
  </si>
  <si>
    <t>(2) Incluye N° de pensiones por accidentes de trabajo, de trayecto y ocurridos a dirigentes sindicales. Incluye Administradores Delegados.</t>
  </si>
  <si>
    <r>
      <t>NÚMERO DE PENSIONES EMITIDAS A PAGO</t>
    </r>
    <r>
      <rPr>
        <b/>
        <vertAlign val="superscript"/>
        <sz val="12"/>
        <color theme="3"/>
        <rFont val="Calibri"/>
        <family val="2"/>
        <scheme val="minor"/>
      </rPr>
      <t xml:space="preserve"> (1) (2)</t>
    </r>
    <r>
      <rPr>
        <b/>
        <sz val="12"/>
        <color theme="3"/>
        <rFont val="Calibri"/>
        <family val="2"/>
        <scheme val="minor"/>
      </rPr>
      <t xml:space="preserve"> DE LA LEY N°16.744 SEGUN ENTIDAD, SEGÚN TIPO DE PENSIÓN  Y SEXO</t>
    </r>
  </si>
  <si>
    <t>MUTALES E ISL</t>
  </si>
  <si>
    <t>Tipo de Pensión</t>
  </si>
  <si>
    <t>ACHS</t>
  </si>
  <si>
    <t>Invalidez Parcial</t>
  </si>
  <si>
    <t>Invalidez Total</t>
  </si>
  <si>
    <t>Gran Invalidez</t>
  </si>
  <si>
    <t>Viudez</t>
  </si>
  <si>
    <t>Madre de hijo de filiación no matrimonial</t>
  </si>
  <si>
    <t>Orfandad</t>
  </si>
  <si>
    <t>MUSEG</t>
  </si>
  <si>
    <t>IST</t>
  </si>
  <si>
    <t>TOTAL MUTUALES</t>
  </si>
  <si>
    <r>
      <t>ISL</t>
    </r>
    <r>
      <rPr>
        <b/>
        <vertAlign val="superscript"/>
        <sz val="10"/>
        <rFont val="Calibri"/>
        <family val="2"/>
        <scheme val="minor"/>
      </rPr>
      <t>(3)</t>
    </r>
  </si>
  <si>
    <r>
      <t xml:space="preserve">Otras Pensiones </t>
    </r>
    <r>
      <rPr>
        <i/>
        <vertAlign val="superscript"/>
        <sz val="10"/>
        <rFont val="Calibri"/>
        <family val="2"/>
        <scheme val="minor"/>
      </rPr>
      <t>(4)</t>
    </r>
  </si>
  <si>
    <t>TOTAL ORGANISMOS ADMINISTRADORES</t>
  </si>
  <si>
    <t>(1) Corresponde al total de pensiones emitidas a pago</t>
  </si>
  <si>
    <t>(2) Incluye pensiones por accidentes del trabajo, de trayecto y los ocurridos a dirigentes sindicales y gremiales. Incluye Administradores Delegados.</t>
  </si>
  <si>
    <t>(3) Incluye Administradores Delegados.</t>
  </si>
  <si>
    <t>(4) Corresponde a pensiones del art.1° transitorio de la Ley N°16.744</t>
  </si>
  <si>
    <t xml:space="preserve">MONTOS TOTALES DE PENSIONES EMITIDAS A PAGO DE LA LEY N°16.744 </t>
  </si>
  <si>
    <t xml:space="preserve"> POR ACCIDENTES DEL TRABAJO Y ENFERMEDAD PROFESIONAL </t>
  </si>
  <si>
    <r>
      <t xml:space="preserve">I.S.L.(ex INP) </t>
    </r>
    <r>
      <rPr>
        <b/>
        <vertAlign val="superscript"/>
        <sz val="11"/>
        <rFont val="Calibri"/>
        <family val="2"/>
        <scheme val="minor"/>
      </rPr>
      <t>(1)</t>
    </r>
  </si>
  <si>
    <t>(1) Incluye N° de pensiones por accidentes de trabajo, de trayecto y ocurridos a dirigentes sindicales. Incluye Administradores Delegados.</t>
  </si>
  <si>
    <r>
      <t>MONTO DE PENSIONES EMITIDAS A PAGO</t>
    </r>
    <r>
      <rPr>
        <b/>
        <vertAlign val="superscript"/>
        <sz val="12"/>
        <color theme="3"/>
        <rFont val="Calibri"/>
        <family val="2"/>
        <scheme val="minor"/>
      </rPr>
      <t xml:space="preserve"> (1) (2)</t>
    </r>
    <r>
      <rPr>
        <b/>
        <sz val="12"/>
        <color theme="3"/>
        <rFont val="Calibri"/>
        <family val="2"/>
        <scheme val="minor"/>
      </rPr>
      <t xml:space="preserve"> DE LA LEY N°16.744 SEGUN ENTIDAD, SEGÚN TIPO DE PENSIÓN  Y SEXO</t>
    </r>
  </si>
  <si>
    <r>
      <t>Otras Pensiones</t>
    </r>
    <r>
      <rPr>
        <vertAlign val="superscript"/>
        <sz val="10"/>
        <rFont val="Calibri"/>
        <family val="2"/>
        <scheme val="minor"/>
      </rPr>
      <t xml:space="preserve"> (4)</t>
    </r>
  </si>
  <si>
    <r>
      <t xml:space="preserve">Otras Pensiones </t>
    </r>
    <r>
      <rPr>
        <vertAlign val="superscript"/>
        <sz val="10"/>
        <rFont val="Calibri"/>
        <family val="2"/>
        <scheme val="minor"/>
      </rPr>
      <t>(4)</t>
    </r>
  </si>
  <si>
    <t>NÚMERO DE INDEMNIZACIONES POR ACCIDENTES DEL TRABAJO, DE TRAYECTO Y ENFERMEDADES PROFESIONALES PAGADAS SEGUN ENTIDAD Y SEXO</t>
  </si>
  <si>
    <t>AÑO</t>
  </si>
  <si>
    <t>Hombre</t>
  </si>
  <si>
    <t>Mujer</t>
  </si>
  <si>
    <t>I.S.L.</t>
  </si>
  <si>
    <r>
      <t>Administración Delegada</t>
    </r>
    <r>
      <rPr>
        <b/>
        <vertAlign val="superscript"/>
        <sz val="10"/>
        <rFont val="Calibri"/>
        <family val="2"/>
        <scheme val="minor"/>
      </rPr>
      <t xml:space="preserve"> (1)</t>
    </r>
  </si>
  <si>
    <t>(1) Incluye indemnizaciones por accidentes de trabajo, trayecto y por enfermedad profesional.</t>
  </si>
  <si>
    <t xml:space="preserve">MONTO DE INDEMNIZACIONES POR ACCIDENTES DEL TRABAJO </t>
  </si>
  <si>
    <t>Y ENFERMEDADES PROFESIONALES PAGADAS SEGUN ENTIDAD</t>
  </si>
  <si>
    <t>NUMERO DE ENTIDADES EMPLEADORAS COTIZANTES A LOS ORGANISMOS ADMINISTRADORES DE LA LEY N°16.744</t>
  </si>
  <si>
    <t>NUMERO DE TRABAJADORES POR LOS QUE SE COTIZÓ A LOS ORGANISMOS ADMINISTRADORES DE LA LEY N°16.744</t>
  </si>
  <si>
    <t>REMUNERACION IMPONIBLE DE LOS TRABAJADORES POR LOS QUE SE COTIZÓ A   LOS ORGANISMOS ADMINISTRADORES DE LA LEY N°16.744</t>
  </si>
  <si>
    <t>NÚMERO DE EMPRESAS ADHERENTES AL SEGURO DE LA LEY N°16.744, SEGÚN ACTIVIDAD ECONÓMICA MUTUALES E ISL</t>
  </si>
  <si>
    <t>NÚMERO DE TRABAJADORES PROTEGIDOS POR EL SEGURO DE LA LEY N°16.744, SEGÚN ACTIVIDAD ECONÓMICA Y SEXO MUTUALES</t>
  </si>
  <si>
    <t>NÚMERO DE TRABAJADORES PROTEGIDOS POR EL SEGURO DE LA LEY N°16.744, SEGÚN ACTIVIDAD ECONÓMICA Y SEXO ISL</t>
  </si>
  <si>
    <t>NÚMERO DE TRABAJADORES PROTEGIDOS POR EL SEGURO DE LA LEY N°16.744, SEGÚN ACTIVIDAD ECONÓMICA Y SEXO MUTUALES E ISL</t>
  </si>
  <si>
    <t>NÚMERO DE TRABAJADORES PROTEGIDOS POR EL SEGURO DE LA LEY N°16.744, SEGÚN ACTIVIDAD ECONÓMICA Y ORGANISMO ADMINISTRADOR</t>
  </si>
  <si>
    <t>NÚMERO DE TRABAJADORES PROTEGIDOS POR EL SEGURO DE LA LEY N°16.744, SEGÚN REGIÓN MUTUALES E ISL</t>
  </si>
  <si>
    <t>NÚMERO DE TRABAJADORES PROTEGIDOS POR EL SEGURO DE LA LEY N°16.744, SEGÚN REGIÓN Y SEXO MUTUALES</t>
  </si>
  <si>
    <t>NÚMERO DE TRABAJADORES PROTEGIDOS POR EL SEGURO DE LA LEY N°16.744, SEGÚN REGIÓN Y SEXO ISL</t>
  </si>
  <si>
    <t>NÚMERO DE TRABAJADORES PROTEGIDOS POR EL SEGURO DE LA LEY N°16.744, SEGÚN REGIÓN Y SEXO MUTUALES E ISL</t>
  </si>
  <si>
    <t>NÚMERO DE TRABAJADORES PROTEGIDOS POR EL SEGURO DE LA LEY N°16.744, SEGÚN REGIÓN Y ACTIVIDAD ECONÓMICA  MUTUALES</t>
  </si>
  <si>
    <t>NÚMERO DE TRABAJADORES PROTEGIDOS POR EL SEGURO DE LA LEY N°16.744, SEGÚN REGIÓN Y ACTIVIDAD ECONÓMICA ISL</t>
  </si>
  <si>
    <t>NÚMERO DE ACCIDENTES DEL TRABAJO, DE TRAYECTO Y DE ENFERMEDADES PROFESIONALES, SEGÚN ACTIVIDAD ECONÓMICA Y SEXO MUTUALES</t>
  </si>
  <si>
    <t>NÚMERO DE ACCIDENTES DEL TRABAJO, DE TRAYECTO Y DE ENFERMEDADES PROFESIONALES, SEGÚN REGION Y SEXO MUTUALES</t>
  </si>
  <si>
    <t>NÚMERO DE DÍAS PERDIDOS POR ACCIDENTES DEL TRABAJO, DE TRAYECTO Y DE ENFERMEDADES PROFESIONALES, SEGÚN ACTIVIDAD ECONÓMICA Y SEXO MUTUALES</t>
  </si>
  <si>
    <t>NÚMERO DÍAS PERDIDOS POR DE ACCIDENTES DEL TRABAJO, DE TRAYECTO Y ENFERMEDADES PROFESIONALES SEGÚN REGIÓN Y SEXO MUTUALES</t>
  </si>
  <si>
    <t>NÚMERO DE SUBSIDIOS INICIADOS POR ACCIDENTES DEL TRABAJO, DE TRAYECTO Y ENFERMEDADES PROFESIONALES DE LOS AFILIADOS A LOS ORGANISMOS ADMINISTRADORES DE LA LEY N° 16.744</t>
  </si>
  <si>
    <t>NUMERO DE DIAS DE SUBSIDIOS PAGADOS POR ACCIDENTES DEL TRABAJO, DE TRAYECTO Y ENFERMEDADES PROFESIONALES DE LOS AFILIADOS A LOS ORGANISMOS ADMINISTRADORES DE LA LEY N° 16.744</t>
  </si>
  <si>
    <t>MONTO TOTAL DE SUBSIDIOS PAGADOS POR ACCIDENTES DEL TRABAJO, DE TRAYECTO Y ENFERMEDADES PROFESIONALES DE LOS AFILIADOS A LOS ORGANISMOS ADMINISTRADORES DE LA LEY N° 16.744</t>
  </si>
  <si>
    <t xml:space="preserve">NÚMERO DE PENSIONES EMITIDAS A PAGO DE LA LEY N°16.744  SEGUN ENTIDAD </t>
  </si>
  <si>
    <t>NÚMERO DE PENSIONES EMITIDAS A PAGO DE LA LEY N°16.744 SEGUN ENTIDAD, SEGÚN TIPO DE PENSIÓN  Y SEXO MUTALES E ISL</t>
  </si>
  <si>
    <t xml:space="preserve">MONTOS TOTALES DE PENSIONES EMITIDAS A PAGO DE LA LEY N°16.744   POR ACCIDENTES DEL TRABAJO Y ENFERMEDAD PROFESIONAL </t>
  </si>
  <si>
    <t>MONTO DE PENSIONES EMITIDAS A PAGO DE LA LEY N°16.744 SEGUN ENTIDAD, SEGÚN TIPO DE PENSIÓN  Y SEXO MUTALES E ISL</t>
  </si>
  <si>
    <t>NÚMERO TOTAL DE AFILIADOS A C.C.A.F.</t>
  </si>
  <si>
    <t xml:space="preserve">MONTO DE CRÉDITOS HIPOTECARIOS OTORGADOS POR EL SISTEMA CCAF   </t>
  </si>
  <si>
    <t>TASAS DE INTERÉS MENSUAL PARA OPERACIONES NO REAJUSTABLES EN MONEDA NACIONAL, SEGÚN PLAZOS, VIGENTES AL ÚLTIMO DIA DE CADA MES. -  Monto menor o igual a 50 U.F.</t>
  </si>
  <si>
    <t>TASAS DE INTERÉS MENSUAL PARA OPERACIONES NO REAJUSTABLES EN MONEDA NACIONAL, SEGÚN PLAZOS, VIGENTES AL ÚLTIMO DIA DE CADA MES. -  Monto mayor a 50 U.F. y menor o igual a 200 U.F.</t>
  </si>
  <si>
    <t>TASA DE INTERÉS PROMEDIO OTORGADO POR CADA CCAF A AFILIADOS TRABAJADORES</t>
  </si>
  <si>
    <t>TASA DE INTERÉS PROMEDIO OTORGADO POR CADA CCAF A AFILIADOS PENSIONADOS</t>
  </si>
  <si>
    <t>NÚMERO DE TRABAJADORES COTIZANTES AL REGIMEN DE SUBSIDIOS POR INCAPACIDAD LABORAL, DISTRIBUIDOS POR REGIÓN</t>
  </si>
  <si>
    <t>NÚMERO DE SUBSIDIOS MATERNALES INICIADOS SEGÚN TIPO DE SUBSIDIO, ENTIDAD PAGADORA Y MES</t>
  </si>
  <si>
    <t>NÚMERO DE DÍAS DE SUBSIDIOS MATERNAL PAGADOS SEGÚN TIPO DE SUBSIDIO, ENTIDAD PAGADORA Y MES</t>
  </si>
  <si>
    <t>GASTO EN SUBSIDIOS MATERNALES PAGADOS POR EL FONDO ÚNICO DE PRESTACIONES FAMILIARES Y SUBSIDIOS DE CESANTÍA, SEGÚN TIPO DE SUBSIDIO, ENTIDAD PAGADORA Y MES</t>
  </si>
  <si>
    <t>NÚMERO DE PERMISOS POR PERMISO POSTNATAL PARENTAL TRASPASADOS AL PADRE SEGÚN ENTIDAD PAGADORA Y MODALIDAD DE EXTENSIÓN</t>
  </si>
  <si>
    <t>NÚMERO  DE ASIGNACIONES FAMILIARES PAGADAS SEGÚN INSTITUCIONES Y MES</t>
  </si>
  <si>
    <t>GASTO EN ASIGNACIONES FAMILIARES PAGADAS SEGÚN INSTITUCIONES Y MES</t>
  </si>
  <si>
    <t>TOTAL DE CAUSANTES DE SUBSIDIO FAMILIAR EMITIDOS A PAGO, POR COMUNA</t>
  </si>
  <si>
    <t>GASTO EN SUBSIDIOS DE CESANTIA PAGADOS POR EL F.U.P.F.</t>
  </si>
  <si>
    <t>TASA DE INTERÉS PROMEDIO OTORGADO POR CADA CCAF A SUS AFILIADOS</t>
  </si>
  <si>
    <t>NUMERO DE TRABAJADORAS(ES) POR LOS QUE SE COTIZÓ A LOS ORGANISMOS ADMINISTRADORES DE LA LEY N°16.744</t>
  </si>
  <si>
    <t>REMUNERACION IMPONIBLE DE TRABAJADORAS(ES) POR LOS QUE SE COTIZÓ A  LOS ORGANISMOS ADMINISTRADORES DE LA LEY N°16.744</t>
  </si>
  <si>
    <r>
      <t>NUMERO  DE EMPRESAS ADHERENTES DE LA LEY N°16.744</t>
    </r>
    <r>
      <rPr>
        <b/>
        <vertAlign val="superscript"/>
        <sz val="12"/>
        <color theme="3"/>
        <rFont val="Calibri"/>
        <family val="2"/>
        <scheme val="minor"/>
      </rPr>
      <t>(1)</t>
    </r>
  </si>
  <si>
    <r>
      <t>NUMERO DE TRABAJADORAS(ES) PROTEGIDAS(OS) POR EL SEGURO DE LA LEY N°16.744</t>
    </r>
    <r>
      <rPr>
        <b/>
        <vertAlign val="superscript"/>
        <sz val="12"/>
        <color theme="3"/>
        <rFont val="Calibri"/>
        <family val="2"/>
        <scheme val="minor"/>
      </rPr>
      <t>(1)</t>
    </r>
  </si>
  <si>
    <t>NÚMERO DE ACCIDENTES DEL TRABAJO, SEGÚN REGIÓN Y ACTIVIDAD ECONÓMICA MUTALES</t>
  </si>
  <si>
    <t>TASAS DE ACCIDENTABILIDAD, SEGUN TIPO DE ACCIDENTE POR MUTUAL</t>
  </si>
  <si>
    <t xml:space="preserve">NÚMERO DE DIAS PERDIDOS, POR ACCIDENTES DEL TRABAJO, DE TRAYECTO Y POR ENFERMEDAD PROFESIONAL, SEGUN ORGANISMO ADMINISTRADOR </t>
  </si>
  <si>
    <t>NÚMERO DE PENSIONADOS AFILIADOS A C.C.A.F.</t>
  </si>
  <si>
    <t>MONTO  DE CRÉDITOS DE CONSUMO OTORGADOS POR EL SISTEMA C.C.A.F.</t>
  </si>
  <si>
    <t>NÚMERO DE TRABAJADORES COTIZANTES AL REGIMEN SIL, POR C.C.A.F.</t>
  </si>
  <si>
    <t>NÚMERO DE SUBSIDIOS INICIADOS DE ORIGEN COMÚN PAGADOS POR LAS C.C.A.F.</t>
  </si>
  <si>
    <t>SUBSIDIOS FAMILIARES EMITIDOS,  BENEFICIARIOS, MONTO Y CAUSANTES POR TIPO</t>
  </si>
  <si>
    <t>EMISIÓN DE LICENCIAS MÉDICAS ELECTRÓNICAS, SEGÚN DÍAS DE REPOSO OTORGADOS AL TRABAJADOR</t>
  </si>
  <si>
    <t>EMISIÓN DE LICENCIAS MÉDICAS ELECTRÓNICAS, SEGÚN RANGO ETARIO DEL TRABAJADOR</t>
  </si>
  <si>
    <t>Volver</t>
  </si>
  <si>
    <t>NÚMERO DE EMPRESAS AFILIADAS A  C.C.A.F.</t>
  </si>
  <si>
    <t>NÚMERO DE TRABAJADORES AFILIADOS  A  C.C.A.F.</t>
  </si>
  <si>
    <t xml:space="preserve">NÚMERO TOTAL DE TRABAJADORES AFILIADOS  A  C.C.A.F. </t>
  </si>
  <si>
    <t>NÚMERO DE TRABAJADORES HOMBRES AFILIADOS  A  C.C.A.F.</t>
  </si>
  <si>
    <t>NÚMERO DE TRABAJADORAS MUJERES AFILIADAS  A  C.C.A.F.</t>
  </si>
  <si>
    <t xml:space="preserve">NÚMERO TOTAL DE PENSIONADOS AFILIADOS  A  C.C.A.F. </t>
  </si>
  <si>
    <t>NÚMERO DE PENSIONADOS HOMBRES AFILIADOS  A  C.C.A.F.</t>
  </si>
  <si>
    <t>NÚMERO DE PENSIONADAS MUJERES AFILIADAS  A  C.C.A.F.</t>
  </si>
  <si>
    <t>NUMERO  DE EMPRESAS ADHERENTES DE LA LEY N°16.744</t>
  </si>
  <si>
    <t>NUMERO  DE TRABAJADORES PROTEGIDOS POR EL SEGURO DE LA LEY N°16.744</t>
  </si>
  <si>
    <t xml:space="preserve">NÚMERO DE TRABAJADORES PROTEGIDOS POR EL SEGURO DE LA LEY N° 16.744 SEGÚN SEXO </t>
  </si>
  <si>
    <r>
      <t>GASTO EN SUBSIDIOS MATERNALES PAGADOS POR EL FONDO ÚNICO DE PRESTACIONES FAMILIARES Y SUBSIDIOS DE CESANTÍA, SEGÚN TIPO DE SUBSIDIO, ENTIDAD PAGADORA Y MES</t>
    </r>
    <r>
      <rPr>
        <b/>
        <vertAlign val="superscript"/>
        <sz val="12"/>
        <color theme="3"/>
        <rFont val="Calibri"/>
        <family val="2"/>
        <scheme val="minor"/>
      </rPr>
      <t xml:space="preserve"> (1)</t>
    </r>
  </si>
  <si>
    <r>
      <t>NÚMERO DE PERMISOS POR PERMISO POSTNATAL PARENTAL TRASPASADOS AL PADRE SEGÚN ENTIDAD PAGADORA Y MODALIDAD DE EXTENSIÓN</t>
    </r>
    <r>
      <rPr>
        <b/>
        <vertAlign val="superscript"/>
        <sz val="12"/>
        <color theme="3"/>
        <rFont val="Calibri"/>
        <family val="2"/>
        <scheme val="minor"/>
      </rPr>
      <t xml:space="preserve"> (1)</t>
    </r>
  </si>
  <si>
    <t>MONTO DE CRÉDITOS HIPOTECARIOS OTORGADOS POR EL SISTEMA C.C.A.F.</t>
  </si>
  <si>
    <r>
      <rPr>
        <vertAlign val="superscript"/>
        <sz val="10"/>
        <color theme="3"/>
        <rFont val="Calibri"/>
        <family val="2"/>
        <scheme val="minor"/>
      </rPr>
      <t>1</t>
    </r>
    <r>
      <rPr>
        <sz val="10"/>
        <color theme="3"/>
        <rFont val="Calibri"/>
        <family val="2"/>
        <scheme val="minor"/>
      </rPr>
      <t xml:space="preserve"> Debido a que el IST ha presentado problemas en el registro de casos de enfermedades profesionales en el período abril a diciembre, los datos de dicho organismos son de carácter provisorio.</t>
    </r>
  </si>
  <si>
    <t>(2) No incluye accidentes de trayecto.</t>
  </si>
  <si>
    <t>(1) Debido a que el IST ha presentado problemas en el registro de casos de enfermedades profesionales en el período abril a diciembre, los datos de dicho organismos son de carácter provisorio.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</si>
</sst>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_-* #,##0_-;\-* #,##0_-;_-* &quot;-&quot;??_-;_-@_-"/>
    <numFmt numFmtId="165" formatCode="_-* #,##0.00\ _P_t_s_-;\-* #,##0.00\ _P_t_s_-;_-* &quot;-&quot;??\ _P_t_s_-;_-@_-"/>
    <numFmt numFmtId="166" formatCode="#,##0_ ;\-#,##0\ "/>
    <numFmt numFmtId="167" formatCode="0.0%"/>
    <numFmt numFmtId="168" formatCode="#,##0_);\(#,##0\)"/>
    <numFmt numFmtId="169" formatCode="#,##0_ ;[Red]\-#,##0\ "/>
    <numFmt numFmtId="170" formatCode="0_ ;[Red]\-0\ "/>
    <numFmt numFmtId="171" formatCode="&quot;$&quot;#,##0\ ;\(&quot;$&quot;#,##0\)"/>
  </numFmts>
  <fonts count="8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sz val="10"/>
      <name val="Calibri"/>
      <family val="2"/>
      <scheme val="minor"/>
    </font>
    <font>
      <b/>
      <sz val="12"/>
      <color theme="3"/>
      <name val="Calibri"/>
      <family val="2"/>
      <scheme val="minor"/>
    </font>
    <font>
      <u/>
      <sz val="10"/>
      <color indexed="12"/>
      <name val="Arial"/>
      <family val="2"/>
    </font>
    <font>
      <b/>
      <sz val="10"/>
      <name val="Calibri"/>
      <family val="2"/>
      <scheme val="minor"/>
    </font>
    <font>
      <b/>
      <sz val="10"/>
      <color theme="3"/>
      <name val="Calibri"/>
      <family val="2"/>
      <scheme val="minor"/>
    </font>
    <font>
      <i/>
      <sz val="10"/>
      <color theme="3"/>
      <name val="Calibri"/>
      <family val="2"/>
      <scheme val="minor"/>
    </font>
    <font>
      <b/>
      <sz val="12"/>
      <name val="Calibri"/>
      <family val="2"/>
      <scheme val="minor"/>
    </font>
    <font>
      <sz val="10"/>
      <color theme="3"/>
      <name val="Calibri"/>
      <family val="2"/>
      <scheme val="minor"/>
    </font>
    <font>
      <u/>
      <sz val="10"/>
      <color indexed="12"/>
      <name val="Calibri"/>
      <family val="2"/>
      <scheme val="minor"/>
    </font>
    <font>
      <sz val="10"/>
      <name val="MS Sans Serif"/>
      <family val="2"/>
    </font>
    <font>
      <sz val="12"/>
      <name val="Arial"/>
      <family val="2"/>
    </font>
    <font>
      <sz val="10"/>
      <name val="Comic Sans MS"/>
      <family val="4"/>
    </font>
    <font>
      <sz val="11"/>
      <color rgb="FF000000"/>
      <name val="Calibri"/>
      <family val="2"/>
      <scheme val="minor"/>
    </font>
    <font>
      <sz val="9"/>
      <color theme="3"/>
      <name val="Calibri"/>
      <family val="2"/>
      <scheme val="minor"/>
    </font>
    <font>
      <i/>
      <sz val="10"/>
      <name val="Calibri"/>
      <family val="2"/>
      <scheme val="minor"/>
    </font>
    <font>
      <i/>
      <sz val="9"/>
      <name val="Calibri"/>
      <family val="2"/>
      <scheme val="minor"/>
    </font>
    <font>
      <b/>
      <sz val="11"/>
      <name val="Calibri"/>
      <family val="2"/>
      <scheme val="minor"/>
    </font>
    <font>
      <sz val="10"/>
      <name val="Arial"/>
      <family val="2"/>
    </font>
    <font>
      <i/>
      <sz val="9"/>
      <color theme="3"/>
      <name val="Calibri"/>
      <family val="2"/>
      <scheme val="minor"/>
    </font>
    <font>
      <b/>
      <sz val="10"/>
      <name val="Arial"/>
      <family val="2"/>
    </font>
    <font>
      <sz val="10"/>
      <color indexed="8"/>
      <name val="Calibri"/>
      <family val="2"/>
      <scheme val="minor"/>
    </font>
    <font>
      <sz val="12"/>
      <color theme="3"/>
      <name val="Calibri"/>
      <family val="2"/>
      <scheme val="minor"/>
    </font>
    <font>
      <sz val="12"/>
      <name val="Calibri"/>
      <family val="2"/>
      <scheme val="minor"/>
    </font>
    <font>
      <vertAlign val="superscript"/>
      <sz val="10"/>
      <name val="Calibri"/>
      <family val="2"/>
      <scheme val="minor"/>
    </font>
    <font>
      <sz val="11"/>
      <name val="Calibri"/>
      <family val="2"/>
      <scheme val="minor"/>
    </font>
    <font>
      <sz val="11"/>
      <color theme="3"/>
      <name val="Calibri"/>
      <family val="2"/>
      <scheme val="minor"/>
    </font>
    <font>
      <b/>
      <sz val="10"/>
      <color theme="1"/>
      <name val="Calibri"/>
      <family val="2"/>
      <scheme val="minor"/>
    </font>
    <font>
      <b/>
      <sz val="10"/>
      <color indexed="8"/>
      <name val="Calibri"/>
      <family val="2"/>
      <scheme val="minor"/>
    </font>
    <font>
      <sz val="9"/>
      <name val="Calibri"/>
      <family val="2"/>
      <scheme val="minor"/>
    </font>
    <font>
      <b/>
      <sz val="9"/>
      <color theme="3"/>
      <name val="Calibri"/>
      <family val="2"/>
      <scheme val="minor"/>
    </font>
    <font>
      <sz val="8"/>
      <color rgb="FF688BA7"/>
      <name val="Arial"/>
      <family val="2"/>
    </font>
    <font>
      <sz val="8"/>
      <color rgb="FF333333"/>
      <name val="Calibri"/>
      <family val="2"/>
      <scheme val="minor"/>
    </font>
    <font>
      <sz val="11"/>
      <color rgb="FF333333"/>
      <name val="Verdana"/>
      <family val="2"/>
    </font>
    <font>
      <b/>
      <sz val="8"/>
      <color rgb="FF688BA7"/>
      <name val="Calibri"/>
      <family val="2"/>
      <scheme val="minor"/>
    </font>
    <font>
      <b/>
      <i/>
      <sz val="10"/>
      <name val="Calibri"/>
      <family val="2"/>
      <scheme val="minor"/>
    </font>
    <font>
      <sz val="9"/>
      <color theme="1"/>
      <name val="Calibri"/>
      <family val="2"/>
      <scheme val="minor"/>
    </font>
    <font>
      <sz val="8"/>
      <color rgb="FF688BA7"/>
      <name val="Calibri"/>
      <family val="2"/>
      <scheme val="minor"/>
    </font>
    <font>
      <b/>
      <sz val="10"/>
      <name val="Arial Unicode MS"/>
      <family val="2"/>
    </font>
    <font>
      <sz val="10"/>
      <name val="Arial Unicode MS"/>
      <family val="2"/>
    </font>
    <font>
      <u/>
      <sz val="12"/>
      <color theme="3"/>
      <name val="Calibri"/>
      <family val="2"/>
      <scheme val="minor"/>
    </font>
    <font>
      <b/>
      <sz val="12"/>
      <name val="Arial"/>
      <family val="2"/>
    </font>
    <font>
      <sz val="8"/>
      <name val="Arial"/>
      <family val="2"/>
    </font>
    <font>
      <sz val="11"/>
      <name val="Arial"/>
      <family val="2"/>
    </font>
    <font>
      <sz val="8"/>
      <name val="Calibri"/>
      <family val="2"/>
      <scheme val="minor"/>
    </font>
    <font>
      <b/>
      <u/>
      <sz val="10"/>
      <color indexed="12"/>
      <name val="Calibri"/>
      <family val="2"/>
      <scheme val="minor"/>
    </font>
    <font>
      <sz val="10"/>
      <color theme="1"/>
      <name val="Calibri"/>
      <family val="2"/>
      <scheme val="minor"/>
    </font>
    <font>
      <i/>
      <sz val="10"/>
      <name val="Arial"/>
      <family val="2"/>
    </font>
    <font>
      <b/>
      <sz val="12"/>
      <color theme="3"/>
      <name val="Arial"/>
      <family val="2"/>
    </font>
    <font>
      <b/>
      <sz val="11"/>
      <name val="Arial"/>
      <family val="2"/>
    </font>
    <font>
      <b/>
      <sz val="11"/>
      <color theme="3"/>
      <name val="Arial"/>
      <family val="2"/>
    </font>
    <font>
      <b/>
      <u/>
      <sz val="10"/>
      <color rgb="FFFF0000"/>
      <name val="Calibri"/>
      <family val="2"/>
      <scheme val="minor"/>
    </font>
    <font>
      <b/>
      <vertAlign val="superscript"/>
      <sz val="10"/>
      <name val="Calibri"/>
      <family val="2"/>
      <scheme val="minor"/>
    </font>
    <font>
      <b/>
      <sz val="10"/>
      <color indexed="10"/>
      <name val="Calibri"/>
      <family val="2"/>
      <scheme val="minor"/>
    </font>
    <font>
      <b/>
      <vertAlign val="superscript"/>
      <sz val="12"/>
      <color theme="3"/>
      <name val="Calibri"/>
      <family val="2"/>
      <scheme val="minor"/>
    </font>
    <font>
      <u/>
      <sz val="10"/>
      <color theme="3"/>
      <name val="Calibri"/>
      <family val="2"/>
      <scheme val="minor"/>
    </font>
    <font>
      <b/>
      <sz val="10"/>
      <color theme="0"/>
      <name val="Calibri"/>
      <family val="2"/>
      <scheme val="minor"/>
    </font>
    <font>
      <sz val="10"/>
      <color theme="0"/>
      <name val="Calibri"/>
      <family val="2"/>
      <scheme val="minor"/>
    </font>
    <font>
      <b/>
      <vertAlign val="superscript"/>
      <sz val="10"/>
      <color theme="3"/>
      <name val="Calibri"/>
      <family val="2"/>
      <scheme val="minor"/>
    </font>
    <font>
      <b/>
      <sz val="12"/>
      <color rgb="FFFF0000"/>
      <name val="Calibri"/>
      <family val="2"/>
      <scheme val="minor"/>
    </font>
    <font>
      <i/>
      <sz val="10"/>
      <color theme="0"/>
      <name val="Calibri"/>
      <family val="2"/>
      <scheme val="minor"/>
    </font>
    <font>
      <sz val="8"/>
      <color theme="3"/>
      <name val="Calibri"/>
      <family val="2"/>
      <scheme val="minor"/>
    </font>
    <font>
      <b/>
      <sz val="12"/>
      <color rgb="FF00B050"/>
      <name val="Calibri"/>
      <family val="2"/>
      <scheme val="minor"/>
    </font>
    <font>
      <b/>
      <sz val="11"/>
      <color theme="4"/>
      <name val="Calibri"/>
      <family val="2"/>
      <scheme val="minor"/>
    </font>
    <font>
      <b/>
      <sz val="18"/>
      <color rgb="FFFF0000"/>
      <name val="Calibri"/>
      <family val="2"/>
      <scheme val="minor"/>
    </font>
    <font>
      <vertAlign val="superscript"/>
      <sz val="11"/>
      <name val="Calibri"/>
      <family val="2"/>
      <scheme val="minor"/>
    </font>
    <font>
      <b/>
      <sz val="12"/>
      <color rgb="FFFF0000"/>
      <name val="Arial"/>
      <family val="2"/>
    </font>
    <font>
      <i/>
      <sz val="11"/>
      <color theme="3"/>
      <name val="Calibri"/>
      <family val="2"/>
      <scheme val="minor"/>
    </font>
    <font>
      <u/>
      <sz val="11"/>
      <color indexed="12"/>
      <name val="Calibri"/>
      <family val="2"/>
      <scheme val="minor"/>
    </font>
    <font>
      <b/>
      <sz val="10"/>
      <color rgb="FFFF0000"/>
      <name val="Calibri"/>
      <family val="2"/>
      <scheme val="minor"/>
    </font>
    <font>
      <b/>
      <sz val="11"/>
      <color indexed="8"/>
      <name val="Calibri"/>
      <family val="2"/>
      <scheme val="minor"/>
    </font>
    <font>
      <b/>
      <vertAlign val="superscript"/>
      <sz val="11"/>
      <name val="Calibri"/>
      <family val="2"/>
      <scheme val="minor"/>
    </font>
    <font>
      <i/>
      <vertAlign val="superscript"/>
      <sz val="10"/>
      <name val="Calibri"/>
      <family val="2"/>
      <scheme val="minor"/>
    </font>
    <font>
      <b/>
      <sz val="14"/>
      <color theme="3"/>
      <name val="Calibri"/>
      <family val="2"/>
      <scheme val="minor"/>
    </font>
    <font>
      <u/>
      <sz val="10"/>
      <color theme="3"/>
      <name val="Arial"/>
      <family val="2"/>
    </font>
    <font>
      <b/>
      <sz val="18"/>
      <name val="Arial"/>
      <family val="2"/>
    </font>
    <font>
      <sz val="10"/>
      <color theme="3"/>
      <name val="Arial"/>
      <family val="2"/>
    </font>
    <font>
      <vertAlign val="superscript"/>
      <sz val="10"/>
      <color theme="3"/>
      <name val="Calibri"/>
      <family val="2"/>
      <scheme val="minor"/>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3" tint="0.79998168889431442"/>
        <bgColor indexed="64"/>
      </patternFill>
    </fill>
  </fills>
  <borders count="88">
    <border>
      <left/>
      <right/>
      <top/>
      <bottom/>
      <diagonal/>
    </border>
    <border>
      <left style="thin">
        <color rgb="FFB2B2B2"/>
      </left>
      <right style="thin">
        <color rgb="FFB2B2B2"/>
      </right>
      <top style="thin">
        <color rgb="FFB2B2B2"/>
      </top>
      <bottom style="thin">
        <color rgb="FFB2B2B2"/>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style="thin">
        <color theme="3"/>
      </right>
      <top/>
      <bottom style="thin">
        <color theme="3"/>
      </bottom>
      <diagonal/>
    </border>
    <border>
      <left style="thin">
        <color theme="3"/>
      </left>
      <right style="thin">
        <color theme="3"/>
      </right>
      <top style="thin">
        <color theme="3"/>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top/>
      <bottom style="thin">
        <color theme="3"/>
      </bottom>
      <diagonal/>
    </border>
    <border>
      <left/>
      <right/>
      <top style="thin">
        <color auto="1"/>
      </top>
      <bottom/>
      <diagonal/>
    </border>
    <border>
      <left style="thin">
        <color theme="3"/>
      </left>
      <right/>
      <top/>
      <bottom/>
      <diagonal/>
    </border>
    <border>
      <left/>
      <right/>
      <top/>
      <bottom style="thin">
        <color auto="1"/>
      </bottom>
      <diagonal/>
    </border>
    <border>
      <left/>
      <right style="thin">
        <color theme="3"/>
      </right>
      <top/>
      <bottom style="thin">
        <color theme="3"/>
      </bottom>
      <diagonal/>
    </border>
    <border>
      <left style="thin">
        <color theme="3"/>
      </left>
      <right style="thin">
        <color theme="3"/>
      </right>
      <top/>
      <bottom/>
      <diagonal/>
    </border>
    <border>
      <left/>
      <right/>
      <top style="thin">
        <color theme="3"/>
      </top>
      <bottom/>
      <diagonal/>
    </border>
    <border>
      <left/>
      <right style="thin">
        <color theme="3"/>
      </right>
      <top style="thin">
        <color theme="3"/>
      </top>
      <bottom/>
      <diagonal/>
    </border>
    <border>
      <left/>
      <right style="thin">
        <color theme="3"/>
      </right>
      <top/>
      <bottom/>
      <diagonal/>
    </border>
    <border>
      <left style="thin">
        <color auto="1"/>
      </left>
      <right style="thin">
        <color auto="1"/>
      </right>
      <top style="thin">
        <color theme="3"/>
      </top>
      <bottom style="thin">
        <color theme="3"/>
      </bottom>
      <diagonal/>
    </border>
    <border>
      <left style="thin">
        <color auto="1"/>
      </left>
      <right style="thin">
        <color theme="3"/>
      </right>
      <top style="thin">
        <color theme="3"/>
      </top>
      <bottom style="thin">
        <color theme="3"/>
      </bottom>
      <diagonal/>
    </border>
    <border>
      <left style="thin">
        <color auto="1"/>
      </left>
      <right/>
      <top style="thin">
        <color theme="3"/>
      </top>
      <bottom/>
      <diagonal/>
    </border>
    <border>
      <left style="thin">
        <color auto="1"/>
      </left>
      <right/>
      <top/>
      <bottom style="thin">
        <color theme="3"/>
      </bottom>
      <diagonal/>
    </border>
    <border>
      <left style="thin">
        <color auto="1"/>
      </left>
      <right style="thin">
        <color indexed="64"/>
      </right>
      <top/>
      <bottom style="thin">
        <color theme="3"/>
      </bottom>
      <diagonal/>
    </border>
    <border>
      <left style="thin">
        <color indexed="64"/>
      </left>
      <right style="thin">
        <color indexed="64"/>
      </right>
      <top style="thin">
        <color indexed="64"/>
      </top>
      <bottom style="thin">
        <color indexed="64"/>
      </bottom>
      <diagonal/>
    </border>
    <border>
      <left style="thin">
        <color theme="3"/>
      </left>
      <right style="thin">
        <color auto="1"/>
      </right>
      <top style="thin">
        <color theme="3"/>
      </top>
      <bottom style="thin">
        <color theme="3"/>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theme="3"/>
      </right>
      <top style="thin">
        <color auto="1"/>
      </top>
      <bottom style="thin">
        <color auto="1"/>
      </bottom>
      <diagonal/>
    </border>
    <border>
      <left style="thin">
        <color auto="1"/>
      </left>
      <right style="thin">
        <color theme="3"/>
      </right>
      <top/>
      <bottom style="thin">
        <color theme="3"/>
      </bottom>
      <diagonal/>
    </border>
    <border>
      <left style="thin">
        <color theme="3"/>
      </left>
      <right style="thin">
        <color theme="3"/>
      </right>
      <top style="thin">
        <color auto="1"/>
      </top>
      <bottom style="thin">
        <color theme="3"/>
      </bottom>
      <diagonal/>
    </border>
    <border>
      <left/>
      <right style="thin">
        <color auto="1"/>
      </right>
      <top style="thin">
        <color theme="3"/>
      </top>
      <bottom style="thin">
        <color theme="3"/>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8"/>
      </left>
      <right/>
      <top/>
      <bottom/>
      <diagonal/>
    </border>
    <border>
      <left style="thin">
        <color indexed="64"/>
      </left>
      <right style="thin">
        <color indexed="64"/>
      </right>
      <top/>
      <bottom/>
      <diagonal/>
    </border>
    <border>
      <left style="thin">
        <color theme="3"/>
      </left>
      <right style="thin">
        <color theme="3"/>
      </right>
      <top/>
      <bottom style="thin">
        <color indexed="64"/>
      </bottom>
      <diagonal/>
    </border>
    <border>
      <left style="thin">
        <color indexed="8"/>
      </left>
      <right style="thin">
        <color indexed="8"/>
      </right>
      <top/>
      <bottom/>
      <diagonal/>
    </border>
    <border>
      <left style="thin">
        <color indexed="8"/>
      </left>
      <right style="thin">
        <color theme="3"/>
      </right>
      <top/>
      <bottom style="thin">
        <color theme="3"/>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diagonal/>
    </border>
    <border>
      <left style="thin">
        <color theme="4"/>
      </left>
      <right style="thin">
        <color theme="4"/>
      </right>
      <top style="thin">
        <color theme="4"/>
      </top>
      <bottom/>
      <diagonal/>
    </border>
    <border>
      <left style="thin">
        <color theme="4"/>
      </left>
      <right/>
      <top/>
      <bottom/>
      <diagonal/>
    </border>
    <border>
      <left style="thin">
        <color theme="4"/>
      </left>
      <right style="thin">
        <color theme="4"/>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3"/>
      </left>
      <right/>
      <top style="thin">
        <color theme="3"/>
      </top>
      <bottom style="thin">
        <color indexed="64"/>
      </bottom>
      <diagonal/>
    </border>
    <border>
      <left style="thin">
        <color theme="3"/>
      </left>
      <right/>
      <top style="thin">
        <color theme="3"/>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theme="3"/>
      </top>
      <bottom/>
      <diagonal/>
    </border>
    <border>
      <left style="thin">
        <color indexed="64"/>
      </left>
      <right style="thin">
        <color auto="1"/>
      </right>
      <top style="thin">
        <color indexed="64"/>
      </top>
      <bottom style="thin">
        <color theme="3"/>
      </bottom>
      <diagonal/>
    </border>
    <border>
      <left style="thin">
        <color auto="1"/>
      </left>
      <right/>
      <top style="thin">
        <color theme="3"/>
      </top>
      <bottom style="thin">
        <color theme="3"/>
      </bottom>
      <diagonal/>
    </border>
    <border>
      <left/>
      <right style="thin">
        <color auto="1"/>
      </right>
      <top style="thin">
        <color theme="3"/>
      </top>
      <bottom/>
      <diagonal/>
    </border>
    <border>
      <left/>
      <right/>
      <top style="double">
        <color indexed="64"/>
      </top>
      <bottom/>
      <diagonal/>
    </border>
    <border>
      <left/>
      <right style="thin">
        <color theme="3"/>
      </right>
      <top/>
      <bottom style="thin">
        <color theme="8"/>
      </bottom>
      <diagonal/>
    </border>
    <border>
      <left/>
      <right style="thin">
        <color theme="3"/>
      </right>
      <top/>
      <bottom style="thin">
        <color indexed="64"/>
      </bottom>
      <diagonal/>
    </border>
    <border>
      <left style="thin">
        <color theme="3"/>
      </left>
      <right/>
      <top/>
      <bottom style="thin">
        <color indexed="64"/>
      </bottom>
      <diagonal/>
    </border>
    <border>
      <left style="thin">
        <color indexed="64"/>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theme="3"/>
      </right>
      <top/>
      <bottom/>
      <diagonal/>
    </border>
    <border>
      <left/>
      <right style="thin">
        <color auto="1"/>
      </right>
      <top/>
      <bottom style="thin">
        <color theme="3"/>
      </bottom>
      <diagonal/>
    </border>
    <border>
      <left style="thin">
        <color indexed="64"/>
      </left>
      <right/>
      <top style="thin">
        <color indexed="64"/>
      </top>
      <bottom style="thin">
        <color theme="3"/>
      </bottom>
      <diagonal/>
    </border>
    <border>
      <left/>
      <right style="thin">
        <color theme="3"/>
      </right>
      <top/>
      <bottom style="thin">
        <color theme="4"/>
      </bottom>
      <diagonal/>
    </border>
    <border>
      <left style="thin">
        <color theme="3"/>
      </left>
      <right style="thin">
        <color theme="3"/>
      </right>
      <top/>
      <bottom style="thin">
        <color theme="4"/>
      </bottom>
      <diagonal/>
    </border>
    <border>
      <left style="thin">
        <color theme="3"/>
      </left>
      <right/>
      <top/>
      <bottom style="thin">
        <color theme="4"/>
      </bottom>
      <diagonal/>
    </border>
    <border>
      <left/>
      <right style="thin">
        <color theme="4"/>
      </right>
      <top style="thin">
        <color theme="3"/>
      </top>
      <bottom style="thin">
        <color theme="3"/>
      </bottom>
      <diagonal/>
    </border>
    <border>
      <left style="thin">
        <color theme="4"/>
      </left>
      <right style="thin">
        <color theme="4"/>
      </right>
      <top style="thin">
        <color theme="3"/>
      </top>
      <bottom style="thin">
        <color theme="3"/>
      </bottom>
      <diagonal/>
    </border>
    <border>
      <left style="thin">
        <color theme="4"/>
      </left>
      <right/>
      <top style="thin">
        <color theme="3"/>
      </top>
      <bottom style="thin">
        <color theme="3"/>
      </bottom>
      <diagonal/>
    </border>
    <border>
      <left/>
      <right style="thin">
        <color theme="4"/>
      </right>
      <top style="thin">
        <color theme="3"/>
      </top>
      <bottom style="thin">
        <color theme="4"/>
      </bottom>
      <diagonal/>
    </border>
    <border>
      <left style="thin">
        <color theme="4"/>
      </left>
      <right style="thin">
        <color theme="4"/>
      </right>
      <top style="thin">
        <color theme="3"/>
      </top>
      <bottom style="thin">
        <color theme="4"/>
      </bottom>
      <diagonal/>
    </border>
    <border>
      <left style="thin">
        <color theme="4"/>
      </left>
      <right/>
      <top style="thin">
        <color theme="3"/>
      </top>
      <bottom style="thin">
        <color theme="4"/>
      </bottom>
      <diagonal/>
    </border>
    <border>
      <left/>
      <right style="thin">
        <color theme="4"/>
      </right>
      <top style="thin">
        <color theme="4"/>
      </top>
      <bottom style="thin">
        <color theme="3"/>
      </bottom>
      <diagonal/>
    </border>
    <border>
      <left style="thin">
        <color theme="4"/>
      </left>
      <right style="thin">
        <color theme="4"/>
      </right>
      <top style="thin">
        <color theme="4"/>
      </top>
      <bottom style="thin">
        <color theme="3"/>
      </bottom>
      <diagonal/>
    </border>
    <border>
      <left style="thin">
        <color theme="4"/>
      </left>
      <right/>
      <top style="thin">
        <color theme="4"/>
      </top>
      <bottom style="thin">
        <color theme="3"/>
      </bottom>
      <diagonal/>
    </border>
    <border>
      <left/>
      <right style="thin">
        <color theme="4"/>
      </right>
      <top/>
      <bottom style="thin">
        <color theme="3"/>
      </bottom>
      <diagonal/>
    </border>
    <border>
      <left style="thin">
        <color theme="4"/>
      </left>
      <right style="thin">
        <color theme="4"/>
      </right>
      <top/>
      <bottom style="thin">
        <color theme="3"/>
      </bottom>
      <diagonal/>
    </border>
  </borders>
  <cellStyleXfs count="3270">
    <xf numFmtId="0" fontId="0" fillId="0" borderId="0"/>
    <xf numFmtId="9" fontId="1" fillId="0" borderId="0" applyFont="0" applyFill="0" applyBorder="0" applyAlignment="0" applyProtection="0"/>
    <xf numFmtId="0" fontId="4" fillId="0" borderId="0"/>
    <xf numFmtId="43"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xf numFmtId="0" fontId="1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7" fillId="0" borderId="0"/>
    <xf numFmtId="0" fontId="4" fillId="0" borderId="0"/>
    <xf numFmtId="0" fontId="1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0"/>
    <xf numFmtId="0" fontId="4" fillId="0" borderId="0">
      <alignment vertical="top"/>
    </xf>
    <xf numFmtId="0" fontId="4" fillId="0" borderId="0">
      <alignment vertical="top"/>
    </xf>
    <xf numFmtId="0" fontId="4" fillId="0" borderId="0"/>
    <xf numFmtId="0" fontId="79" fillId="0" borderId="0" applyNumberFormat="0" applyFill="0" applyBorder="0" applyAlignment="0" applyProtection="0"/>
    <xf numFmtId="0" fontId="45" fillId="0" borderId="0" applyNumberForma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171" fontId="4" fillId="0" borderId="0" applyFont="0" applyFill="0" applyBorder="0" applyAlignment="0" applyProtection="0"/>
    <xf numFmtId="3" fontId="4" fillId="0" borderId="0" applyFont="0" applyFill="0" applyBorder="0" applyAlignment="0" applyProtection="0"/>
    <xf numFmtId="0" fontId="4" fillId="0" borderId="63" applyNumberFormat="0" applyFont="0" applyFill="0" applyAlignment="0" applyProtection="0"/>
  </cellStyleXfs>
  <cellXfs count="1416">
    <xf numFmtId="0" fontId="0" fillId="0" borderId="0" xfId="0"/>
    <xf numFmtId="0" fontId="5" fillId="15" borderId="0" xfId="2" applyFont="1" applyFill="1" applyBorder="1"/>
    <xf numFmtId="164" fontId="5" fillId="15" borderId="0" xfId="3" applyNumberFormat="1" applyFont="1" applyFill="1" applyBorder="1"/>
    <xf numFmtId="0" fontId="5" fillId="15" borderId="0" xfId="2" applyFont="1" applyFill="1"/>
    <xf numFmtId="0" fontId="9" fillId="16" borderId="2" xfId="2" applyFont="1" applyFill="1" applyBorder="1" applyAlignment="1">
      <alignment horizontal="center" vertical="center" wrapText="1"/>
    </xf>
    <xf numFmtId="3" fontId="8" fillId="15" borderId="0" xfId="2" applyNumberFormat="1" applyFont="1" applyFill="1" applyBorder="1"/>
    <xf numFmtId="3" fontId="5" fillId="15" borderId="0" xfId="2" applyNumberFormat="1" applyFont="1" applyFill="1" applyBorder="1"/>
    <xf numFmtId="164" fontId="6" fillId="15" borderId="0" xfId="3" applyNumberFormat="1" applyFont="1" applyFill="1" applyBorder="1" applyAlignment="1">
      <alignment horizontal="centerContinuous"/>
    </xf>
    <xf numFmtId="164" fontId="5" fillId="15" borderId="4" xfId="3" applyNumberFormat="1" applyFont="1" applyFill="1" applyBorder="1"/>
    <xf numFmtId="164" fontId="5" fillId="15" borderId="0" xfId="3" applyNumberFormat="1" applyFont="1" applyFill="1"/>
    <xf numFmtId="164" fontId="13" fillId="15" borderId="0" xfId="3" applyNumberFormat="1" applyFont="1" applyFill="1" applyBorder="1" applyAlignment="1" applyProtection="1"/>
    <xf numFmtId="3" fontId="5" fillId="15" borderId="0" xfId="2" applyNumberFormat="1" applyFont="1" applyFill="1"/>
    <xf numFmtId="0" fontId="13" fillId="15" borderId="0" xfId="4" applyFont="1" applyFill="1" applyBorder="1" applyAlignment="1" applyProtection="1"/>
    <xf numFmtId="0" fontId="12" fillId="15" borderId="0" xfId="2" applyFont="1" applyFill="1"/>
    <xf numFmtId="164" fontId="12" fillId="15" borderId="0" xfId="3" applyNumberFormat="1" applyFont="1" applyFill="1" applyAlignment="1">
      <alignment horizontal="centerContinuous"/>
    </xf>
    <xf numFmtId="164" fontId="8" fillId="15" borderId="2" xfId="3" applyNumberFormat="1" applyFont="1" applyFill="1" applyBorder="1" applyAlignment="1">
      <alignment horizontal="right"/>
    </xf>
    <xf numFmtId="164" fontId="12" fillId="15" borderId="0" xfId="3" applyNumberFormat="1" applyFont="1" applyFill="1" applyBorder="1" applyAlignment="1">
      <alignment horizontal="centerContinuous"/>
    </xf>
    <xf numFmtId="164" fontId="8" fillId="15" borderId="2" xfId="3" applyNumberFormat="1" applyFont="1" applyFill="1" applyBorder="1" applyAlignment="1">
      <alignment horizontal="center"/>
    </xf>
    <xf numFmtId="0" fontId="2" fillId="15" borderId="0" xfId="2" applyNumberFormat="1" applyFont="1" applyFill="1" applyBorder="1" applyAlignment="1">
      <alignment horizontal="centerContinuous"/>
    </xf>
    <xf numFmtId="0" fontId="12" fillId="15" borderId="0" xfId="2" applyFont="1" applyFill="1" applyAlignment="1">
      <alignment horizontal="centerContinuous"/>
    </xf>
    <xf numFmtId="164" fontId="5" fillId="15" borderId="0" xfId="3" applyNumberFormat="1" applyFont="1" applyFill="1" applyBorder="1" applyAlignment="1">
      <alignment horizontal="right"/>
    </xf>
    <xf numFmtId="164" fontId="0" fillId="0" borderId="0" xfId="3" applyNumberFormat="1" applyFont="1"/>
    <xf numFmtId="0" fontId="4" fillId="0" borderId="0" xfId="2"/>
    <xf numFmtId="0" fontId="5" fillId="0" borderId="0" xfId="2" applyFont="1"/>
    <xf numFmtId="0" fontId="5" fillId="0" borderId="0" xfId="2" applyFont="1" applyBorder="1"/>
    <xf numFmtId="164" fontId="5" fillId="0" borderId="0" xfId="3" applyNumberFormat="1" applyFont="1"/>
    <xf numFmtId="0" fontId="13" fillId="17" borderId="0" xfId="4" applyFont="1" applyFill="1" applyBorder="1" applyAlignment="1" applyProtection="1"/>
    <xf numFmtId="0" fontId="6" fillId="15" borderId="0" xfId="2" applyFont="1" applyFill="1" applyBorder="1" applyAlignment="1">
      <alignment horizontal="centerContinuous" wrapText="1"/>
    </xf>
    <xf numFmtId="0" fontId="12" fillId="15" borderId="0" xfId="2" applyFont="1" applyFill="1" applyBorder="1" applyAlignment="1">
      <alignment horizontal="centerContinuous" wrapText="1"/>
    </xf>
    <xf numFmtId="0" fontId="12" fillId="15" borderId="0" xfId="2" applyFont="1" applyFill="1" applyBorder="1" applyAlignment="1">
      <alignment horizontal="centerContinuous"/>
    </xf>
    <xf numFmtId="0" fontId="2" fillId="15" borderId="0" xfId="2" applyFont="1" applyFill="1" applyBorder="1" applyAlignment="1">
      <alignment horizontal="centerContinuous"/>
    </xf>
    <xf numFmtId="0" fontId="6" fillId="15" borderId="0" xfId="2" applyNumberFormat="1" applyFont="1" applyFill="1" applyBorder="1" applyAlignment="1">
      <alignment horizontal="centerContinuous" wrapText="1"/>
    </xf>
    <xf numFmtId="3" fontId="4" fillId="0" borderId="0" xfId="2" applyNumberFormat="1" applyAlignment="1">
      <alignment horizontal="centerContinuous" vertical="center"/>
    </xf>
    <xf numFmtId="3" fontId="12" fillId="15" borderId="0" xfId="2" applyNumberFormat="1" applyFont="1" applyFill="1" applyAlignment="1">
      <alignment horizontal="centerContinuous"/>
    </xf>
    <xf numFmtId="3" fontId="12" fillId="15" borderId="0" xfId="2" applyNumberFormat="1" applyFont="1" applyFill="1"/>
    <xf numFmtId="0" fontId="5" fillId="15" borderId="0" xfId="2" applyFont="1" applyFill="1" applyBorder="1" applyAlignment="1">
      <alignment horizontal="centerContinuous"/>
    </xf>
    <xf numFmtId="3" fontId="4" fillId="0" borderId="0" xfId="2" applyNumberFormat="1" applyAlignment="1">
      <alignment vertical="center"/>
    </xf>
    <xf numFmtId="164" fontId="5" fillId="15" borderId="0" xfId="2" applyNumberFormat="1" applyFont="1" applyFill="1" applyBorder="1" applyAlignment="1"/>
    <xf numFmtId="0" fontId="18" fillId="15" borderId="0" xfId="2" applyFont="1" applyFill="1" applyBorder="1" applyAlignment="1">
      <alignment horizontal="right"/>
    </xf>
    <xf numFmtId="164" fontId="5" fillId="15" borderId="14" xfId="3" applyNumberFormat="1" applyFont="1" applyFill="1" applyBorder="1" applyAlignment="1">
      <alignment horizontal="center"/>
    </xf>
    <xf numFmtId="3" fontId="5" fillId="15" borderId="14" xfId="2" applyNumberFormat="1" applyFont="1" applyFill="1" applyBorder="1" applyAlignment="1">
      <alignment horizontal="center"/>
    </xf>
    <xf numFmtId="164" fontId="5" fillId="15" borderId="11" xfId="3" applyNumberFormat="1" applyFont="1" applyFill="1" applyBorder="1" applyAlignment="1">
      <alignment horizontal="center"/>
    </xf>
    <xf numFmtId="3" fontId="4" fillId="0" borderId="0" xfId="2" applyNumberFormat="1" applyFont="1" applyAlignment="1">
      <alignment vertical="top"/>
    </xf>
    <xf numFmtId="3" fontId="5" fillId="15" borderId="0" xfId="2" applyNumberFormat="1" applyFont="1" applyFill="1" applyBorder="1" applyAlignment="1">
      <alignment horizontal="right"/>
    </xf>
    <xf numFmtId="0" fontId="5" fillId="15" borderId="0" xfId="2" applyFont="1" applyFill="1" applyBorder="1" applyAlignment="1"/>
    <xf numFmtId="0" fontId="9" fillId="15" borderId="0" xfId="2" applyFont="1" applyFill="1" applyBorder="1" applyAlignment="1">
      <alignment horizontal="right"/>
    </xf>
    <xf numFmtId="0" fontId="9" fillId="15" borderId="0" xfId="2" applyFont="1" applyFill="1"/>
    <xf numFmtId="3" fontId="8" fillId="15" borderId="0" xfId="2" applyNumberFormat="1" applyFont="1" applyFill="1" applyBorder="1" applyAlignment="1">
      <alignment horizontal="right"/>
    </xf>
    <xf numFmtId="0" fontId="34" fillId="15" borderId="0" xfId="2" applyFont="1" applyFill="1" applyBorder="1" applyAlignment="1">
      <alignment horizontal="right"/>
    </xf>
    <xf numFmtId="3" fontId="4" fillId="0" borderId="0" xfId="2" applyNumberFormat="1" applyAlignment="1">
      <alignment vertical="top"/>
    </xf>
    <xf numFmtId="3" fontId="27" fillId="15" borderId="0" xfId="2" applyNumberFormat="1" applyFont="1" applyFill="1" applyBorder="1"/>
    <xf numFmtId="3" fontId="13" fillId="15" borderId="0" xfId="4" applyNumberFormat="1" applyFont="1" applyFill="1" applyBorder="1" applyAlignment="1" applyProtection="1">
      <alignment horizontal="right"/>
    </xf>
    <xf numFmtId="0" fontId="12" fillId="0" borderId="0" xfId="2" applyFont="1"/>
    <xf numFmtId="0" fontId="9" fillId="16" borderId="8" xfId="2" applyFont="1" applyFill="1" applyBorder="1" applyAlignment="1">
      <alignment horizontal="center" vertical="center" wrapText="1"/>
    </xf>
    <xf numFmtId="0" fontId="12" fillId="0" borderId="0" xfId="2" applyFont="1" applyBorder="1"/>
    <xf numFmtId="3" fontId="2" fillId="0" borderId="0" xfId="2" applyNumberFormat="1" applyFont="1" applyFill="1" applyBorder="1" applyAlignment="1">
      <alignment horizontal="left"/>
    </xf>
    <xf numFmtId="3" fontId="5" fillId="15" borderId="11" xfId="2" applyNumberFormat="1" applyFont="1" applyFill="1" applyBorder="1" applyAlignment="1">
      <alignment horizontal="center"/>
    </xf>
    <xf numFmtId="3" fontId="8" fillId="15" borderId="2" xfId="2" applyNumberFormat="1" applyFont="1" applyFill="1" applyBorder="1" applyAlignment="1">
      <alignment horizontal="center"/>
    </xf>
    <xf numFmtId="0" fontId="18" fillId="17" borderId="0" xfId="2" applyFont="1" applyFill="1" applyBorder="1" applyAlignment="1">
      <alignment vertical="center" wrapText="1"/>
    </xf>
    <xf numFmtId="3" fontId="5" fillId="17" borderId="0" xfId="2" applyNumberFormat="1" applyFont="1" applyFill="1" applyBorder="1" applyAlignment="1">
      <alignment horizontal="right"/>
    </xf>
    <xf numFmtId="164" fontId="5" fillId="17" borderId="0" xfId="3" applyNumberFormat="1" applyFont="1" applyFill="1" applyBorder="1" applyAlignment="1">
      <alignment horizontal="right"/>
    </xf>
    <xf numFmtId="164" fontId="8" fillId="17" borderId="0" xfId="3" applyNumberFormat="1" applyFont="1" applyFill="1" applyBorder="1" applyAlignment="1">
      <alignment horizontal="right"/>
    </xf>
    <xf numFmtId="3" fontId="8" fillId="17" borderId="0" xfId="2" applyNumberFormat="1" applyFont="1" applyFill="1" applyBorder="1" applyAlignment="1">
      <alignment horizontal="right"/>
    </xf>
    <xf numFmtId="164" fontId="5" fillId="0" borderId="0" xfId="3" applyNumberFormat="1" applyFont="1" applyFill="1" applyBorder="1"/>
    <xf numFmtId="0" fontId="5" fillId="0" borderId="0" xfId="2" applyFont="1" applyFill="1" applyBorder="1"/>
    <xf numFmtId="0" fontId="20" fillId="0" borderId="0" xfId="2" applyFont="1"/>
    <xf numFmtId="0" fontId="23" fillId="0" borderId="0" xfId="2" applyFont="1"/>
    <xf numFmtId="0" fontId="5" fillId="17" borderId="0" xfId="2" applyFont="1" applyFill="1" applyBorder="1" applyAlignment="1"/>
    <xf numFmtId="3" fontId="4" fillId="0" borderId="0" xfId="2" applyNumberFormat="1" applyAlignment="1">
      <alignment horizontal="center" vertical="center"/>
    </xf>
    <xf numFmtId="0" fontId="33" fillId="15" borderId="0" xfId="2" applyFont="1" applyFill="1" applyBorder="1" applyAlignment="1">
      <alignment horizontal="left"/>
    </xf>
    <xf numFmtId="0" fontId="8" fillId="15" borderId="7" xfId="2" applyFont="1" applyFill="1" applyBorder="1" applyAlignment="1"/>
    <xf numFmtId="0" fontId="18" fillId="15" borderId="0" xfId="2" applyFont="1" applyFill="1" applyBorder="1" applyAlignment="1">
      <alignment vertical="center" wrapText="1"/>
    </xf>
    <xf numFmtId="164" fontId="8" fillId="15" borderId="0" xfId="3" applyNumberFormat="1" applyFont="1" applyFill="1" applyBorder="1" applyAlignment="1">
      <alignment horizontal="right"/>
    </xf>
    <xf numFmtId="3" fontId="8" fillId="15" borderId="0" xfId="2" applyNumberFormat="1" applyFont="1" applyFill="1" applyBorder="1" applyAlignment="1">
      <alignment horizontal="center"/>
    </xf>
    <xf numFmtId="0" fontId="12" fillId="15" borderId="0" xfId="2" applyFont="1" applyFill="1" applyAlignment="1">
      <alignment vertical="center" wrapText="1"/>
    </xf>
    <xf numFmtId="0" fontId="5" fillId="15" borderId="0" xfId="2" applyFont="1" applyFill="1" applyBorder="1" applyAlignment="1">
      <alignment horizontal="center"/>
    </xf>
    <xf numFmtId="0" fontId="8" fillId="15" borderId="6" xfId="2" applyFont="1" applyFill="1" applyBorder="1" applyAlignment="1"/>
    <xf numFmtId="0" fontId="5" fillId="15" borderId="0" xfId="2" applyFont="1" applyFill="1" applyAlignment="1">
      <alignment horizontal="center"/>
    </xf>
    <xf numFmtId="164" fontId="12" fillId="15" borderId="0" xfId="3" applyNumberFormat="1" applyFont="1" applyFill="1" applyBorder="1" applyAlignment="1">
      <alignment horizontal="centerContinuous" wrapText="1"/>
    </xf>
    <xf numFmtId="0" fontId="2" fillId="15" borderId="0" xfId="2" applyFont="1" applyFill="1" applyBorder="1" applyAlignment="1">
      <alignment horizontal="centerContinuous" wrapText="1"/>
    </xf>
    <xf numFmtId="164" fontId="6" fillId="15" borderId="0" xfId="3" applyNumberFormat="1" applyFont="1" applyFill="1" applyBorder="1" applyAlignment="1">
      <alignment horizontal="centerContinuous" wrapText="1"/>
    </xf>
    <xf numFmtId="0" fontId="2" fillId="15" borderId="0" xfId="2" applyNumberFormat="1" applyFont="1" applyFill="1" applyBorder="1" applyAlignment="1">
      <alignment horizontal="centerContinuous" wrapText="1"/>
    </xf>
    <xf numFmtId="164" fontId="5" fillId="15" borderId="0" xfId="3" applyNumberFormat="1" applyFont="1" applyFill="1" applyBorder="1" applyAlignment="1">
      <alignment horizontal="centerContinuous"/>
    </xf>
    <xf numFmtId="166" fontId="8" fillId="15" borderId="23" xfId="3" applyNumberFormat="1" applyFont="1" applyFill="1" applyBorder="1" applyAlignment="1">
      <alignment horizontal="right"/>
    </xf>
    <xf numFmtId="166" fontId="8" fillId="15" borderId="27" xfId="3" applyNumberFormat="1" applyFont="1" applyFill="1" applyBorder="1" applyAlignment="1">
      <alignment horizontal="right"/>
    </xf>
    <xf numFmtId="0" fontId="33" fillId="15" borderId="0" xfId="2" applyFont="1" applyFill="1" applyBorder="1" applyAlignment="1">
      <alignment horizontal="center"/>
    </xf>
    <xf numFmtId="166" fontId="5" fillId="15" borderId="22" xfId="3" applyNumberFormat="1" applyFont="1" applyFill="1" applyBorder="1"/>
    <xf numFmtId="166" fontId="5" fillId="15" borderId="28" xfId="3" applyNumberFormat="1" applyFont="1" applyFill="1" applyBorder="1"/>
    <xf numFmtId="164" fontId="29" fillId="15" borderId="0" xfId="3" applyNumberFormat="1" applyFont="1" applyFill="1" applyBorder="1" applyAlignment="1">
      <alignment horizontal="right"/>
    </xf>
    <xf numFmtId="3" fontId="21" fillId="15" borderId="0" xfId="2" applyNumberFormat="1" applyFont="1" applyFill="1" applyBorder="1" applyAlignment="1">
      <alignment horizontal="right"/>
    </xf>
    <xf numFmtId="164" fontId="8" fillId="15" borderId="29" xfId="3" applyNumberFormat="1" applyFont="1" applyFill="1" applyBorder="1" applyAlignment="1">
      <alignment horizontal="right"/>
    </xf>
    <xf numFmtId="166" fontId="5" fillId="15" borderId="21" xfId="3" applyNumberFormat="1" applyFont="1" applyFill="1" applyBorder="1"/>
    <xf numFmtId="0" fontId="12" fillId="15" borderId="0" xfId="2" applyFont="1" applyFill="1" applyBorder="1"/>
    <xf numFmtId="3" fontId="2" fillId="15" borderId="0" xfId="2" applyNumberFormat="1" applyFont="1" applyFill="1" applyBorder="1" applyAlignment="1">
      <alignment horizontal="right"/>
    </xf>
    <xf numFmtId="0" fontId="4" fillId="0" borderId="0" xfId="2" applyAlignment="1">
      <alignment vertical="center"/>
    </xf>
    <xf numFmtId="3" fontId="4" fillId="0" borderId="0" xfId="2" applyNumberFormat="1"/>
    <xf numFmtId="0" fontId="8" fillId="15" borderId="0" xfId="2" applyNumberFormat="1" applyFont="1" applyFill="1" applyBorder="1" applyAlignment="1">
      <alignment horizontal="centerContinuous" wrapText="1"/>
    </xf>
    <xf numFmtId="0" fontId="5" fillId="15" borderId="0" xfId="2" applyFont="1" applyFill="1" applyAlignment="1">
      <alignment horizontal="centerContinuous"/>
    </xf>
    <xf numFmtId="164" fontId="5" fillId="15" borderId="0" xfId="3" applyNumberFormat="1" applyFont="1" applyFill="1" applyAlignment="1">
      <alignment horizontal="centerContinuous"/>
    </xf>
    <xf numFmtId="0" fontId="33" fillId="15" borderId="14" xfId="2" applyFont="1" applyFill="1" applyBorder="1" applyAlignment="1">
      <alignment horizontal="left"/>
    </xf>
    <xf numFmtId="166" fontId="5" fillId="15" borderId="14" xfId="2" applyNumberFormat="1" applyFont="1" applyFill="1" applyBorder="1" applyAlignment="1">
      <alignment horizontal="center"/>
    </xf>
    <xf numFmtId="166" fontId="5" fillId="15" borderId="14" xfId="3" applyNumberFormat="1" applyFont="1" applyFill="1" applyBorder="1" applyAlignment="1">
      <alignment horizontal="center"/>
    </xf>
    <xf numFmtId="166" fontId="5" fillId="15" borderId="11" xfId="3" applyNumberFormat="1" applyFont="1" applyFill="1" applyBorder="1" applyAlignment="1">
      <alignment horizontal="center"/>
    </xf>
    <xf numFmtId="0" fontId="33" fillId="15" borderId="4" xfId="2" applyFont="1" applyFill="1" applyBorder="1" applyAlignment="1">
      <alignment horizontal="left"/>
    </xf>
    <xf numFmtId="166" fontId="5" fillId="15" borderId="4" xfId="2" applyNumberFormat="1" applyFont="1" applyFill="1" applyBorder="1" applyAlignment="1">
      <alignment horizontal="center"/>
    </xf>
    <xf numFmtId="166" fontId="5" fillId="15" borderId="9" xfId="3" applyNumberFormat="1" applyFont="1" applyFill="1" applyBorder="1" applyAlignment="1">
      <alignment horizontal="center"/>
    </xf>
    <xf numFmtId="0" fontId="21" fillId="15" borderId="4" xfId="2" applyFont="1" applyFill="1" applyBorder="1" applyAlignment="1"/>
    <xf numFmtId="166" fontId="8" fillId="15" borderId="4" xfId="2" applyNumberFormat="1" applyFont="1" applyFill="1" applyBorder="1" applyAlignment="1">
      <alignment horizontal="center"/>
    </xf>
    <xf numFmtId="166" fontId="8" fillId="15" borderId="4" xfId="3" applyNumberFormat="1" applyFont="1" applyFill="1" applyBorder="1" applyAlignment="1">
      <alignment horizontal="center"/>
    </xf>
    <xf numFmtId="166" fontId="8" fillId="15" borderId="9" xfId="3" applyNumberFormat="1" applyFont="1" applyFill="1" applyBorder="1" applyAlignment="1">
      <alignment horizontal="center"/>
    </xf>
    <xf numFmtId="0" fontId="5" fillId="15" borderId="0" xfId="2" applyNumberFormat="1" applyFont="1" applyFill="1"/>
    <xf numFmtId="164" fontId="5" fillId="15" borderId="0" xfId="3" applyNumberFormat="1" applyFont="1" applyFill="1" applyBorder="1" applyAlignment="1">
      <alignment horizontal="centerContinuous" wrapText="1"/>
    </xf>
    <xf numFmtId="164" fontId="11" fillId="15" borderId="0" xfId="3" applyNumberFormat="1" applyFont="1" applyFill="1" applyBorder="1" applyAlignment="1">
      <alignment horizontal="centerContinuous" wrapText="1"/>
    </xf>
    <xf numFmtId="0" fontId="6" fillId="15" borderId="0" xfId="2" applyNumberFormat="1" applyFont="1" applyFill="1" applyBorder="1" applyAlignment="1">
      <alignment horizontal="centerContinuous"/>
    </xf>
    <xf numFmtId="0" fontId="9" fillId="15" borderId="0" xfId="2" applyNumberFormat="1" applyFont="1" applyFill="1" applyBorder="1" applyAlignment="1">
      <alignment horizontal="centerContinuous"/>
    </xf>
    <xf numFmtId="0" fontId="12" fillId="15" borderId="0" xfId="2" applyFont="1" applyFill="1" applyBorder="1" applyAlignment="1">
      <alignment horizontal="center"/>
    </xf>
    <xf numFmtId="164" fontId="5" fillId="15" borderId="14" xfId="3" applyNumberFormat="1" applyFont="1" applyFill="1" applyBorder="1"/>
    <xf numFmtId="164" fontId="5" fillId="15" borderId="11" xfId="3" applyNumberFormat="1" applyFont="1" applyFill="1" applyBorder="1"/>
    <xf numFmtId="164" fontId="5" fillId="15" borderId="9" xfId="3" applyNumberFormat="1" applyFont="1" applyFill="1" applyBorder="1"/>
    <xf numFmtId="0" fontId="23" fillId="15" borderId="0" xfId="2" applyFont="1" applyFill="1"/>
    <xf numFmtId="164" fontId="21" fillId="15" borderId="0" xfId="3" applyNumberFormat="1" applyFont="1" applyFill="1" applyBorder="1" applyAlignment="1">
      <alignment horizontal="right"/>
    </xf>
    <xf numFmtId="0" fontId="9" fillId="15" borderId="0" xfId="2" applyNumberFormat="1" applyFont="1" applyFill="1" applyBorder="1" applyAlignment="1">
      <alignment wrapText="1"/>
    </xf>
    <xf numFmtId="0" fontId="1" fillId="15" borderId="0" xfId="2396" applyFont="1" applyFill="1"/>
    <xf numFmtId="0" fontId="6" fillId="15" borderId="0" xfId="2396" applyFont="1" applyFill="1" applyAlignment="1">
      <alignment horizontal="centerContinuous" wrapText="1"/>
    </xf>
    <xf numFmtId="0" fontId="11" fillId="15" borderId="0" xfId="2396" applyFont="1" applyFill="1" applyAlignment="1">
      <alignment horizontal="centerContinuous" wrapText="1"/>
    </xf>
    <xf numFmtId="43" fontId="11" fillId="15" borderId="0" xfId="3" applyFont="1" applyFill="1" applyAlignment="1">
      <alignment horizontal="centerContinuous" wrapText="1"/>
    </xf>
    <xf numFmtId="0" fontId="6" fillId="0" borderId="0" xfId="2396" applyFont="1" applyFill="1"/>
    <xf numFmtId="0" fontId="30" fillId="15" borderId="0" xfId="2396" applyFont="1" applyFill="1"/>
    <xf numFmtId="10" fontId="5" fillId="15" borderId="5" xfId="3243" quotePrefix="1" applyNumberFormat="1" applyFont="1" applyFill="1" applyBorder="1" applyAlignment="1">
      <alignment horizontal="center"/>
    </xf>
    <xf numFmtId="10" fontId="5" fillId="15" borderId="16" xfId="3243" quotePrefix="1" applyNumberFormat="1" applyFont="1" applyFill="1" applyBorder="1" applyAlignment="1">
      <alignment horizontal="center"/>
    </xf>
    <xf numFmtId="10" fontId="5" fillId="15" borderId="16" xfId="2396" quotePrefix="1" applyNumberFormat="1" applyFont="1" applyFill="1" applyBorder="1" applyAlignment="1">
      <alignment horizontal="center"/>
    </xf>
    <xf numFmtId="10" fontId="5" fillId="0" borderId="31" xfId="2" applyNumberFormat="1" applyFont="1" applyBorder="1" applyAlignment="1">
      <alignment horizontal="center" vertical="center" wrapText="1"/>
    </xf>
    <xf numFmtId="10" fontId="5" fillId="15" borderId="14" xfId="3243" quotePrefix="1" applyNumberFormat="1" applyFont="1" applyFill="1" applyBorder="1" applyAlignment="1">
      <alignment horizontal="center"/>
    </xf>
    <xf numFmtId="10" fontId="5" fillId="15" borderId="17" xfId="2396" quotePrefix="1" applyNumberFormat="1" applyFont="1" applyFill="1" applyBorder="1" applyAlignment="1">
      <alignment horizontal="center"/>
    </xf>
    <xf numFmtId="10" fontId="5" fillId="15" borderId="17" xfId="3243" quotePrefix="1" applyNumberFormat="1" applyFont="1" applyFill="1" applyBorder="1" applyAlignment="1">
      <alignment horizontal="center"/>
    </xf>
    <xf numFmtId="10" fontId="5" fillId="0" borderId="32" xfId="2" applyNumberFormat="1" applyFont="1" applyBorder="1" applyAlignment="1">
      <alignment horizontal="center" vertical="center" wrapText="1"/>
    </xf>
    <xf numFmtId="10" fontId="5" fillId="15" borderId="4" xfId="3243" quotePrefix="1" applyNumberFormat="1" applyFont="1" applyFill="1" applyBorder="1" applyAlignment="1">
      <alignment horizontal="center"/>
    </xf>
    <xf numFmtId="10" fontId="5" fillId="15" borderId="13" xfId="3243" quotePrefix="1" applyNumberFormat="1" applyFont="1" applyFill="1" applyBorder="1" applyAlignment="1">
      <alignment horizontal="center"/>
    </xf>
    <xf numFmtId="10" fontId="5" fillId="15" borderId="13" xfId="2396" quotePrefix="1" applyNumberFormat="1" applyFont="1" applyFill="1" applyBorder="1" applyAlignment="1">
      <alignment horizontal="center"/>
    </xf>
    <xf numFmtId="0" fontId="1" fillId="15" borderId="0" xfId="2396" applyFont="1" applyFill="1" applyAlignment="1"/>
    <xf numFmtId="4" fontId="35" fillId="0" borderId="0" xfId="2" applyNumberFormat="1" applyFont="1"/>
    <xf numFmtId="4" fontId="36" fillId="0" borderId="0" xfId="2" applyNumberFormat="1" applyFont="1"/>
    <xf numFmtId="164" fontId="1" fillId="0" borderId="0" xfId="3" applyNumberFormat="1" applyFont="1" applyFill="1" applyAlignment="1"/>
    <xf numFmtId="164" fontId="1" fillId="15" borderId="0" xfId="3" applyNumberFormat="1" applyFont="1" applyFill="1" applyAlignment="1"/>
    <xf numFmtId="4" fontId="37" fillId="0" borderId="0" xfId="2" applyNumberFormat="1" applyFont="1" applyBorder="1" applyAlignment="1">
      <alignment horizontal="right" vertical="center" wrapText="1"/>
    </xf>
    <xf numFmtId="4" fontId="38" fillId="15" borderId="0" xfId="2396" applyNumberFormat="1" applyFont="1" applyFill="1"/>
    <xf numFmtId="164" fontId="39" fillId="15" borderId="0" xfId="2302" applyNumberFormat="1" applyFont="1" applyFill="1"/>
    <xf numFmtId="166" fontId="3" fillId="15" borderId="0" xfId="2396" applyNumberFormat="1" applyFont="1" applyFill="1"/>
    <xf numFmtId="0" fontId="1" fillId="15" borderId="0" xfId="2396" applyFont="1" applyFill="1" applyBorder="1"/>
    <xf numFmtId="0" fontId="4" fillId="0" borderId="0" xfId="2" applyFont="1" applyBorder="1" applyAlignment="1">
      <alignment vertical="center" wrapText="1"/>
    </xf>
    <xf numFmtId="10" fontId="4" fillId="0" borderId="0" xfId="2" applyNumberFormat="1" applyFont="1" applyBorder="1" applyAlignment="1">
      <alignment vertical="center" wrapText="1"/>
    </xf>
    <xf numFmtId="0" fontId="1" fillId="0" borderId="0" xfId="2396" applyFont="1"/>
    <xf numFmtId="0" fontId="11" fillId="0" borderId="0" xfId="2396" applyFont="1" applyFill="1" applyAlignment="1">
      <alignment horizontal="centerContinuous" wrapText="1"/>
    </xf>
    <xf numFmtId="0" fontId="1" fillId="0" borderId="0" xfId="2396" applyFont="1" applyFill="1"/>
    <xf numFmtId="164" fontId="1" fillId="0" borderId="0" xfId="3" applyNumberFormat="1" applyFont="1" applyFill="1"/>
    <xf numFmtId="0" fontId="30" fillId="0" borderId="0" xfId="2396" applyFont="1"/>
    <xf numFmtId="0" fontId="1" fillId="0" borderId="0" xfId="2396" applyFont="1" applyFill="1" applyAlignment="1"/>
    <xf numFmtId="164" fontId="40" fillId="0" borderId="0" xfId="3" applyNumberFormat="1" applyFont="1" applyFill="1" applyAlignment="1"/>
    <xf numFmtId="4" fontId="41" fillId="0" borderId="0" xfId="2396" applyNumberFormat="1" applyFont="1"/>
    <xf numFmtId="164" fontId="5" fillId="0" borderId="0" xfId="2302" applyNumberFormat="1" applyFont="1"/>
    <xf numFmtId="0" fontId="4" fillId="0" borderId="0" xfId="2" applyBorder="1" applyAlignment="1">
      <alignment vertical="center" wrapText="1"/>
    </xf>
    <xf numFmtId="10" fontId="4" fillId="0" borderId="0" xfId="2" applyNumberFormat="1" applyBorder="1" applyAlignment="1">
      <alignment vertical="center" wrapText="1"/>
    </xf>
    <xf numFmtId="0" fontId="1" fillId="0" borderId="0" xfId="2396" applyFont="1" applyBorder="1"/>
    <xf numFmtId="0" fontId="13" fillId="17" borderId="3" xfId="4" applyFont="1" applyFill="1" applyBorder="1" applyAlignment="1" applyProtection="1"/>
    <xf numFmtId="0" fontId="5" fillId="0" borderId="3" xfId="2" applyFont="1" applyBorder="1"/>
    <xf numFmtId="10" fontId="0" fillId="0" borderId="0" xfId="0" applyNumberFormat="1" applyAlignment="1">
      <alignment vertical="center"/>
    </xf>
    <xf numFmtId="10" fontId="4" fillId="0" borderId="0" xfId="2" applyNumberFormat="1" applyFont="1" applyAlignment="1">
      <alignment vertical="center"/>
    </xf>
    <xf numFmtId="0" fontId="42" fillId="0" borderId="0" xfId="2" applyFont="1" applyFill="1" applyBorder="1" applyAlignment="1">
      <alignment horizontal="left" vertical="center"/>
    </xf>
    <xf numFmtId="10" fontId="33" fillId="0" borderId="14" xfId="3226" applyNumberFormat="1" applyFont="1" applyBorder="1" applyAlignment="1">
      <alignment horizontal="center"/>
    </xf>
    <xf numFmtId="10" fontId="43" fillId="0" borderId="0" xfId="2" applyNumberFormat="1" applyFont="1" applyFill="1" applyBorder="1" applyAlignment="1">
      <alignment horizontal="right" vertical="top"/>
    </xf>
    <xf numFmtId="10" fontId="33" fillId="0" borderId="4" xfId="3226" applyNumberFormat="1" applyFont="1" applyBorder="1" applyAlignment="1">
      <alignment horizontal="center"/>
    </xf>
    <xf numFmtId="10" fontId="4" fillId="0" borderId="0" xfId="2" applyNumberFormat="1" applyAlignment="1">
      <alignment vertical="center"/>
    </xf>
    <xf numFmtId="10" fontId="4" fillId="0" borderId="0" xfId="2" applyNumberFormat="1" applyFont="1" applyAlignment="1">
      <alignment vertical="top"/>
    </xf>
    <xf numFmtId="0" fontId="5" fillId="0" borderId="0" xfId="2" applyNumberFormat="1" applyFont="1"/>
    <xf numFmtId="0" fontId="27" fillId="15" borderId="0" xfId="2" applyFont="1" applyFill="1" applyAlignment="1">
      <alignment horizontal="centerContinuous"/>
    </xf>
    <xf numFmtId="0" fontId="26" fillId="15" borderId="0" xfId="2" applyFont="1" applyFill="1" applyAlignment="1">
      <alignment horizontal="centerContinuous"/>
    </xf>
    <xf numFmtId="0" fontId="6" fillId="15" borderId="0" xfId="4" applyFont="1" applyFill="1" applyBorder="1" applyAlignment="1" applyProtection="1">
      <alignment horizontal="centerContinuous"/>
    </xf>
    <xf numFmtId="0" fontId="44" fillId="15" borderId="0" xfId="4" applyFont="1" applyFill="1" applyBorder="1" applyAlignment="1" applyProtection="1">
      <alignment horizontal="centerContinuous"/>
    </xf>
    <xf numFmtId="0" fontId="27" fillId="15" borderId="0" xfId="2" applyFont="1" applyFill="1" applyBorder="1"/>
    <xf numFmtId="37" fontId="45" fillId="0" borderId="12" xfId="2" applyNumberFormat="1" applyFont="1" applyFill="1" applyBorder="1" applyAlignment="1">
      <alignment horizontal="center"/>
    </xf>
    <xf numFmtId="3" fontId="21" fillId="15" borderId="2" xfId="2394" applyNumberFormat="1" applyFont="1" applyFill="1" applyBorder="1"/>
    <xf numFmtId="166" fontId="29" fillId="15" borderId="0" xfId="2" applyNumberFormat="1" applyFont="1" applyFill="1"/>
    <xf numFmtId="3" fontId="29" fillId="15" borderId="14" xfId="2394" applyNumberFormat="1" applyFont="1" applyFill="1" applyBorder="1"/>
    <xf numFmtId="166" fontId="5" fillId="15" borderId="14" xfId="2" applyNumberFormat="1" applyFont="1" applyFill="1" applyBorder="1"/>
    <xf numFmtId="3" fontId="29" fillId="15" borderId="4" xfId="2394" applyNumberFormat="1" applyFont="1" applyFill="1" applyBorder="1"/>
    <xf numFmtId="166" fontId="5" fillId="15" borderId="4" xfId="2" applyNumberFormat="1" applyFont="1" applyFill="1" applyBorder="1"/>
    <xf numFmtId="0" fontId="6" fillId="0" borderId="2" xfId="2" applyFont="1" applyFill="1" applyBorder="1"/>
    <xf numFmtId="166" fontId="6" fillId="0" borderId="2" xfId="3" applyNumberFormat="1" applyFont="1" applyFill="1" applyBorder="1"/>
    <xf numFmtId="166" fontId="6" fillId="0" borderId="5" xfId="3" applyNumberFormat="1" applyFont="1" applyFill="1" applyBorder="1"/>
    <xf numFmtId="37" fontId="29" fillId="0" borderId="20" xfId="2" applyNumberFormat="1" applyFont="1" applyFill="1" applyBorder="1"/>
    <xf numFmtId="37" fontId="29" fillId="0" borderId="26" xfId="2" applyNumberFormat="1" applyFont="1" applyFill="1" applyBorder="1"/>
    <xf numFmtId="37" fontId="29" fillId="0" borderId="0" xfId="2" applyNumberFormat="1" applyFont="1" applyFill="1" applyBorder="1"/>
    <xf numFmtId="37" fontId="29" fillId="0" borderId="33" xfId="2" applyNumberFormat="1" applyFont="1" applyFill="1" applyBorder="1"/>
    <xf numFmtId="37" fontId="29" fillId="0" borderId="34" xfId="2" applyNumberFormat="1" applyFont="1" applyFill="1" applyBorder="1"/>
    <xf numFmtId="37" fontId="29" fillId="0" borderId="25" xfId="2" applyNumberFormat="1" applyFont="1" applyFill="1" applyBorder="1"/>
    <xf numFmtId="37" fontId="29" fillId="0" borderId="25" xfId="2" quotePrefix="1" applyNumberFormat="1" applyFont="1" applyFill="1" applyBorder="1"/>
    <xf numFmtId="3" fontId="29" fillId="15" borderId="11" xfId="2394" applyNumberFormat="1" applyFont="1" applyFill="1" applyBorder="1"/>
    <xf numFmtId="166" fontId="6" fillId="0" borderId="4" xfId="3" applyNumberFormat="1" applyFont="1" applyFill="1" applyBorder="1"/>
    <xf numFmtId="166" fontId="6" fillId="0" borderId="4" xfId="2" applyNumberFormat="1" applyFont="1" applyFill="1" applyBorder="1"/>
    <xf numFmtId="166" fontId="29" fillId="15" borderId="14" xfId="2394" applyNumberFormat="1" applyFont="1" applyFill="1" applyBorder="1"/>
    <xf numFmtId="166" fontId="6" fillId="0" borderId="2" xfId="2" applyNumberFormat="1" applyFont="1" applyFill="1" applyBorder="1"/>
    <xf numFmtId="166" fontId="29" fillId="15" borderId="4" xfId="2394" applyNumberFormat="1" applyFont="1" applyFill="1" applyBorder="1"/>
    <xf numFmtId="37" fontId="15" fillId="15" borderId="0" xfId="2" applyNumberFormat="1" applyFont="1" applyFill="1" applyBorder="1"/>
    <xf numFmtId="0" fontId="1" fillId="0" borderId="0" xfId="2461"/>
    <xf numFmtId="164" fontId="21" fillId="15" borderId="2" xfId="3" applyNumberFormat="1" applyFont="1" applyFill="1" applyBorder="1"/>
    <xf numFmtId="164" fontId="29" fillId="15" borderId="14" xfId="3" applyNumberFormat="1" applyFont="1" applyFill="1" applyBorder="1"/>
    <xf numFmtId="164" fontId="29" fillId="15" borderId="11" xfId="3" applyNumberFormat="1" applyFont="1" applyFill="1" applyBorder="1"/>
    <xf numFmtId="164" fontId="29" fillId="15" borderId="4" xfId="3" applyNumberFormat="1" applyFont="1" applyFill="1" applyBorder="1"/>
    <xf numFmtId="164" fontId="29" fillId="15" borderId="9" xfId="3" applyNumberFormat="1" applyFont="1" applyFill="1" applyBorder="1"/>
    <xf numFmtId="0" fontId="1" fillId="15" borderId="0" xfId="2461" applyFill="1" applyBorder="1"/>
    <xf numFmtId="0" fontId="15" fillId="15" borderId="0" xfId="2461" applyFont="1" applyFill="1" applyBorder="1"/>
    <xf numFmtId="0" fontId="46" fillId="15" borderId="0" xfId="2461" applyFont="1" applyFill="1" applyBorder="1"/>
    <xf numFmtId="3" fontId="29" fillId="15" borderId="5" xfId="2394" applyNumberFormat="1" applyFont="1" applyFill="1" applyBorder="1"/>
    <xf numFmtId="3" fontId="29" fillId="15" borderId="35" xfId="2394" applyNumberFormat="1" applyFont="1" applyFill="1" applyBorder="1"/>
    <xf numFmtId="166" fontId="45" fillId="0" borderId="10" xfId="0" applyNumberFormat="1" applyFont="1" applyFill="1" applyBorder="1" applyAlignment="1"/>
    <xf numFmtId="166" fontId="45" fillId="0" borderId="0" xfId="0" applyNumberFormat="1" applyFont="1" applyFill="1" applyBorder="1" applyAlignment="1"/>
    <xf numFmtId="0" fontId="1" fillId="0" borderId="0" xfId="2461" applyAlignment="1">
      <alignment wrapText="1"/>
    </xf>
    <xf numFmtId="0" fontId="6" fillId="0" borderId="2" xfId="2461" applyFont="1" applyFill="1" applyBorder="1"/>
    <xf numFmtId="166" fontId="6" fillId="0" borderId="2" xfId="2318" applyNumberFormat="1" applyFont="1" applyFill="1" applyBorder="1"/>
    <xf numFmtId="166" fontId="6" fillId="0" borderId="2" xfId="2461" applyNumberFormat="1" applyFont="1" applyFill="1" applyBorder="1"/>
    <xf numFmtId="166" fontId="5" fillId="15" borderId="14" xfId="2461" applyNumberFormat="1" applyFont="1" applyFill="1" applyBorder="1"/>
    <xf numFmtId="166" fontId="47" fillId="0" borderId="36" xfId="2394" applyNumberFormat="1" applyFont="1" applyFill="1" applyBorder="1" applyAlignment="1"/>
    <xf numFmtId="166" fontId="47" fillId="0" borderId="33" xfId="2394" applyNumberFormat="1" applyFont="1" applyFill="1" applyBorder="1" applyAlignment="1"/>
    <xf numFmtId="166" fontId="29" fillId="15" borderId="37" xfId="2394" applyNumberFormat="1" applyFont="1" applyFill="1" applyBorder="1"/>
    <xf numFmtId="166" fontId="1" fillId="0" borderId="0" xfId="2461" applyNumberFormat="1"/>
    <xf numFmtId="166" fontId="29" fillId="15" borderId="35" xfId="2394" applyNumberFormat="1" applyFont="1" applyFill="1" applyBorder="1"/>
    <xf numFmtId="166" fontId="5" fillId="15" borderId="35" xfId="2461" applyNumberFormat="1" applyFont="1" applyFill="1" applyBorder="1"/>
    <xf numFmtId="166" fontId="29" fillId="15" borderId="14" xfId="2461" applyNumberFormat="1" applyFont="1" applyFill="1" applyBorder="1"/>
    <xf numFmtId="166" fontId="29" fillId="15" borderId="35" xfId="2461" applyNumberFormat="1" applyFont="1" applyFill="1" applyBorder="1"/>
    <xf numFmtId="0" fontId="6" fillId="0" borderId="0" xfId="2461" applyFont="1" applyFill="1" applyBorder="1" applyAlignment="1">
      <alignment horizontal="center" wrapText="1"/>
    </xf>
    <xf numFmtId="0" fontId="5" fillId="15" borderId="0" xfId="2394" applyFont="1" applyFill="1"/>
    <xf numFmtId="0" fontId="7" fillId="15" borderId="0" xfId="4" applyFill="1" applyBorder="1" applyAlignment="1" applyProtection="1"/>
    <xf numFmtId="0" fontId="1" fillId="0" borderId="0" xfId="2461" applyAlignment="1">
      <alignment horizontal="center"/>
    </xf>
    <xf numFmtId="3" fontId="29" fillId="0" borderId="14" xfId="2394" applyNumberFormat="1" applyFont="1" applyFill="1" applyBorder="1"/>
    <xf numFmtId="3" fontId="1" fillId="15" borderId="0" xfId="2461" applyNumberFormat="1" applyFill="1" applyBorder="1"/>
    <xf numFmtId="3" fontId="1" fillId="0" borderId="0" xfId="2461" applyNumberFormat="1" applyAlignment="1">
      <alignment horizontal="center"/>
    </xf>
    <xf numFmtId="0" fontId="6" fillId="15" borderId="0" xfId="4" applyFont="1" applyFill="1" applyBorder="1" applyAlignment="1" applyProtection="1">
      <alignment horizontal="center"/>
    </xf>
    <xf numFmtId="0" fontId="6" fillId="15" borderId="0" xfId="4" applyFont="1" applyFill="1" applyBorder="1" applyAlignment="1" applyProtection="1"/>
    <xf numFmtId="0" fontId="26" fillId="15" borderId="0" xfId="4" applyFont="1" applyFill="1" applyBorder="1" applyAlignment="1" applyProtection="1"/>
    <xf numFmtId="166" fontId="29" fillId="15" borderId="14" xfId="3" applyNumberFormat="1" applyFont="1" applyFill="1" applyBorder="1"/>
    <xf numFmtId="166" fontId="29" fillId="15" borderId="4" xfId="3" applyNumberFormat="1" applyFont="1" applyFill="1" applyBorder="1"/>
    <xf numFmtId="0" fontId="26" fillId="15" borderId="0" xfId="4" applyFont="1" applyFill="1" applyBorder="1" applyAlignment="1" applyProtection="1">
      <alignment horizontal="center"/>
    </xf>
    <xf numFmtId="0" fontId="1" fillId="0" borderId="0" xfId="2461" applyBorder="1" applyAlignment="1">
      <alignment horizontal="center"/>
    </xf>
    <xf numFmtId="3" fontId="4" fillId="15" borderId="0" xfId="2394" applyNumberFormat="1" applyFont="1" applyFill="1" applyBorder="1" applyAlignment="1">
      <alignment horizontal="center" vertical="center"/>
    </xf>
    <xf numFmtId="164" fontId="26" fillId="15" borderId="0" xfId="4" applyNumberFormat="1" applyFont="1" applyFill="1" applyBorder="1" applyAlignment="1" applyProtection="1">
      <alignment horizontal="center"/>
    </xf>
    <xf numFmtId="166" fontId="2" fillId="0" borderId="2" xfId="2461" applyNumberFormat="1" applyFont="1" applyFill="1" applyBorder="1"/>
    <xf numFmtId="166" fontId="2" fillId="0" borderId="2" xfId="2318" applyNumberFormat="1" applyFont="1" applyFill="1" applyBorder="1"/>
    <xf numFmtId="166" fontId="2" fillId="0" borderId="8" xfId="2318" applyNumberFormat="1" applyFont="1" applyFill="1" applyBorder="1"/>
    <xf numFmtId="166" fontId="29" fillId="15" borderId="11" xfId="2394" applyNumberFormat="1" applyFont="1" applyFill="1" applyBorder="1"/>
    <xf numFmtId="166" fontId="1" fillId="0" borderId="0" xfId="2461" applyNumberFormat="1" applyAlignment="1">
      <alignment horizontal="center"/>
    </xf>
    <xf numFmtId="166" fontId="1" fillId="0" borderId="0" xfId="2461" applyNumberFormat="1" applyFont="1"/>
    <xf numFmtId="166" fontId="1" fillId="0" borderId="0" xfId="2461" applyNumberFormat="1" applyFont="1" applyAlignment="1">
      <alignment horizontal="center"/>
    </xf>
    <xf numFmtId="166" fontId="1" fillId="0" borderId="0" xfId="2461" applyNumberFormat="1" applyFont="1" applyBorder="1" applyAlignment="1">
      <alignment horizontal="center"/>
    </xf>
    <xf numFmtId="0" fontId="5" fillId="0" borderId="0" xfId="2" applyFont="1" applyFill="1"/>
    <xf numFmtId="0" fontId="5" fillId="0" borderId="0" xfId="2" applyFont="1" applyFill="1" applyAlignment="1">
      <alignment horizontal="left"/>
    </xf>
    <xf numFmtId="164" fontId="5" fillId="0" borderId="0" xfId="3" applyNumberFormat="1" applyFont="1" applyFill="1"/>
    <xf numFmtId="164" fontId="9" fillId="0" borderId="0" xfId="3" applyNumberFormat="1" applyFont="1" applyFill="1" applyBorder="1" applyAlignment="1">
      <alignment horizontal="center"/>
    </xf>
    <xf numFmtId="0" fontId="24" fillId="0" borderId="0" xfId="2" applyFont="1" applyFill="1" applyBorder="1" applyAlignment="1">
      <alignment horizontal="left"/>
    </xf>
    <xf numFmtId="0" fontId="31" fillId="0" borderId="39" xfId="2" applyFont="1" applyFill="1" applyBorder="1" applyAlignment="1">
      <alignment horizontal="left"/>
    </xf>
    <xf numFmtId="164" fontId="31" fillId="0" borderId="40" xfId="3" applyNumberFormat="1" applyFont="1" applyFill="1" applyBorder="1"/>
    <xf numFmtId="164" fontId="31" fillId="0" borderId="41" xfId="3" applyNumberFormat="1" applyFont="1" applyFill="1" applyBorder="1"/>
    <xf numFmtId="0" fontId="4" fillId="0" borderId="0" xfId="2" applyFont="1" applyFill="1" applyBorder="1" applyAlignment="1">
      <alignment horizontal="left"/>
    </xf>
    <xf numFmtId="0" fontId="5" fillId="0" borderId="42" xfId="2" applyFont="1" applyFill="1" applyBorder="1" applyAlignment="1">
      <alignment horizontal="left"/>
    </xf>
    <xf numFmtId="3" fontId="5" fillId="0" borderId="43" xfId="3" applyNumberFormat="1" applyFont="1" applyFill="1" applyBorder="1"/>
    <xf numFmtId="164" fontId="5" fillId="0" borderId="44" xfId="3" applyNumberFormat="1" applyFont="1" applyFill="1" applyBorder="1"/>
    <xf numFmtId="3" fontId="5" fillId="0" borderId="45" xfId="3" applyNumberFormat="1" applyFont="1" applyFill="1" applyBorder="1"/>
    <xf numFmtId="164" fontId="5" fillId="0" borderId="45" xfId="3" applyNumberFormat="1" applyFont="1" applyFill="1" applyBorder="1"/>
    <xf numFmtId="0" fontId="8" fillId="0" borderId="39" xfId="2" applyFont="1" applyFill="1" applyBorder="1" applyAlignment="1">
      <alignment horizontal="left"/>
    </xf>
    <xf numFmtId="164" fontId="8" fillId="0" borderId="40" xfId="3" applyNumberFormat="1" applyFont="1" applyFill="1" applyBorder="1"/>
    <xf numFmtId="164" fontId="8" fillId="0" borderId="41" xfId="3" applyNumberFormat="1" applyFont="1" applyFill="1" applyBorder="1"/>
    <xf numFmtId="166" fontId="8" fillId="0" borderId="40" xfId="3" applyNumberFormat="1" applyFont="1" applyFill="1" applyBorder="1"/>
    <xf numFmtId="166" fontId="8" fillId="0" borderId="41" xfId="3" applyNumberFormat="1" applyFont="1" applyFill="1" applyBorder="1"/>
    <xf numFmtId="0" fontId="9" fillId="0" borderId="46" xfId="2" applyFont="1" applyFill="1" applyBorder="1" applyAlignment="1">
      <alignment horizontal="left"/>
    </xf>
    <xf numFmtId="164" fontId="9" fillId="0" borderId="47" xfId="3" applyNumberFormat="1" applyFont="1" applyFill="1" applyBorder="1" applyAlignment="1"/>
    <xf numFmtId="166" fontId="9" fillId="0" borderId="47" xfId="3" applyNumberFormat="1" applyFont="1" applyFill="1" applyBorder="1" applyAlignment="1"/>
    <xf numFmtId="166" fontId="9" fillId="0" borderId="48" xfId="3" applyNumberFormat="1" applyFont="1" applyFill="1" applyBorder="1" applyAlignment="1"/>
    <xf numFmtId="164" fontId="5" fillId="0" borderId="0" xfId="2" applyNumberFormat="1" applyFont="1" applyFill="1" applyBorder="1"/>
    <xf numFmtId="164" fontId="31" fillId="0" borderId="47" xfId="3" applyNumberFormat="1" applyFont="1" applyFill="1" applyBorder="1" applyAlignment="1"/>
    <xf numFmtId="164" fontId="31" fillId="0" borderId="48" xfId="3" applyNumberFormat="1" applyFont="1" applyFill="1" applyBorder="1" applyAlignment="1"/>
    <xf numFmtId="164" fontId="8" fillId="0" borderId="44" xfId="3" applyNumberFormat="1" applyFont="1" applyFill="1" applyBorder="1"/>
    <xf numFmtId="164" fontId="8" fillId="0" borderId="0" xfId="3" applyNumberFormat="1" applyFont="1" applyFill="1" applyBorder="1"/>
    <xf numFmtId="166" fontId="8" fillId="0" borderId="38" xfId="3" applyNumberFormat="1" applyFont="1" applyFill="1" applyBorder="1"/>
    <xf numFmtId="0" fontId="9" fillId="0" borderId="39" xfId="2" applyFont="1" applyFill="1" applyBorder="1" applyAlignment="1">
      <alignment horizontal="left"/>
    </xf>
    <xf numFmtId="164" fontId="9" fillId="0" borderId="45" xfId="3" applyNumberFormat="1" applyFont="1" applyFill="1" applyBorder="1"/>
    <xf numFmtId="166" fontId="9" fillId="0" borderId="45" xfId="3" applyNumberFormat="1" applyFont="1" applyFill="1" applyBorder="1"/>
    <xf numFmtId="166" fontId="9" fillId="0" borderId="44" xfId="3" applyNumberFormat="1" applyFont="1" applyFill="1" applyBorder="1"/>
    <xf numFmtId="0" fontId="31" fillId="0" borderId="46" xfId="2" applyFont="1" applyFill="1" applyBorder="1" applyAlignment="1">
      <alignment horizontal="left"/>
    </xf>
    <xf numFmtId="164" fontId="5" fillId="0" borderId="43" xfId="3" applyNumberFormat="1" applyFont="1" applyFill="1" applyBorder="1"/>
    <xf numFmtId="0" fontId="8" fillId="0" borderId="0" xfId="2" applyFont="1" applyFill="1"/>
    <xf numFmtId="164" fontId="9" fillId="0" borderId="44" xfId="3" applyNumberFormat="1" applyFont="1" applyFill="1" applyBorder="1"/>
    <xf numFmtId="166" fontId="5" fillId="0" borderId="45" xfId="3" applyNumberFormat="1" applyFont="1" applyFill="1" applyBorder="1"/>
    <xf numFmtId="166" fontId="5" fillId="0" borderId="45" xfId="3" applyNumberFormat="1" applyFont="1" applyFill="1" applyBorder="1" applyAlignment="1"/>
    <xf numFmtId="164" fontId="8" fillId="0" borderId="44" xfId="3" applyNumberFormat="1" applyFont="1" applyFill="1" applyBorder="1" applyAlignment="1"/>
    <xf numFmtId="164" fontId="9" fillId="0" borderId="40" xfId="3" applyNumberFormat="1" applyFont="1" applyFill="1" applyBorder="1" applyAlignment="1"/>
    <xf numFmtId="166" fontId="9" fillId="0" borderId="40" xfId="3" applyNumberFormat="1" applyFont="1" applyFill="1" applyBorder="1" applyAlignment="1"/>
    <xf numFmtId="164" fontId="9" fillId="0" borderId="41" xfId="3" applyNumberFormat="1" applyFont="1" applyFill="1" applyBorder="1" applyAlignment="1"/>
    <xf numFmtId="164" fontId="8" fillId="0" borderId="47" xfId="3" applyNumberFormat="1" applyFont="1" applyFill="1" applyBorder="1" applyAlignment="1"/>
    <xf numFmtId="164" fontId="8" fillId="0" borderId="48" xfId="3" applyNumberFormat="1" applyFont="1" applyFill="1" applyBorder="1" applyAlignment="1"/>
    <xf numFmtId="164" fontId="8" fillId="0" borderId="50" xfId="3" applyNumberFormat="1" applyFont="1" applyFill="1" applyBorder="1"/>
    <xf numFmtId="3" fontId="8" fillId="0" borderId="40" xfId="3" applyNumberFormat="1" applyFont="1" applyFill="1" applyBorder="1"/>
    <xf numFmtId="3" fontId="9" fillId="0" borderId="45" xfId="3" applyNumberFormat="1" applyFont="1" applyFill="1" applyBorder="1"/>
    <xf numFmtId="3" fontId="9" fillId="0" borderId="40" xfId="3" applyNumberFormat="1" applyFont="1" applyFill="1" applyBorder="1" applyAlignment="1"/>
    <xf numFmtId="164" fontId="8" fillId="0" borderId="48" xfId="3" applyNumberFormat="1" applyFont="1" applyFill="1" applyBorder="1"/>
    <xf numFmtId="164" fontId="5" fillId="0" borderId="0" xfId="2" applyNumberFormat="1" applyFont="1" applyFill="1"/>
    <xf numFmtId="164" fontId="24" fillId="0" borderId="0" xfId="2" applyNumberFormat="1" applyFont="1" applyFill="1" applyBorder="1" applyAlignment="1">
      <alignment horizontal="left"/>
    </xf>
    <xf numFmtId="164" fontId="19" fillId="0" borderId="0" xfId="3" applyNumberFormat="1" applyFont="1" applyFill="1" applyAlignment="1">
      <alignment horizontal="left"/>
    </xf>
    <xf numFmtId="0" fontId="19" fillId="0" borderId="0" xfId="2" applyFont="1" applyFill="1" applyAlignment="1">
      <alignment horizontal="left"/>
    </xf>
    <xf numFmtId="164" fontId="19" fillId="0" borderId="0" xfId="2" applyNumberFormat="1" applyFont="1" applyFill="1" applyAlignment="1">
      <alignment horizontal="left"/>
    </xf>
    <xf numFmtId="3" fontId="5" fillId="0" borderId="0" xfId="2" applyNumberFormat="1" applyFont="1" applyFill="1" applyBorder="1"/>
    <xf numFmtId="0" fontId="5" fillId="0" borderId="0" xfId="2" applyFont="1" applyFill="1" applyAlignment="1">
      <alignment horizontal="right"/>
    </xf>
    <xf numFmtId="3" fontId="31" fillId="0" borderId="39" xfId="2" applyNumberFormat="1" applyFont="1" applyFill="1" applyBorder="1" applyAlignment="1">
      <alignment horizontal="left"/>
    </xf>
    <xf numFmtId="3" fontId="31" fillId="0" borderId="40" xfId="3" applyNumberFormat="1" applyFont="1" applyFill="1" applyBorder="1"/>
    <xf numFmtId="3" fontId="31" fillId="0" borderId="41" xfId="3" applyNumberFormat="1" applyFont="1" applyFill="1" applyBorder="1"/>
    <xf numFmtId="3" fontId="5" fillId="0" borderId="42" xfId="2" applyNumberFormat="1" applyFont="1" applyFill="1" applyBorder="1" applyAlignment="1">
      <alignment horizontal="left"/>
    </xf>
    <xf numFmtId="3" fontId="5" fillId="0" borderId="0" xfId="2" applyNumberFormat="1" applyFont="1" applyFill="1"/>
    <xf numFmtId="3" fontId="8" fillId="0" borderId="44" xfId="3" applyNumberFormat="1" applyFont="1" applyFill="1" applyBorder="1"/>
    <xf numFmtId="3" fontId="8" fillId="0" borderId="39" xfId="2" applyNumberFormat="1" applyFont="1" applyFill="1" applyBorder="1" applyAlignment="1">
      <alignment horizontal="left"/>
    </xf>
    <xf numFmtId="3" fontId="8" fillId="0" borderId="40" xfId="3" applyNumberFormat="1" applyFont="1" applyFill="1" applyBorder="1" applyAlignment="1">
      <alignment horizontal="right"/>
    </xf>
    <xf numFmtId="3" fontId="8" fillId="0" borderId="41" xfId="3" applyNumberFormat="1" applyFont="1" applyFill="1" applyBorder="1"/>
    <xf numFmtId="3" fontId="9" fillId="0" borderId="46" xfId="2" applyNumberFormat="1" applyFont="1" applyFill="1" applyBorder="1" applyAlignment="1">
      <alignment horizontal="left"/>
    </xf>
    <xf numFmtId="3" fontId="9" fillId="0" borderId="47" xfId="3" applyNumberFormat="1" applyFont="1" applyFill="1" applyBorder="1" applyAlignment="1">
      <alignment horizontal="right"/>
    </xf>
    <xf numFmtId="3" fontId="9" fillId="0" borderId="47" xfId="3" applyNumberFormat="1" applyFont="1" applyFill="1" applyBorder="1" applyAlignment="1"/>
    <xf numFmtId="3" fontId="9" fillId="0" borderId="48" xfId="3" applyNumberFormat="1" applyFont="1" applyFill="1" applyBorder="1" applyAlignment="1"/>
    <xf numFmtId="3" fontId="31" fillId="0" borderId="47" xfId="3" applyNumberFormat="1" applyFont="1" applyFill="1" applyBorder="1" applyAlignment="1"/>
    <xf numFmtId="3" fontId="31" fillId="0" borderId="48" xfId="3" applyNumberFormat="1" applyFont="1" applyFill="1" applyBorder="1" applyAlignment="1"/>
    <xf numFmtId="0" fontId="4" fillId="0" borderId="0" xfId="2" applyNumberFormat="1"/>
    <xf numFmtId="3" fontId="8" fillId="0" borderId="45" xfId="3" applyNumberFormat="1" applyFont="1" applyFill="1" applyBorder="1"/>
    <xf numFmtId="3" fontId="8" fillId="0" borderId="0" xfId="3" applyNumberFormat="1" applyFont="1" applyFill="1" applyBorder="1"/>
    <xf numFmtId="3" fontId="8" fillId="0" borderId="38" xfId="3" applyNumberFormat="1" applyFont="1" applyFill="1" applyBorder="1"/>
    <xf numFmtId="3" fontId="9" fillId="0" borderId="39" xfId="2" applyNumberFormat="1" applyFont="1" applyFill="1" applyBorder="1" applyAlignment="1">
      <alignment horizontal="left"/>
    </xf>
    <xf numFmtId="3" fontId="9" fillId="0" borderId="0" xfId="3" applyNumberFormat="1" applyFont="1" applyFill="1" applyBorder="1"/>
    <xf numFmtId="3" fontId="31" fillId="0" borderId="46" xfId="2" applyNumberFormat="1" applyFont="1" applyFill="1" applyBorder="1" applyAlignment="1">
      <alignment horizontal="left"/>
    </xf>
    <xf numFmtId="3" fontId="9" fillId="0" borderId="45" xfId="3" applyNumberFormat="1" applyFont="1" applyFill="1" applyBorder="1" applyAlignment="1">
      <alignment horizontal="right"/>
    </xf>
    <xf numFmtId="3" fontId="9" fillId="0" borderId="44" xfId="3" applyNumberFormat="1" applyFont="1" applyFill="1" applyBorder="1"/>
    <xf numFmtId="3" fontId="31" fillId="0" borderId="43" xfId="3" applyNumberFormat="1" applyFont="1" applyFill="1" applyBorder="1" applyAlignment="1"/>
    <xf numFmtId="3" fontId="8" fillId="0" borderId="45" xfId="3" applyNumberFormat="1" applyFont="1" applyFill="1" applyBorder="1" applyAlignment="1"/>
    <xf numFmtId="3" fontId="5" fillId="0" borderId="45" xfId="3" applyNumberFormat="1" applyFont="1" applyFill="1" applyBorder="1" applyAlignment="1"/>
    <xf numFmtId="3" fontId="8" fillId="0" borderId="44" xfId="3" applyNumberFormat="1" applyFont="1" applyFill="1" applyBorder="1" applyAlignment="1"/>
    <xf numFmtId="3" fontId="9" fillId="0" borderId="41" xfId="3" applyNumberFormat="1" applyFont="1" applyFill="1" applyBorder="1" applyAlignment="1"/>
    <xf numFmtId="3" fontId="8" fillId="0" borderId="47" xfId="3" applyNumberFormat="1" applyFont="1" applyFill="1" applyBorder="1" applyAlignment="1"/>
    <xf numFmtId="3" fontId="8" fillId="0" borderId="48" xfId="3" applyNumberFormat="1" applyFont="1" applyFill="1" applyBorder="1" applyAlignment="1"/>
    <xf numFmtId="3" fontId="8" fillId="0" borderId="50" xfId="3" applyNumberFormat="1" applyFont="1" applyFill="1" applyBorder="1"/>
    <xf numFmtId="3" fontId="8" fillId="0" borderId="47" xfId="3" applyNumberFormat="1" applyFont="1" applyFill="1" applyBorder="1" applyAlignment="1">
      <alignment horizontal="right"/>
    </xf>
    <xf numFmtId="3" fontId="5" fillId="0" borderId="43" xfId="3" applyNumberFormat="1" applyFont="1" applyFill="1" applyBorder="1" applyAlignment="1">
      <alignment horizontal="right"/>
    </xf>
    <xf numFmtId="3" fontId="8" fillId="0" borderId="51" xfId="3" applyNumberFormat="1" applyFont="1" applyFill="1" applyBorder="1"/>
    <xf numFmtId="3" fontId="5" fillId="0" borderId="45" xfId="3" applyNumberFormat="1" applyFont="1" applyFill="1" applyBorder="1" applyAlignment="1">
      <alignment horizontal="right"/>
    </xf>
    <xf numFmtId="3" fontId="8" fillId="0" borderId="0" xfId="3" applyNumberFormat="1" applyFont="1" applyFill="1"/>
    <xf numFmtId="3" fontId="5" fillId="0" borderId="0" xfId="2" applyNumberFormat="1" applyFont="1" applyFill="1" applyAlignment="1">
      <alignment horizontal="right"/>
    </xf>
    <xf numFmtId="3" fontId="5" fillId="0" borderId="0" xfId="3" applyNumberFormat="1" applyFont="1" applyFill="1"/>
    <xf numFmtId="0" fontId="12" fillId="0" borderId="0" xfId="2" applyFont="1" applyFill="1"/>
    <xf numFmtId="0" fontId="12" fillId="0" borderId="0" xfId="2" applyFont="1" applyFill="1" applyAlignment="1">
      <alignment vertical="center"/>
    </xf>
    <xf numFmtId="0" fontId="5" fillId="0" borderId="0" xfId="2" applyFont="1" applyFill="1" applyAlignment="1">
      <alignment vertical="center"/>
    </xf>
    <xf numFmtId="3" fontId="31" fillId="0" borderId="50" xfId="3" applyNumberFormat="1" applyFont="1" applyFill="1" applyBorder="1"/>
    <xf numFmtId="3" fontId="31" fillId="0" borderId="44" xfId="3" applyNumberFormat="1" applyFont="1" applyFill="1" applyBorder="1"/>
    <xf numFmtId="3" fontId="8" fillId="16" borderId="49" xfId="2" applyNumberFormat="1" applyFont="1" applyFill="1" applyBorder="1" applyAlignment="1">
      <alignment horizontal="right"/>
    </xf>
    <xf numFmtId="3" fontId="31" fillId="0" borderId="50" xfId="3" applyNumberFormat="1" applyFont="1" applyFill="1" applyBorder="1" applyAlignment="1"/>
    <xf numFmtId="3" fontId="31" fillId="0" borderId="44" xfId="3" applyNumberFormat="1" applyFont="1" applyFill="1" applyBorder="1" applyAlignment="1"/>
    <xf numFmtId="3" fontId="31" fillId="0" borderId="41" xfId="3" applyNumberFormat="1" applyFont="1" applyFill="1" applyBorder="1" applyAlignment="1"/>
    <xf numFmtId="0" fontId="12" fillId="0" borderId="0" xfId="2" applyFont="1" applyFill="1" applyAlignment="1">
      <alignment horizontal="left"/>
    </xf>
    <xf numFmtId="164" fontId="4" fillId="0" borderId="0" xfId="2" applyNumberFormat="1"/>
    <xf numFmtId="0" fontId="48" fillId="0" borderId="0" xfId="2" applyFont="1" applyFill="1"/>
    <xf numFmtId="164" fontId="48" fillId="0" borderId="0" xfId="3" applyNumberFormat="1" applyFont="1" applyFill="1"/>
    <xf numFmtId="0" fontId="12" fillId="0" borderId="0" xfId="2" applyFont="1" applyAlignment="1">
      <alignment horizontal="center" vertical="center"/>
    </xf>
    <xf numFmtId="166" fontId="31" fillId="0" borderId="47" xfId="3" applyNumberFormat="1" applyFont="1" applyFill="1" applyBorder="1" applyAlignment="1"/>
    <xf numFmtId="166" fontId="31" fillId="0" borderId="48" xfId="3" applyNumberFormat="1" applyFont="1" applyFill="1" applyBorder="1" applyAlignment="1"/>
    <xf numFmtId="166" fontId="8" fillId="0" borderId="47" xfId="3" applyNumberFormat="1" applyFont="1" applyBorder="1"/>
    <xf numFmtId="166" fontId="8" fillId="0" borderId="48" xfId="3" applyNumberFormat="1" applyFont="1" applyBorder="1"/>
    <xf numFmtId="166" fontId="5" fillId="0" borderId="44" xfId="3" applyNumberFormat="1" applyFont="1" applyFill="1" applyBorder="1"/>
    <xf numFmtId="166" fontId="8" fillId="0" borderId="43" xfId="3" applyNumberFormat="1" applyFont="1" applyBorder="1"/>
    <xf numFmtId="166" fontId="8" fillId="0" borderId="50" xfId="3" applyNumberFormat="1" applyFont="1" applyBorder="1"/>
    <xf numFmtId="166" fontId="8" fillId="0" borderId="45" xfId="3" applyNumberFormat="1" applyFont="1" applyBorder="1"/>
    <xf numFmtId="166" fontId="8" fillId="0" borderId="44" xfId="3" applyNumberFormat="1" applyFont="1" applyBorder="1"/>
    <xf numFmtId="166" fontId="8" fillId="0" borderId="40" xfId="3" applyNumberFormat="1" applyFont="1" applyBorder="1"/>
    <xf numFmtId="166" fontId="8" fillId="0" borderId="41" xfId="3" applyNumberFormat="1" applyFont="1" applyBorder="1"/>
    <xf numFmtId="166" fontId="5" fillId="0" borderId="43" xfId="3" applyNumberFormat="1" applyFont="1" applyFill="1" applyBorder="1"/>
    <xf numFmtId="166" fontId="5" fillId="0" borderId="0" xfId="2" applyNumberFormat="1" applyFont="1"/>
    <xf numFmtId="3" fontId="8" fillId="0" borderId="47" xfId="2" applyNumberFormat="1" applyFont="1" applyBorder="1"/>
    <xf numFmtId="3" fontId="8" fillId="0" borderId="48" xfId="2" applyNumberFormat="1" applyFont="1" applyBorder="1"/>
    <xf numFmtId="3" fontId="5" fillId="0" borderId="44" xfId="3" applyNumberFormat="1" applyFont="1" applyFill="1" applyBorder="1"/>
    <xf numFmtId="3" fontId="8" fillId="0" borderId="43" xfId="2" applyNumberFormat="1" applyFont="1" applyBorder="1"/>
    <xf numFmtId="3" fontId="8" fillId="0" borderId="50" xfId="2" applyNumberFormat="1" applyFont="1" applyBorder="1"/>
    <xf numFmtId="3" fontId="8" fillId="0" borderId="45" xfId="2" applyNumberFormat="1" applyFont="1" applyBorder="1"/>
    <xf numFmtId="3" fontId="8" fillId="0" borderId="44" xfId="2" applyNumberFormat="1" applyFont="1" applyBorder="1"/>
    <xf numFmtId="3" fontId="8" fillId="0" borderId="40" xfId="2" applyNumberFormat="1" applyFont="1" applyBorder="1"/>
    <xf numFmtId="3" fontId="8" fillId="0" borderId="41" xfId="2" applyNumberFormat="1" applyFont="1" applyBorder="1"/>
    <xf numFmtId="49" fontId="25" fillId="0" borderId="0" xfId="2" applyNumberFormat="1" applyFont="1" applyFill="1" applyAlignment="1">
      <alignment horizontal="right" vertical="center"/>
    </xf>
    <xf numFmtId="0" fontId="25" fillId="0" borderId="0" xfId="2" applyFont="1" applyFill="1" applyAlignment="1">
      <alignment vertical="center"/>
    </xf>
    <xf numFmtId="164" fontId="25" fillId="0" borderId="0" xfId="3" applyNumberFormat="1" applyFont="1" applyFill="1" applyAlignment="1">
      <alignment vertical="center"/>
    </xf>
    <xf numFmtId="0" fontId="32" fillId="0" borderId="0" xfId="2" applyFont="1" applyFill="1" applyAlignment="1">
      <alignment vertical="center"/>
    </xf>
    <xf numFmtId="3" fontId="8" fillId="0" borderId="0" xfId="2" applyNumberFormat="1" applyFont="1" applyFill="1" applyBorder="1" applyAlignment="1">
      <alignment horizontal="centerContinuous" vertical="center"/>
    </xf>
    <xf numFmtId="3" fontId="5" fillId="0" borderId="0" xfId="2" applyNumberFormat="1" applyFont="1" applyFill="1" applyBorder="1" applyAlignment="1">
      <alignment vertical="center"/>
    </xf>
    <xf numFmtId="164" fontId="5" fillId="0" borderId="0" xfId="3" applyNumberFormat="1" applyFont="1" applyFill="1" applyBorder="1" applyAlignment="1">
      <alignment vertical="center"/>
    </xf>
    <xf numFmtId="3" fontId="8" fillId="0" borderId="0" xfId="2" applyNumberFormat="1" applyFont="1" applyFill="1" applyBorder="1" applyAlignment="1">
      <alignment vertical="center"/>
    </xf>
    <xf numFmtId="0" fontId="5" fillId="0" borderId="0" xfId="2" applyFont="1" applyFill="1" applyAlignment="1">
      <alignment horizontal="center" vertical="center"/>
    </xf>
    <xf numFmtId="3" fontId="8" fillId="0" borderId="43" xfId="2" applyNumberFormat="1" applyFont="1" applyFill="1" applyBorder="1" applyAlignment="1">
      <alignment vertical="center"/>
    </xf>
    <xf numFmtId="0" fontId="8" fillId="0" borderId="0" xfId="2" applyFont="1" applyFill="1" applyAlignment="1">
      <alignment vertical="center"/>
    </xf>
    <xf numFmtId="3" fontId="5" fillId="0" borderId="52" xfId="2" applyNumberFormat="1" applyFont="1" applyFill="1" applyBorder="1" applyAlignment="1">
      <alignment vertical="center" wrapText="1"/>
    </xf>
    <xf numFmtId="3" fontId="5" fillId="0" borderId="43" xfId="2" applyNumberFormat="1" applyFont="1" applyFill="1" applyBorder="1" applyAlignment="1">
      <alignment vertical="center"/>
    </xf>
    <xf numFmtId="3" fontId="5" fillId="0" borderId="43" xfId="2" applyNumberFormat="1" applyFont="1" applyBorder="1" applyAlignment="1">
      <alignment vertical="center"/>
    </xf>
    <xf numFmtId="3" fontId="5" fillId="0" borderId="42" xfId="2" applyNumberFormat="1" applyFont="1" applyFill="1" applyBorder="1" applyAlignment="1">
      <alignment vertical="center" wrapText="1"/>
    </xf>
    <xf numFmtId="3" fontId="5" fillId="0" borderId="45" xfId="2" applyNumberFormat="1" applyFont="1" applyFill="1" applyBorder="1" applyAlignment="1">
      <alignment vertical="center"/>
    </xf>
    <xf numFmtId="3" fontId="5" fillId="0" borderId="45" xfId="2" applyNumberFormat="1" applyFont="1" applyBorder="1" applyAlignment="1">
      <alignment vertical="center"/>
    </xf>
    <xf numFmtId="3" fontId="5" fillId="0" borderId="39" xfId="2" applyNumberFormat="1" applyFont="1" applyFill="1" applyBorder="1" applyAlignment="1">
      <alignment vertical="center" wrapText="1"/>
    </xf>
    <xf numFmtId="3" fontId="5" fillId="0" borderId="40" xfId="2" applyNumberFormat="1" applyFont="1" applyFill="1" applyBorder="1" applyAlignment="1">
      <alignment vertical="center"/>
    </xf>
    <xf numFmtId="3" fontId="5" fillId="0" borderId="40" xfId="2" applyNumberFormat="1" applyFont="1" applyBorder="1" applyAlignment="1">
      <alignment vertical="center"/>
    </xf>
    <xf numFmtId="3" fontId="8" fillId="0" borderId="46" xfId="2" applyNumberFormat="1" applyFont="1" applyFill="1" applyBorder="1" applyAlignment="1">
      <alignment vertical="center" wrapText="1"/>
    </xf>
    <xf numFmtId="3" fontId="8" fillId="0" borderId="47" xfId="2" applyNumberFormat="1" applyFont="1" applyFill="1" applyBorder="1" applyAlignment="1">
      <alignment vertical="center"/>
    </xf>
    <xf numFmtId="3" fontId="8" fillId="0" borderId="48" xfId="2" applyNumberFormat="1" applyFont="1" applyFill="1" applyBorder="1" applyAlignment="1">
      <alignment vertical="center"/>
    </xf>
    <xf numFmtId="0" fontId="8" fillId="0" borderId="46" xfId="2" applyNumberFormat="1" applyFont="1" applyFill="1" applyBorder="1" applyAlignment="1">
      <alignment vertical="center" wrapText="1"/>
    </xf>
    <xf numFmtId="3" fontId="8" fillId="0" borderId="47" xfId="2" applyNumberFormat="1" applyFont="1" applyBorder="1" applyAlignment="1">
      <alignment vertical="center"/>
    </xf>
    <xf numFmtId="3" fontId="8" fillId="0" borderId="47" xfId="2501" applyNumberFormat="1" applyFont="1" applyFill="1" applyBorder="1" applyAlignment="1">
      <alignment vertical="center"/>
    </xf>
    <xf numFmtId="3" fontId="5" fillId="0" borderId="0" xfId="2" applyNumberFormat="1" applyFont="1" applyFill="1" applyBorder="1" applyAlignment="1">
      <alignment vertical="center" wrapText="1"/>
    </xf>
    <xf numFmtId="3" fontId="8" fillId="0" borderId="44" xfId="2" applyNumberFormat="1" applyFont="1" applyFill="1" applyBorder="1" applyAlignment="1">
      <alignment vertical="center"/>
    </xf>
    <xf numFmtId="0" fontId="5" fillId="0" borderId="42" xfId="2" applyNumberFormat="1" applyFont="1" applyFill="1" applyBorder="1" applyAlignment="1">
      <alignment vertical="center" wrapText="1"/>
    </xf>
    <xf numFmtId="0" fontId="5" fillId="0" borderId="42" xfId="2" applyFont="1" applyFill="1" applyBorder="1" applyAlignment="1">
      <alignment vertical="center" wrapText="1"/>
    </xf>
    <xf numFmtId="0" fontId="5" fillId="0" borderId="0" xfId="2" applyNumberFormat="1" applyFont="1" applyFill="1" applyBorder="1" applyAlignment="1">
      <alignment vertical="center" wrapText="1"/>
    </xf>
    <xf numFmtId="0" fontId="5" fillId="0" borderId="45" xfId="2" applyFont="1" applyBorder="1" applyAlignment="1">
      <alignment vertical="center"/>
    </xf>
    <xf numFmtId="0" fontId="5" fillId="0" borderId="0" xfId="2" applyFont="1" applyFill="1" applyBorder="1" applyAlignment="1">
      <alignment vertical="center"/>
    </xf>
    <xf numFmtId="3" fontId="5" fillId="0" borderId="0" xfId="2" applyNumberFormat="1" applyFont="1" applyBorder="1" applyAlignment="1"/>
    <xf numFmtId="3" fontId="5" fillId="0" borderId="0" xfId="2" applyNumberFormat="1" applyFont="1" applyBorder="1"/>
    <xf numFmtId="3" fontId="5" fillId="0" borderId="42" xfId="2" applyNumberFormat="1" applyFont="1" applyFill="1" applyBorder="1" applyAlignment="1">
      <alignment vertical="center"/>
    </xf>
    <xf numFmtId="0" fontId="5" fillId="0" borderId="45" xfId="2" applyFont="1" applyFill="1" applyBorder="1" applyAlignment="1">
      <alignment vertical="center"/>
    </xf>
    <xf numFmtId="0" fontId="5" fillId="0" borderId="42" xfId="2445" applyNumberFormat="1" applyFont="1" applyFill="1" applyBorder="1" applyAlignment="1">
      <alignment vertical="center" wrapText="1"/>
    </xf>
    <xf numFmtId="3" fontId="5" fillId="0" borderId="45" xfId="2" applyNumberFormat="1" applyFont="1" applyFill="1" applyBorder="1" applyAlignment="1">
      <alignment horizontal="right" vertical="center"/>
    </xf>
    <xf numFmtId="0" fontId="5" fillId="0" borderId="40" xfId="2" applyFont="1" applyFill="1" applyBorder="1" applyAlignment="1">
      <alignment vertical="center"/>
    </xf>
    <xf numFmtId="0" fontId="5" fillId="0" borderId="40" xfId="2" applyFont="1" applyBorder="1" applyAlignment="1">
      <alignment vertical="center"/>
    </xf>
    <xf numFmtId="3" fontId="8" fillId="0" borderId="48" xfId="2" applyNumberFormat="1" applyFont="1" applyFill="1" applyBorder="1" applyAlignment="1"/>
    <xf numFmtId="3" fontId="8" fillId="0" borderId="0" xfId="2" applyNumberFormat="1" applyFont="1" applyFill="1" applyBorder="1" applyAlignment="1"/>
    <xf numFmtId="0" fontId="8" fillId="0" borderId="0" xfId="2" applyFont="1" applyFill="1" applyBorder="1" applyAlignment="1">
      <alignment vertical="center"/>
    </xf>
    <xf numFmtId="0" fontId="5" fillId="0" borderId="52" xfId="2" applyNumberFormat="1" applyFont="1" applyFill="1" applyBorder="1" applyAlignment="1">
      <alignment vertical="center" wrapText="1"/>
    </xf>
    <xf numFmtId="0" fontId="5" fillId="0" borderId="39" xfId="2" applyNumberFormat="1" applyFont="1" applyFill="1" applyBorder="1" applyAlignment="1">
      <alignment vertical="center" wrapText="1"/>
    </xf>
    <xf numFmtId="0" fontId="5" fillId="0" borderId="40" xfId="2" applyNumberFormat="1" applyFont="1" applyFill="1" applyBorder="1" applyAlignment="1">
      <alignment vertical="center" wrapText="1"/>
    </xf>
    <xf numFmtId="0" fontId="5" fillId="0" borderId="52" xfId="2" applyFont="1" applyFill="1" applyBorder="1" applyAlignment="1">
      <alignment vertical="center" wrapText="1"/>
    </xf>
    <xf numFmtId="0" fontId="25" fillId="0" borderId="0" xfId="2" applyNumberFormat="1" applyFont="1" applyFill="1" applyAlignment="1">
      <alignment horizontal="right" vertical="center"/>
    </xf>
    <xf numFmtId="49" fontId="5" fillId="0" borderId="0" xfId="2" applyNumberFormat="1" applyFont="1" applyFill="1" applyAlignment="1">
      <alignment horizontal="right" vertical="center"/>
    </xf>
    <xf numFmtId="164" fontId="5" fillId="0" borderId="0" xfId="3" applyNumberFormat="1" applyFont="1" applyFill="1" applyAlignment="1">
      <alignment vertical="center"/>
    </xf>
    <xf numFmtId="3" fontId="5" fillId="0" borderId="0" xfId="3" applyNumberFormat="1" applyFont="1" applyFill="1" applyAlignment="1">
      <alignment vertical="center"/>
    </xf>
    <xf numFmtId="3" fontId="5" fillId="0" borderId="0" xfId="2" applyNumberFormat="1" applyFont="1" applyFill="1" applyAlignment="1">
      <alignment vertical="center"/>
    </xf>
    <xf numFmtId="3" fontId="8" fillId="0" borderId="0" xfId="3" applyNumberFormat="1" applyFont="1" applyFill="1" applyBorder="1" applyAlignment="1">
      <alignment horizontal="centerContinuous" vertical="center"/>
    </xf>
    <xf numFmtId="3" fontId="5" fillId="0" borderId="0" xfId="3" applyNumberFormat="1" applyFont="1" applyFill="1" applyBorder="1" applyAlignment="1">
      <alignment vertical="center"/>
    </xf>
    <xf numFmtId="3" fontId="5" fillId="0" borderId="43" xfId="3" applyNumberFormat="1" applyFont="1" applyFill="1" applyBorder="1" applyAlignment="1">
      <alignment vertical="center"/>
    </xf>
    <xf numFmtId="3" fontId="8" fillId="0" borderId="50" xfId="2" applyNumberFormat="1" applyFont="1" applyFill="1" applyBorder="1" applyAlignment="1">
      <alignment vertical="center"/>
    </xf>
    <xf numFmtId="3" fontId="5" fillId="0" borderId="45" xfId="3" applyNumberFormat="1" applyFont="1" applyFill="1" applyBorder="1" applyAlignment="1">
      <alignment vertical="center"/>
    </xf>
    <xf numFmtId="3" fontId="5" fillId="0" borderId="40" xfId="3" applyNumberFormat="1" applyFont="1" applyFill="1" applyBorder="1" applyAlignment="1">
      <alignment vertical="center"/>
    </xf>
    <xf numFmtId="3" fontId="8" fillId="0" borderId="41" xfId="2" applyNumberFormat="1" applyFont="1" applyFill="1" applyBorder="1" applyAlignment="1">
      <alignment vertical="center"/>
    </xf>
    <xf numFmtId="3" fontId="8" fillId="0" borderId="47" xfId="3" applyNumberFormat="1" applyFont="1" applyFill="1" applyBorder="1" applyAlignment="1">
      <alignment vertical="center"/>
    </xf>
    <xf numFmtId="3" fontId="5" fillId="0" borderId="45" xfId="2394" applyNumberFormat="1" applyFont="1" applyFill="1" applyBorder="1" applyAlignment="1">
      <alignment vertical="center"/>
    </xf>
    <xf numFmtId="3" fontId="8" fillId="0" borderId="44" xfId="2394" applyNumberFormat="1" applyFont="1" applyFill="1" applyBorder="1" applyAlignment="1">
      <alignment vertical="center"/>
    </xf>
    <xf numFmtId="0" fontId="5" fillId="0" borderId="0" xfId="2" applyNumberFormat="1" applyFont="1" applyFill="1" applyAlignment="1">
      <alignment vertical="center"/>
    </xf>
    <xf numFmtId="3" fontId="5" fillId="15" borderId="45" xfId="3" applyNumberFormat="1" applyFont="1" applyFill="1" applyBorder="1" applyAlignment="1">
      <alignment vertical="center"/>
    </xf>
    <xf numFmtId="3" fontId="8" fillId="0" borderId="45" xfId="2" applyNumberFormat="1" applyFont="1" applyFill="1" applyBorder="1" applyAlignment="1">
      <alignment vertical="center"/>
    </xf>
    <xf numFmtId="0" fontId="5" fillId="0" borderId="0" xfId="2" applyFont="1" applyFill="1" applyBorder="1" applyAlignment="1">
      <alignment vertical="center" wrapText="1"/>
    </xf>
    <xf numFmtId="3" fontId="5" fillId="0" borderId="45" xfId="2" applyNumberFormat="1" applyFont="1" applyFill="1" applyBorder="1" applyAlignment="1">
      <alignment vertical="center" wrapText="1"/>
    </xf>
    <xf numFmtId="0" fontId="5" fillId="0" borderId="38" xfId="2" applyNumberFormat="1" applyFont="1" applyFill="1" applyBorder="1" applyAlignment="1">
      <alignment vertical="center" wrapText="1"/>
    </xf>
    <xf numFmtId="3" fontId="5" fillId="0" borderId="40" xfId="2" applyNumberFormat="1" applyFont="1" applyFill="1" applyBorder="1" applyAlignment="1">
      <alignment vertical="center" wrapText="1"/>
    </xf>
    <xf numFmtId="0" fontId="49" fillId="0" borderId="0" xfId="4" applyFont="1" applyFill="1" applyBorder="1" applyAlignment="1" applyProtection="1">
      <alignment vertical="center"/>
    </xf>
    <xf numFmtId="3" fontId="8" fillId="0" borderId="0" xfId="3" applyNumberFormat="1" applyFont="1" applyFill="1" applyBorder="1" applyAlignment="1">
      <alignment vertical="center"/>
    </xf>
    <xf numFmtId="0" fontId="13" fillId="0" borderId="0" xfId="4" applyFont="1" applyFill="1" applyBorder="1" applyAlignment="1" applyProtection="1">
      <alignment vertical="center"/>
    </xf>
    <xf numFmtId="0" fontId="5" fillId="0" borderId="0" xfId="2" applyNumberFormat="1" applyFont="1" applyFill="1" applyAlignment="1">
      <alignment horizontal="right" vertical="center"/>
    </xf>
    <xf numFmtId="3" fontId="8" fillId="0" borderId="44" xfId="2" applyNumberFormat="1" applyFont="1" applyFill="1" applyBorder="1" applyAlignment="1">
      <alignment horizontal="right" vertical="center"/>
    </xf>
    <xf numFmtId="3" fontId="5" fillId="0" borderId="40" xfId="2" applyNumberFormat="1" applyFont="1" applyFill="1" applyBorder="1" applyAlignment="1">
      <alignment horizontal="right" vertical="center"/>
    </xf>
    <xf numFmtId="3" fontId="8" fillId="0" borderId="41" xfId="2" applyNumberFormat="1" applyFont="1" applyFill="1" applyBorder="1" applyAlignment="1">
      <alignment horizontal="right" vertical="center"/>
    </xf>
    <xf numFmtId="3" fontId="8" fillId="0" borderId="46" xfId="2" applyNumberFormat="1" applyFont="1" applyFill="1" applyBorder="1" applyAlignment="1">
      <alignment vertical="center"/>
    </xf>
    <xf numFmtId="3" fontId="8" fillId="0" borderId="47" xfId="2" applyNumberFormat="1" applyFont="1" applyFill="1" applyBorder="1" applyAlignment="1">
      <alignment horizontal="right" vertical="center"/>
    </xf>
    <xf numFmtId="3" fontId="8" fillId="0" borderId="48" xfId="2" applyNumberFormat="1" applyFont="1" applyFill="1" applyBorder="1" applyAlignment="1">
      <alignment horizontal="right" vertical="center"/>
    </xf>
    <xf numFmtId="0" fontId="5" fillId="0" borderId="0" xfId="2394" applyNumberFormat="1" applyFont="1" applyFill="1" applyAlignment="1">
      <alignment vertical="center"/>
    </xf>
    <xf numFmtId="0" fontId="9" fillId="0" borderId="0" xfId="2" applyFont="1" applyFill="1" applyAlignment="1">
      <alignment horizontal="centerContinuous" vertical="center"/>
    </xf>
    <xf numFmtId="0" fontId="5" fillId="0" borderId="0" xfId="2" applyFont="1" applyFill="1" applyAlignment="1">
      <alignment horizontal="centerContinuous" vertical="center"/>
    </xf>
    <xf numFmtId="0" fontId="8" fillId="0" borderId="17" xfId="2" applyFont="1" applyFill="1" applyBorder="1" applyAlignment="1" applyProtection="1">
      <alignment horizontal="left" vertical="center"/>
    </xf>
    <xf numFmtId="3" fontId="5" fillId="0" borderId="14" xfId="2" applyNumberFormat="1" applyFont="1" applyFill="1" applyBorder="1" applyAlignment="1">
      <alignment horizontal="right" vertical="center"/>
    </xf>
    <xf numFmtId="164" fontId="5" fillId="0" borderId="14" xfId="3" applyNumberFormat="1" applyFont="1" applyFill="1" applyBorder="1" applyAlignment="1">
      <alignment horizontal="center" vertical="center"/>
    </xf>
    <xf numFmtId="3" fontId="8" fillId="0" borderId="0" xfId="2" applyNumberFormat="1" applyFont="1" applyFill="1" applyBorder="1" applyAlignment="1">
      <alignment horizontal="right" vertical="center"/>
    </xf>
    <xf numFmtId="3" fontId="32" fillId="0" borderId="0" xfId="2" applyNumberFormat="1" applyFont="1" applyFill="1" applyBorder="1" applyAlignment="1">
      <alignment horizontal="right" vertical="center"/>
    </xf>
    <xf numFmtId="168" fontId="5" fillId="0" borderId="14" xfId="2" applyNumberFormat="1" applyFont="1" applyFill="1" applyBorder="1" applyAlignment="1" applyProtection="1">
      <alignment horizontal="right" vertical="center"/>
    </xf>
    <xf numFmtId="3" fontId="32" fillId="0" borderId="11" xfId="2" applyNumberFormat="1" applyFont="1" applyFill="1" applyBorder="1" applyAlignment="1">
      <alignment horizontal="right" vertical="center"/>
    </xf>
    <xf numFmtId="3" fontId="5" fillId="0" borderId="0" xfId="2" applyNumberFormat="1" applyFont="1" applyFill="1" applyBorder="1" applyAlignment="1">
      <alignment horizontal="right" vertical="center"/>
    </xf>
    <xf numFmtId="3" fontId="32" fillId="0" borderId="0" xfId="2" applyNumberFormat="1" applyFont="1" applyFill="1" applyBorder="1" applyAlignment="1">
      <alignment vertical="center"/>
    </xf>
    <xf numFmtId="3" fontId="8" fillId="0" borderId="0" xfId="2" applyNumberFormat="1" applyFont="1" applyFill="1" applyBorder="1" applyAlignment="1">
      <alignment horizontal="center"/>
    </xf>
    <xf numFmtId="3" fontId="8" fillId="0" borderId="0" xfId="2" applyNumberFormat="1" applyFont="1" applyFill="1" applyBorder="1"/>
    <xf numFmtId="3" fontId="5" fillId="0" borderId="0" xfId="2519" applyNumberFormat="1" applyFont="1" applyFill="1" applyBorder="1"/>
    <xf numFmtId="168" fontId="5" fillId="0" borderId="0" xfId="2" applyNumberFormat="1" applyFont="1" applyFill="1" applyBorder="1" applyAlignment="1" applyProtection="1">
      <alignment horizontal="right" vertical="center"/>
    </xf>
    <xf numFmtId="3" fontId="32" fillId="0" borderId="0" xfId="2" applyNumberFormat="1" applyFont="1" applyFill="1" applyBorder="1" applyAlignment="1"/>
    <xf numFmtId="3" fontId="32" fillId="0" borderId="0" xfId="2" applyNumberFormat="1" applyFont="1" applyFill="1" applyBorder="1" applyAlignment="1">
      <alignment horizontal="center"/>
    </xf>
    <xf numFmtId="3" fontId="32" fillId="0" borderId="0" xfId="2" applyNumberFormat="1" applyFont="1" applyFill="1" applyBorder="1" applyAlignment="1">
      <alignment horizontal="center" wrapText="1"/>
    </xf>
    <xf numFmtId="3" fontId="32" fillId="0" borderId="0" xfId="2" applyNumberFormat="1" applyFont="1" applyFill="1" applyBorder="1" applyAlignment="1">
      <alignment horizontal="right"/>
    </xf>
    <xf numFmtId="0" fontId="8" fillId="0" borderId="0" xfId="2" applyFont="1" applyFill="1" applyBorder="1" applyAlignment="1" applyProtection="1">
      <alignment horizontal="left"/>
    </xf>
    <xf numFmtId="168" fontId="5" fillId="0" borderId="0" xfId="2" applyNumberFormat="1" applyFont="1" applyFill="1" applyBorder="1" applyAlignment="1" applyProtection="1">
      <alignment vertical="center"/>
    </xf>
    <xf numFmtId="0" fontId="13" fillId="0" borderId="0" xfId="4" applyFont="1" applyFill="1" applyBorder="1" applyAlignment="1" applyProtection="1">
      <alignment horizontal="center"/>
    </xf>
    <xf numFmtId="0" fontId="13" fillId="0" borderId="0" xfId="4" applyFont="1" applyFill="1" applyBorder="1" applyAlignment="1" applyProtection="1"/>
    <xf numFmtId="0" fontId="13" fillId="0" borderId="0" xfId="4" applyFont="1" applyFill="1" applyBorder="1" applyAlignment="1" applyProtection="1">
      <alignment horizontal="left"/>
    </xf>
    <xf numFmtId="164" fontId="33" fillId="0" borderId="0" xfId="3" applyNumberFormat="1" applyFont="1" applyFill="1"/>
    <xf numFmtId="164" fontId="5" fillId="0" borderId="0" xfId="3" applyNumberFormat="1" applyFont="1" applyFill="1" applyAlignment="1">
      <alignment horizontal="right"/>
    </xf>
    <xf numFmtId="164" fontId="8" fillId="18" borderId="2" xfId="3" applyNumberFormat="1" applyFont="1" applyFill="1" applyBorder="1" applyAlignment="1">
      <alignment vertical="center"/>
    </xf>
    <xf numFmtId="3" fontId="8" fillId="18" borderId="2" xfId="2" applyNumberFormat="1" applyFont="1" applyFill="1" applyBorder="1" applyAlignment="1">
      <alignment vertical="center"/>
    </xf>
    <xf numFmtId="164" fontId="8" fillId="18" borderId="8" xfId="3" applyNumberFormat="1" applyFont="1" applyFill="1" applyBorder="1" applyAlignment="1">
      <alignment horizontal="right" vertical="center"/>
    </xf>
    <xf numFmtId="164" fontId="8" fillId="15" borderId="8" xfId="3" applyNumberFormat="1" applyFont="1" applyFill="1" applyBorder="1" applyAlignment="1">
      <alignment horizontal="right"/>
    </xf>
    <xf numFmtId="0" fontId="5" fillId="0" borderId="0" xfId="2394" applyNumberFormat="1" applyFont="1" applyFill="1" applyAlignment="1">
      <alignment horizontal="left" vertical="center"/>
    </xf>
    <xf numFmtId="0" fontId="5" fillId="0" borderId="0" xfId="2394" applyNumberFormat="1" applyFont="1" applyFill="1" applyAlignment="1">
      <alignment horizontal="center" vertical="center"/>
    </xf>
    <xf numFmtId="0" fontId="5" fillId="0" borderId="0" xfId="2" applyFont="1" applyFill="1" applyAlignment="1">
      <alignment horizontal="center"/>
    </xf>
    <xf numFmtId="0" fontId="5" fillId="0" borderId="0" xfId="2" applyFont="1" applyAlignment="1">
      <alignment vertical="center"/>
    </xf>
    <xf numFmtId="164" fontId="5" fillId="0" borderId="0" xfId="3" applyNumberFormat="1" applyFont="1" applyAlignment="1">
      <alignment vertical="center"/>
    </xf>
    <xf numFmtId="164" fontId="8" fillId="0" borderId="9" xfId="3" applyNumberFormat="1" applyFont="1" applyFill="1" applyBorder="1" applyAlignment="1" applyProtection="1">
      <alignment horizontal="right" vertical="center"/>
    </xf>
    <xf numFmtId="164" fontId="5" fillId="0" borderId="4" xfId="3" applyNumberFormat="1" applyFont="1" applyFill="1" applyBorder="1" applyAlignment="1" applyProtection="1">
      <alignment horizontal="right" vertical="center"/>
    </xf>
    <xf numFmtId="164" fontId="5" fillId="0" borderId="14" xfId="3" applyNumberFormat="1" applyFont="1" applyFill="1" applyBorder="1" applyAlignment="1" applyProtection="1">
      <alignment horizontal="right" vertical="center"/>
    </xf>
    <xf numFmtId="3" fontId="5" fillId="0" borderId="34" xfId="2" applyNumberFormat="1" applyFont="1" applyBorder="1" applyAlignment="1" applyProtection="1">
      <alignment horizontal="right"/>
    </xf>
    <xf numFmtId="0" fontId="5" fillId="0" borderId="13" xfId="2" applyFont="1" applyFill="1" applyBorder="1" applyAlignment="1" applyProtection="1">
      <alignment horizontal="left" vertical="center"/>
    </xf>
    <xf numFmtId="164" fontId="8" fillId="0" borderId="11" xfId="3" applyNumberFormat="1" applyFont="1" applyFill="1" applyBorder="1" applyAlignment="1" applyProtection="1">
      <alignment horizontal="right" vertical="center"/>
    </xf>
    <xf numFmtId="3" fontId="5" fillId="0" borderId="34" xfId="2" applyNumberFormat="1" applyFont="1" applyBorder="1" applyAlignment="1">
      <alignment vertical="center"/>
    </xf>
    <xf numFmtId="0" fontId="5" fillId="0" borderId="17" xfId="2" applyFont="1" applyFill="1" applyBorder="1" applyAlignment="1" applyProtection="1">
      <alignment horizontal="left" vertical="center"/>
    </xf>
    <xf numFmtId="3" fontId="5" fillId="0" borderId="26" xfId="2" applyNumberFormat="1" applyFont="1" applyBorder="1" applyAlignment="1">
      <alignment vertical="center"/>
    </xf>
    <xf numFmtId="3" fontId="5" fillId="0" borderId="26" xfId="2" applyNumberFormat="1" applyFont="1" applyBorder="1" applyAlignment="1" applyProtection="1">
      <alignment horizontal="right"/>
    </xf>
    <xf numFmtId="0" fontId="5" fillId="0" borderId="0" xfId="2" applyFont="1" applyAlignment="1">
      <alignment horizontal="centerContinuous" vertical="center"/>
    </xf>
    <xf numFmtId="0" fontId="12" fillId="0" borderId="0" xfId="2" applyFont="1" applyFill="1" applyAlignment="1">
      <alignment horizontal="centerContinuous"/>
    </xf>
    <xf numFmtId="0" fontId="8" fillId="0" borderId="0" xfId="2" applyFont="1" applyAlignment="1" applyProtection="1">
      <alignment horizontal="centerContinuous" vertical="center"/>
    </xf>
    <xf numFmtId="0" fontId="9" fillId="0" borderId="0" xfId="2" applyFont="1" applyFill="1" applyAlignment="1" applyProtection="1">
      <alignment horizontal="centerContinuous" vertical="center"/>
    </xf>
    <xf numFmtId="164" fontId="5" fillId="0" borderId="9" xfId="3" applyNumberFormat="1" applyFont="1" applyFill="1" applyBorder="1" applyAlignment="1" applyProtection="1">
      <alignment horizontal="right" vertical="center"/>
    </xf>
    <xf numFmtId="3" fontId="5" fillId="0" borderId="25" xfId="2" applyNumberFormat="1" applyFont="1" applyBorder="1" applyAlignment="1">
      <alignment vertical="center"/>
    </xf>
    <xf numFmtId="3" fontId="5" fillId="0" borderId="25" xfId="2" applyNumberFormat="1" applyFont="1" applyBorder="1" applyAlignment="1" applyProtection="1">
      <alignment horizontal="right"/>
    </xf>
    <xf numFmtId="164" fontId="5" fillId="0" borderId="11" xfId="3" applyNumberFormat="1" applyFont="1" applyFill="1" applyBorder="1" applyAlignment="1" applyProtection="1">
      <alignment horizontal="right" vertical="center"/>
    </xf>
    <xf numFmtId="0" fontId="8" fillId="0" borderId="0" xfId="2" applyFont="1" applyAlignment="1">
      <alignment horizontal="centerContinuous" vertical="center"/>
    </xf>
    <xf numFmtId="0" fontId="8" fillId="0" borderId="0" xfId="2" applyFont="1" applyFill="1" applyAlignment="1">
      <alignment horizontal="centerContinuous" vertical="center"/>
    </xf>
    <xf numFmtId="0" fontId="8" fillId="0" borderId="0" xfId="2" applyFont="1" applyFill="1" applyAlignment="1" applyProtection="1">
      <alignment horizontal="centerContinuous" vertical="center"/>
    </xf>
    <xf numFmtId="0" fontId="31" fillId="0" borderId="0" xfId="2" applyFont="1"/>
    <xf numFmtId="0" fontId="8" fillId="0" borderId="0" xfId="2" applyFont="1" applyAlignment="1">
      <alignment horizontal="center" vertical="center"/>
    </xf>
    <xf numFmtId="0" fontId="5" fillId="0" borderId="16" xfId="2" applyFont="1" applyBorder="1" applyAlignment="1">
      <alignment horizontal="left" wrapText="1"/>
    </xf>
    <xf numFmtId="3" fontId="5" fillId="0" borderId="5" xfId="2" applyNumberFormat="1" applyFont="1" applyBorder="1" applyAlignment="1">
      <alignment horizontal="right" vertical="center"/>
    </xf>
    <xf numFmtId="0" fontId="50" fillId="0" borderId="5" xfId="2396" applyFont="1" applyBorder="1" applyAlignment="1">
      <alignment horizontal="right" vertical="center"/>
    </xf>
    <xf numFmtId="0" fontId="50" fillId="0" borderId="5" xfId="2397" applyFont="1" applyBorder="1" applyAlignment="1">
      <alignment horizontal="right" vertical="center"/>
    </xf>
    <xf numFmtId="0" fontId="50" fillId="0" borderId="5" xfId="2413" applyFont="1" applyBorder="1" applyAlignment="1">
      <alignment horizontal="right" vertical="center"/>
    </xf>
    <xf numFmtId="164" fontId="5" fillId="0" borderId="15" xfId="3" applyNumberFormat="1" applyFont="1" applyBorder="1" applyAlignment="1">
      <alignment horizontal="right" vertical="center"/>
    </xf>
    <xf numFmtId="0" fontId="5" fillId="0" borderId="17" xfId="2" applyFont="1" applyBorder="1" applyAlignment="1">
      <alignment horizontal="left" wrapText="1"/>
    </xf>
    <xf numFmtId="3" fontId="5" fillId="0" borderId="14" xfId="2" applyNumberFormat="1" applyFont="1" applyBorder="1" applyAlignment="1">
      <alignment horizontal="right" vertical="center"/>
    </xf>
    <xf numFmtId="0" fontId="50" fillId="0" borderId="14" xfId="2396" applyFont="1" applyBorder="1" applyAlignment="1">
      <alignment horizontal="right" vertical="center"/>
    </xf>
    <xf numFmtId="0" fontId="50" fillId="0" borderId="14" xfId="2397" applyFont="1" applyBorder="1" applyAlignment="1">
      <alignment horizontal="right" vertical="center"/>
    </xf>
    <xf numFmtId="0" fontId="50" fillId="0" borderId="14" xfId="2413" applyFont="1" applyBorder="1" applyAlignment="1">
      <alignment horizontal="right" vertical="center"/>
    </xf>
    <xf numFmtId="164" fontId="5" fillId="0" borderId="0" xfId="3" applyNumberFormat="1" applyFont="1" applyBorder="1" applyAlignment="1">
      <alignment horizontal="right" vertical="center"/>
    </xf>
    <xf numFmtId="0" fontId="5" fillId="0" borderId="13" xfId="2" applyFont="1" applyBorder="1" applyAlignment="1">
      <alignment horizontal="left" wrapText="1"/>
    </xf>
    <xf numFmtId="3" fontId="5" fillId="0" borderId="4" xfId="2" applyNumberFormat="1" applyFont="1" applyBorder="1" applyAlignment="1">
      <alignment horizontal="right" vertical="center"/>
    </xf>
    <xf numFmtId="0" fontId="50" fillId="0" borderId="4" xfId="2396" applyFont="1" applyBorder="1" applyAlignment="1">
      <alignment horizontal="right" vertical="center"/>
    </xf>
    <xf numFmtId="0" fontId="50" fillId="0" borderId="4" xfId="2397" applyFont="1" applyBorder="1" applyAlignment="1">
      <alignment horizontal="right" vertical="center"/>
    </xf>
    <xf numFmtId="0" fontId="50" fillId="0" borderId="4" xfId="2413" applyFont="1" applyBorder="1" applyAlignment="1">
      <alignment horizontal="right" vertical="center"/>
    </xf>
    <xf numFmtId="164" fontId="5" fillId="0" borderId="3" xfId="3" applyNumberFormat="1" applyFont="1" applyBorder="1" applyAlignment="1">
      <alignment horizontal="right" vertical="center"/>
    </xf>
    <xf numFmtId="3" fontId="5" fillId="0" borderId="34" xfId="2" applyNumberFormat="1" applyFont="1" applyBorder="1" applyAlignment="1">
      <alignment horizontal="right" vertical="center"/>
    </xf>
    <xf numFmtId="0" fontId="5" fillId="0" borderId="7" xfId="2" applyFont="1" applyBorder="1" applyAlignment="1">
      <alignment horizontal="left" wrapText="1"/>
    </xf>
    <xf numFmtId="3" fontId="50" fillId="0" borderId="2" xfId="2370" applyNumberFormat="1" applyFont="1" applyBorder="1" applyAlignment="1">
      <alignment horizontal="right" vertical="center"/>
    </xf>
    <xf numFmtId="164" fontId="5" fillId="0" borderId="6" xfId="3" applyNumberFormat="1" applyFont="1" applyBorder="1" applyAlignment="1">
      <alignment horizontal="right" vertical="center"/>
    </xf>
    <xf numFmtId="0" fontId="5" fillId="0" borderId="0" xfId="2" applyFont="1" applyAlignment="1">
      <alignment horizontal="center"/>
    </xf>
    <xf numFmtId="0" fontId="4" fillId="0" borderId="0" xfId="2" applyFont="1" applyFill="1"/>
    <xf numFmtId="0" fontId="9" fillId="0" borderId="0" xfId="2" applyNumberFormat="1" applyFont="1" applyFill="1" applyBorder="1" applyAlignment="1">
      <alignment horizontal="centerContinuous" wrapText="1"/>
    </xf>
    <xf numFmtId="0" fontId="24" fillId="0" borderId="0" xfId="2" applyNumberFormat="1" applyFont="1" applyFill="1" applyBorder="1" applyAlignment="1">
      <alignment horizontal="centerContinuous" wrapText="1"/>
    </xf>
    <xf numFmtId="0" fontId="7" fillId="0" borderId="0" xfId="4" applyFont="1" applyFill="1" applyBorder="1" applyAlignment="1" applyProtection="1"/>
    <xf numFmtId="0" fontId="4" fillId="0" borderId="0" xfId="2" applyFont="1" applyFill="1" applyBorder="1" applyAlignment="1"/>
    <xf numFmtId="0" fontId="7" fillId="0" borderId="0" xfId="4" applyFont="1" applyFill="1" applyAlignment="1" applyProtection="1"/>
    <xf numFmtId="0" fontId="5" fillId="0" borderId="52" xfId="2" applyFont="1" applyFill="1" applyBorder="1" applyAlignment="1"/>
    <xf numFmtId="164" fontId="5" fillId="0" borderId="50" xfId="3" applyNumberFormat="1" applyFont="1" applyBorder="1" applyAlignment="1">
      <alignment horizontal="right"/>
    </xf>
    <xf numFmtId="164" fontId="5" fillId="0" borderId="51" xfId="3" applyNumberFormat="1" applyFont="1" applyFill="1" applyBorder="1" applyAlignment="1">
      <alignment horizontal="right"/>
    </xf>
    <xf numFmtId="164" fontId="5" fillId="0" borderId="51" xfId="3" applyNumberFormat="1" applyFont="1" applyFill="1" applyBorder="1"/>
    <xf numFmtId="3" fontId="8" fillId="0" borderId="50" xfId="2" applyNumberFormat="1" applyFont="1" applyFill="1" applyBorder="1"/>
    <xf numFmtId="0" fontId="5" fillId="0" borderId="42" xfId="2" applyFont="1" applyFill="1" applyBorder="1" applyAlignment="1"/>
    <xf numFmtId="164" fontId="5" fillId="0" borderId="0" xfId="3" applyNumberFormat="1" applyFont="1" applyAlignment="1">
      <alignment horizontal="right"/>
    </xf>
    <xf numFmtId="164" fontId="5" fillId="0" borderId="0" xfId="3" applyNumberFormat="1" applyFont="1" applyFill="1" applyBorder="1" applyAlignment="1">
      <alignment horizontal="right"/>
    </xf>
    <xf numFmtId="3" fontId="8" fillId="0" borderId="44" xfId="2" applyNumberFormat="1" applyFont="1" applyFill="1" applyBorder="1"/>
    <xf numFmtId="0" fontId="5" fillId="0" borderId="39" xfId="2" applyFont="1" applyFill="1" applyBorder="1" applyAlignment="1"/>
    <xf numFmtId="164" fontId="5" fillId="0" borderId="38" xfId="3" applyNumberFormat="1" applyFont="1" applyFill="1" applyBorder="1" applyAlignment="1">
      <alignment horizontal="right"/>
    </xf>
    <xf numFmtId="164" fontId="5" fillId="0" borderId="38" xfId="3" applyNumberFormat="1" applyFont="1" applyFill="1" applyBorder="1"/>
    <xf numFmtId="3" fontId="8" fillId="0" borderId="41" xfId="2" applyNumberFormat="1" applyFont="1" applyFill="1" applyBorder="1"/>
    <xf numFmtId="0" fontId="8" fillId="0" borderId="39" xfId="2" applyFont="1" applyFill="1" applyBorder="1" applyAlignment="1"/>
    <xf numFmtId="164" fontId="8" fillId="0" borderId="38" xfId="3" applyNumberFormat="1" applyFont="1" applyFill="1" applyBorder="1" applyAlignment="1">
      <alignment horizontal="right"/>
    </xf>
    <xf numFmtId="3" fontId="8" fillId="0" borderId="38" xfId="2" applyNumberFormat="1" applyFont="1" applyFill="1" applyBorder="1" applyAlignment="1"/>
    <xf numFmtId="3" fontId="8" fillId="0" borderId="41" xfId="2" applyNumberFormat="1" applyFont="1" applyFill="1" applyBorder="1" applyAlignment="1"/>
    <xf numFmtId="0" fontId="51" fillId="0" borderId="0" xfId="2" applyFont="1" applyFill="1" applyBorder="1" applyAlignment="1"/>
    <xf numFmtId="3" fontId="24" fillId="0" borderId="0" xfId="2" applyNumberFormat="1" applyFont="1" applyFill="1" applyBorder="1" applyAlignment="1"/>
    <xf numFmtId="0" fontId="4" fillId="0" borderId="0" xfId="2" applyFont="1" applyFill="1" applyBorder="1"/>
    <xf numFmtId="2" fontId="9" fillId="0" borderId="0" xfId="2" applyNumberFormat="1" applyFont="1" applyFill="1" applyBorder="1" applyAlignment="1">
      <alignment horizontal="centerContinuous"/>
    </xf>
    <xf numFmtId="2" fontId="24" fillId="0" borderId="0" xfId="2" applyNumberFormat="1" applyFont="1" applyFill="1" applyBorder="1" applyAlignment="1">
      <alignment horizontal="centerContinuous"/>
    </xf>
    <xf numFmtId="0" fontId="4" fillId="0" borderId="0" xfId="2" applyFont="1" applyFill="1" applyAlignment="1">
      <alignment horizontal="center" vertical="center"/>
    </xf>
    <xf numFmtId="0" fontId="5" fillId="0" borderId="51" xfId="2" applyFont="1" applyFill="1" applyBorder="1" applyAlignment="1"/>
    <xf numFmtId="3" fontId="5" fillId="0" borderId="50" xfId="2" applyNumberFormat="1" applyFont="1" applyFill="1" applyBorder="1"/>
    <xf numFmtId="3" fontId="5" fillId="0" borderId="51" xfId="2" applyNumberFormat="1" applyFont="1" applyFill="1" applyBorder="1"/>
    <xf numFmtId="164" fontId="5" fillId="0" borderId="52" xfId="3" applyNumberFormat="1" applyFont="1" applyFill="1" applyBorder="1"/>
    <xf numFmtId="3" fontId="8" fillId="0" borderId="51" xfId="2" applyNumberFormat="1" applyFont="1" applyFill="1" applyBorder="1"/>
    <xf numFmtId="3" fontId="4" fillId="0" borderId="0" xfId="2" applyNumberFormat="1" applyFont="1" applyFill="1"/>
    <xf numFmtId="0" fontId="5" fillId="0" borderId="0" xfId="2" applyFont="1" applyFill="1" applyBorder="1" applyAlignment="1"/>
    <xf numFmtId="3" fontId="5" fillId="0" borderId="44" xfId="2" applyNumberFormat="1" applyFont="1" applyFill="1" applyBorder="1"/>
    <xf numFmtId="164" fontId="5" fillId="0" borderId="42" xfId="3" applyNumberFormat="1" applyFont="1" applyFill="1" applyBorder="1"/>
    <xf numFmtId="0" fontId="5" fillId="0" borderId="38" xfId="2" applyFont="1" applyFill="1" applyBorder="1" applyAlignment="1"/>
    <xf numFmtId="3" fontId="5" fillId="0" borderId="41" xfId="2" applyNumberFormat="1" applyFont="1" applyFill="1" applyBorder="1"/>
    <xf numFmtId="3" fontId="5" fillId="0" borderId="38" xfId="2" applyNumberFormat="1" applyFont="1" applyFill="1" applyBorder="1"/>
    <xf numFmtId="164" fontId="5" fillId="0" borderId="39" xfId="3" applyNumberFormat="1" applyFont="1" applyFill="1" applyBorder="1"/>
    <xf numFmtId="3" fontId="8" fillId="0" borderId="38" xfId="2" applyNumberFormat="1" applyFont="1" applyFill="1" applyBorder="1"/>
    <xf numFmtId="0" fontId="8" fillId="0" borderId="38" xfId="2" applyFont="1" applyFill="1" applyBorder="1" applyAlignment="1"/>
    <xf numFmtId="3" fontId="8" fillId="0" borderId="46" xfId="2" applyNumberFormat="1" applyFont="1" applyFill="1" applyBorder="1" applyAlignment="1"/>
    <xf numFmtId="3" fontId="1" fillId="0" borderId="0" xfId="2461" applyNumberFormat="1"/>
    <xf numFmtId="0" fontId="4" fillId="0" borderId="0" xfId="3260" applyBorder="1" applyAlignment="1"/>
    <xf numFmtId="0" fontId="53" fillId="0" borderId="6" xfId="3260" applyFont="1" applyBorder="1" applyAlignment="1">
      <alignment wrapText="1"/>
    </xf>
    <xf numFmtId="167" fontId="24" fillId="0" borderId="6" xfId="1" applyNumberFormat="1" applyFont="1" applyBorder="1" applyAlignment="1">
      <alignment vertical="center"/>
    </xf>
    <xf numFmtId="0" fontId="24" fillId="0" borderId="6" xfId="3260" applyFont="1" applyBorder="1" applyAlignment="1">
      <alignment horizontal="left" wrapText="1" indent="2"/>
    </xf>
    <xf numFmtId="164" fontId="4" fillId="0" borderId="6" xfId="3" applyNumberFormat="1" applyFont="1" applyBorder="1" applyAlignment="1">
      <alignment vertical="center"/>
    </xf>
    <xf numFmtId="164" fontId="24" fillId="0" borderId="6" xfId="3" applyNumberFormat="1" applyFont="1" applyBorder="1" applyAlignment="1">
      <alignment horizontal="center" vertical="center"/>
    </xf>
    <xf numFmtId="164" fontId="4" fillId="0" borderId="6" xfId="3" applyNumberFormat="1" applyFont="1" applyBorder="1" applyAlignment="1">
      <alignment horizontal="left" vertical="center" indent="1"/>
    </xf>
    <xf numFmtId="0" fontId="24" fillId="0" borderId="6" xfId="3260" applyFont="1" applyBorder="1" applyAlignment="1">
      <alignment wrapText="1"/>
    </xf>
    <xf numFmtId="0" fontId="55" fillId="15" borderId="0" xfId="4" applyFont="1" applyFill="1" applyBorder="1" applyAlignment="1" applyProtection="1"/>
    <xf numFmtId="3" fontId="8" fillId="15" borderId="2" xfId="2" applyNumberFormat="1" applyFont="1" applyFill="1" applyBorder="1"/>
    <xf numFmtId="3" fontId="5" fillId="15" borderId="2" xfId="2" applyNumberFormat="1" applyFont="1" applyFill="1" applyBorder="1"/>
    <xf numFmtId="164" fontId="5" fillId="15" borderId="2" xfId="3" applyNumberFormat="1" applyFont="1" applyFill="1" applyBorder="1"/>
    <xf numFmtId="164" fontId="5" fillId="15" borderId="2" xfId="3" applyNumberFormat="1" applyFont="1" applyFill="1" applyBorder="1" applyAlignment="1">
      <alignment horizontal="right"/>
    </xf>
    <xf numFmtId="164" fontId="8" fillId="15" borderId="2" xfId="3" applyNumberFormat="1" applyFont="1" applyFill="1" applyBorder="1"/>
    <xf numFmtId="3" fontId="10" fillId="15" borderId="0" xfId="2" applyNumberFormat="1" applyFont="1" applyFill="1" applyBorder="1"/>
    <xf numFmtId="164" fontId="8" fillId="15" borderId="0" xfId="3" applyNumberFormat="1" applyFont="1" applyFill="1" applyBorder="1"/>
    <xf numFmtId="3" fontId="6" fillId="15" borderId="0" xfId="2" applyNumberFormat="1" applyFont="1" applyFill="1" applyBorder="1" applyAlignment="1">
      <alignment horizontal="left"/>
    </xf>
    <xf numFmtId="164" fontId="6" fillId="15" borderId="0" xfId="3" applyNumberFormat="1" applyFont="1" applyFill="1" applyBorder="1" applyAlignment="1">
      <alignment horizontal="left"/>
    </xf>
    <xf numFmtId="0" fontId="55" fillId="15" borderId="0" xfId="4" applyFont="1" applyFill="1" applyBorder="1" applyAlignment="1" applyProtection="1">
      <alignment horizontal="left"/>
    </xf>
    <xf numFmtId="3" fontId="5" fillId="15" borderId="4" xfId="2" applyNumberFormat="1" applyFont="1" applyFill="1" applyBorder="1"/>
    <xf numFmtId="164" fontId="8" fillId="15" borderId="4" xfId="3" applyNumberFormat="1" applyFont="1" applyFill="1" applyBorder="1"/>
    <xf numFmtId="164" fontId="57" fillId="15" borderId="0" xfId="3" applyNumberFormat="1" applyFont="1" applyFill="1" applyBorder="1"/>
    <xf numFmtId="164" fontId="57" fillId="15" borderId="0" xfId="3" applyNumberFormat="1" applyFont="1" applyFill="1"/>
    <xf numFmtId="164" fontId="5" fillId="15" borderId="0" xfId="2" applyNumberFormat="1" applyFont="1" applyFill="1"/>
    <xf numFmtId="0" fontId="6" fillId="15" borderId="0" xfId="2" applyFont="1" applyFill="1" applyBorder="1" applyAlignment="1">
      <alignment horizontal="left" vertical="center"/>
    </xf>
    <xf numFmtId="0" fontId="12" fillId="15" borderId="0" xfId="2" applyFont="1" applyFill="1" applyAlignment="1">
      <alignment horizontal="left" vertical="center"/>
    </xf>
    <xf numFmtId="164" fontId="12" fillId="15" borderId="0" xfId="3" applyNumberFormat="1" applyFont="1" applyFill="1" applyAlignment="1">
      <alignment horizontal="left" vertical="center"/>
    </xf>
    <xf numFmtId="164" fontId="12" fillId="15" borderId="0" xfId="3" applyNumberFormat="1" applyFont="1" applyFill="1" applyAlignment="1">
      <alignment horizontal="left"/>
    </xf>
    <xf numFmtId="0" fontId="8" fillId="15" borderId="0" xfId="2" applyFont="1" applyFill="1" applyBorder="1" applyAlignment="1">
      <alignment horizontal="centerContinuous"/>
    </xf>
    <xf numFmtId="164" fontId="8" fillId="15" borderId="0" xfId="3" applyNumberFormat="1" applyFont="1" applyFill="1" applyBorder="1" applyAlignment="1">
      <alignment horizontal="centerContinuous"/>
    </xf>
    <xf numFmtId="164" fontId="8" fillId="15" borderId="0" xfId="3" applyNumberFormat="1" applyFont="1" applyFill="1" applyBorder="1" applyAlignment="1">
      <alignment horizontal="left"/>
    </xf>
    <xf numFmtId="164" fontId="5" fillId="0" borderId="2" xfId="3" applyNumberFormat="1" applyFont="1" applyFill="1" applyBorder="1" applyAlignment="1">
      <alignment horizontal="right"/>
    </xf>
    <xf numFmtId="0" fontId="5" fillId="15" borderId="2" xfId="2" applyFont="1" applyFill="1" applyBorder="1"/>
    <xf numFmtId="164" fontId="12" fillId="15" borderId="0" xfId="3" applyNumberFormat="1" applyFont="1" applyFill="1"/>
    <xf numFmtId="164" fontId="12" fillId="15" borderId="0" xfId="3" applyNumberFormat="1" applyFont="1" applyFill="1" applyBorder="1"/>
    <xf numFmtId="0" fontId="18" fillId="15" borderId="0" xfId="2" applyFont="1" applyFill="1"/>
    <xf numFmtId="164" fontId="18" fillId="15" borderId="0" xfId="3" applyNumberFormat="1" applyFont="1" applyFill="1" applyBorder="1"/>
    <xf numFmtId="164" fontId="12" fillId="15" borderId="0" xfId="3" applyNumberFormat="1" applyFont="1" applyFill="1" applyBorder="1" applyAlignment="1">
      <alignment horizontal="left"/>
    </xf>
    <xf numFmtId="164" fontId="59" fillId="15" borderId="0" xfId="3" applyNumberFormat="1" applyFont="1" applyFill="1" applyBorder="1" applyAlignment="1" applyProtection="1"/>
    <xf numFmtId="164" fontId="10" fillId="15" borderId="0" xfId="3" applyNumberFormat="1" applyFont="1" applyFill="1" applyBorder="1"/>
    <xf numFmtId="169" fontId="8" fillId="15" borderId="0" xfId="2" applyNumberFormat="1" applyFont="1" applyFill="1" applyBorder="1" applyAlignment="1">
      <alignment horizontal="centerContinuous"/>
    </xf>
    <xf numFmtId="169" fontId="8" fillId="15" borderId="0" xfId="2" applyNumberFormat="1" applyFont="1" applyFill="1" applyBorder="1" applyAlignment="1"/>
    <xf numFmtId="169" fontId="5" fillId="15" borderId="2" xfId="2" applyNumberFormat="1" applyFont="1" applyFill="1" applyBorder="1"/>
    <xf numFmtId="169" fontId="12" fillId="15" borderId="0" xfId="2" applyNumberFormat="1" applyFont="1" applyFill="1"/>
    <xf numFmtId="169" fontId="20" fillId="15" borderId="0" xfId="2" applyNumberFormat="1" applyFont="1" applyFill="1" applyAlignment="1"/>
    <xf numFmtId="169" fontId="5" fillId="15" borderId="0" xfId="2" applyNumberFormat="1" applyFont="1" applyFill="1"/>
    <xf numFmtId="169" fontId="6" fillId="15" borderId="0" xfId="2" applyNumberFormat="1" applyFont="1" applyFill="1" applyBorder="1" applyAlignment="1">
      <alignment horizontal="left" vertical="center"/>
    </xf>
    <xf numFmtId="169" fontId="9" fillId="15" borderId="0" xfId="2" applyNumberFormat="1" applyFont="1" applyFill="1" applyBorder="1" applyAlignment="1">
      <alignment horizontal="centerContinuous" vertical="center"/>
    </xf>
    <xf numFmtId="164" fontId="9" fillId="15" borderId="0" xfId="3" applyNumberFormat="1" applyFont="1" applyFill="1" applyBorder="1" applyAlignment="1">
      <alignment horizontal="centerContinuous" vertical="center"/>
    </xf>
    <xf numFmtId="0" fontId="6" fillId="15" borderId="0" xfId="2" applyFont="1" applyFill="1" applyBorder="1" applyAlignment="1">
      <alignment horizontal="left"/>
    </xf>
    <xf numFmtId="164" fontId="2" fillId="15" borderId="0" xfId="3" applyNumberFormat="1" applyFont="1" applyFill="1" applyBorder="1" applyAlignment="1">
      <alignment horizontal="centerContinuous"/>
    </xf>
    <xf numFmtId="169" fontId="60" fillId="15" borderId="3" xfId="2" applyNumberFormat="1" applyFont="1" applyFill="1" applyBorder="1" applyAlignment="1">
      <alignment horizontal="centerContinuous"/>
    </xf>
    <xf numFmtId="164" fontId="60" fillId="15" borderId="3" xfId="3" applyNumberFormat="1" applyFont="1" applyFill="1" applyBorder="1" applyAlignment="1">
      <alignment horizontal="centerContinuous"/>
    </xf>
    <xf numFmtId="164" fontId="61" fillId="15" borderId="3" xfId="3" applyNumberFormat="1" applyFont="1" applyFill="1" applyBorder="1"/>
    <xf numFmtId="164" fontId="12" fillId="15" borderId="3" xfId="3" applyNumberFormat="1" applyFont="1" applyFill="1" applyBorder="1"/>
    <xf numFmtId="0" fontId="61" fillId="15" borderId="3" xfId="2" applyFont="1" applyFill="1" applyBorder="1"/>
    <xf numFmtId="0" fontId="61" fillId="15" borderId="0" xfId="2" applyFont="1" applyFill="1"/>
    <xf numFmtId="169" fontId="9" fillId="0" borderId="8" xfId="2" applyNumberFormat="1" applyFont="1" applyFill="1" applyBorder="1" applyAlignment="1">
      <alignment horizontal="center" vertical="center"/>
    </xf>
    <xf numFmtId="169" fontId="9" fillId="0" borderId="6" xfId="2" applyNumberFormat="1" applyFont="1" applyFill="1" applyBorder="1" applyAlignment="1">
      <alignment horizontal="center" vertical="center"/>
    </xf>
    <xf numFmtId="169" fontId="9" fillId="0" borderId="7" xfId="2" applyNumberFormat="1" applyFont="1" applyFill="1" applyBorder="1" applyAlignment="1">
      <alignment horizontal="center" vertical="center"/>
    </xf>
    <xf numFmtId="41" fontId="5" fillId="0" borderId="8" xfId="3" applyNumberFormat="1" applyFont="1" applyFill="1" applyBorder="1" applyAlignment="1">
      <alignment horizontal="right"/>
    </xf>
    <xf numFmtId="41" fontId="5" fillId="0" borderId="6" xfId="3" applyNumberFormat="1" applyFont="1" applyFill="1" applyBorder="1" applyAlignment="1">
      <alignment horizontal="right"/>
    </xf>
    <xf numFmtId="41" fontId="8" fillId="0" borderId="7" xfId="2" applyNumberFormat="1" applyFont="1" applyFill="1" applyBorder="1" applyAlignment="1">
      <alignment horizontal="right"/>
    </xf>
    <xf numFmtId="41" fontId="5" fillId="15" borderId="8" xfId="3" applyNumberFormat="1" applyFont="1" applyFill="1" applyBorder="1" applyAlignment="1">
      <alignment horizontal="right"/>
    </xf>
    <xf numFmtId="41" fontId="5" fillId="15" borderId="6" xfId="3" applyNumberFormat="1" applyFont="1" applyFill="1" applyBorder="1" applyAlignment="1">
      <alignment horizontal="right"/>
    </xf>
    <xf numFmtId="41" fontId="5" fillId="0" borderId="9" xfId="3" applyNumberFormat="1" applyFont="1" applyFill="1" applyBorder="1" applyAlignment="1">
      <alignment horizontal="right"/>
    </xf>
    <xf numFmtId="41" fontId="5" fillId="0" borderId="3" xfId="3" applyNumberFormat="1" applyFont="1" applyFill="1" applyBorder="1" applyAlignment="1">
      <alignment horizontal="right"/>
    </xf>
    <xf numFmtId="41" fontId="5" fillId="15" borderId="9" xfId="3" applyNumberFormat="1" applyFont="1" applyFill="1" applyBorder="1" applyAlignment="1">
      <alignment horizontal="right"/>
    </xf>
    <xf numFmtId="41" fontId="5" fillId="15" borderId="3" xfId="3" applyNumberFormat="1" applyFont="1" applyFill="1" applyBorder="1" applyAlignment="1">
      <alignment horizontal="right"/>
    </xf>
    <xf numFmtId="41" fontId="21" fillId="0" borderId="8" xfId="3" applyNumberFormat="1" applyFont="1" applyFill="1" applyBorder="1" applyAlignment="1">
      <alignment horizontal="right"/>
    </xf>
    <xf numFmtId="41" fontId="21" fillId="0" borderId="6" xfId="3" applyNumberFormat="1" applyFont="1" applyFill="1" applyBorder="1" applyAlignment="1">
      <alignment horizontal="right"/>
    </xf>
    <xf numFmtId="41" fontId="21" fillId="15" borderId="8" xfId="3" applyNumberFormat="1" applyFont="1" applyFill="1" applyBorder="1" applyAlignment="1">
      <alignment horizontal="right"/>
    </xf>
    <xf numFmtId="41" fontId="21" fillId="15" borderId="6" xfId="3" applyNumberFormat="1" applyFont="1" applyFill="1" applyBorder="1" applyAlignment="1">
      <alignment horizontal="right"/>
    </xf>
    <xf numFmtId="0" fontId="63" fillId="15" borderId="0" xfId="2" applyFont="1" applyFill="1"/>
    <xf numFmtId="3" fontId="10" fillId="15" borderId="0" xfId="2" applyNumberFormat="1" applyFont="1" applyFill="1"/>
    <xf numFmtId="164" fontId="60" fillId="15" borderId="3" xfId="3" applyNumberFormat="1" applyFont="1" applyFill="1" applyBorder="1" applyAlignment="1">
      <alignment horizontal="left"/>
    </xf>
    <xf numFmtId="3" fontId="64" fillId="15" borderId="0" xfId="2" applyNumberFormat="1" applyFont="1" applyFill="1"/>
    <xf numFmtId="164" fontId="8" fillId="15" borderId="9" xfId="3" applyNumberFormat="1" applyFont="1" applyFill="1" applyBorder="1" applyAlignment="1">
      <alignment horizontal="center" vertical="center"/>
    </xf>
    <xf numFmtId="164" fontId="8" fillId="15" borderId="3" xfId="3" applyNumberFormat="1" applyFont="1" applyFill="1" applyBorder="1" applyAlignment="1">
      <alignment horizontal="center" vertical="center"/>
    </xf>
    <xf numFmtId="169" fontId="8" fillId="15" borderId="7" xfId="2" applyNumberFormat="1" applyFont="1" applyFill="1" applyBorder="1" applyAlignment="1">
      <alignment horizontal="center" vertical="center"/>
    </xf>
    <xf numFmtId="3" fontId="19" fillId="15" borderId="0" xfId="2" applyNumberFormat="1" applyFont="1" applyFill="1"/>
    <xf numFmtId="41" fontId="8" fillId="15" borderId="7" xfId="2" applyNumberFormat="1" applyFont="1" applyFill="1" applyBorder="1" applyAlignment="1">
      <alignment horizontal="right"/>
    </xf>
    <xf numFmtId="41" fontId="8" fillId="15" borderId="8" xfId="3" applyNumberFormat="1" applyFont="1" applyFill="1" applyBorder="1" applyAlignment="1">
      <alignment horizontal="right"/>
    </xf>
    <xf numFmtId="41" fontId="8" fillId="15" borderId="6" xfId="3" applyNumberFormat="1" applyFont="1" applyFill="1" applyBorder="1" applyAlignment="1">
      <alignment horizontal="right"/>
    </xf>
    <xf numFmtId="41" fontId="5" fillId="15" borderId="0" xfId="2" applyNumberFormat="1" applyFont="1" applyFill="1"/>
    <xf numFmtId="169" fontId="6" fillId="0" borderId="0" xfId="2" applyNumberFormat="1" applyFont="1" applyFill="1" applyBorder="1" applyAlignment="1">
      <alignment horizontal="left" vertical="center"/>
    </xf>
    <xf numFmtId="41" fontId="21" fillId="15" borderId="7" xfId="2" applyNumberFormat="1" applyFont="1" applyFill="1" applyBorder="1" applyAlignment="1">
      <alignment horizontal="right"/>
    </xf>
    <xf numFmtId="3" fontId="23" fillId="15" borderId="0" xfId="2" applyNumberFormat="1" applyFont="1" applyFill="1" applyBorder="1"/>
    <xf numFmtId="169" fontId="60" fillId="15" borderId="0" xfId="2" applyNumberFormat="1" applyFont="1" applyFill="1" applyBorder="1" applyAlignment="1">
      <alignment horizontal="centerContinuous"/>
    </xf>
    <xf numFmtId="164" fontId="60" fillId="15" borderId="0" xfId="3" applyNumberFormat="1" applyFont="1" applyFill="1" applyBorder="1" applyAlignment="1">
      <alignment horizontal="left"/>
    </xf>
    <xf numFmtId="164" fontId="60" fillId="15" borderId="0" xfId="3" applyNumberFormat="1" applyFont="1" applyFill="1" applyBorder="1" applyAlignment="1">
      <alignment horizontal="centerContinuous"/>
    </xf>
    <xf numFmtId="164" fontId="61" fillId="15" borderId="0" xfId="3" applyNumberFormat="1" applyFont="1" applyFill="1" applyBorder="1"/>
    <xf numFmtId="0" fontId="61" fillId="15" borderId="0" xfId="2" applyFont="1" applyFill="1" applyBorder="1"/>
    <xf numFmtId="169" fontId="9" fillId="0" borderId="3" xfId="2" applyNumberFormat="1" applyFont="1" applyFill="1" applyBorder="1" applyAlignment="1">
      <alignment horizontal="center" vertical="center"/>
    </xf>
    <xf numFmtId="169" fontId="8" fillId="15" borderId="13" xfId="2" applyNumberFormat="1" applyFont="1" applyFill="1" applyBorder="1" applyAlignment="1">
      <alignment horizontal="center" vertical="center"/>
    </xf>
    <xf numFmtId="0" fontId="5" fillId="15" borderId="0" xfId="2" applyFont="1" applyFill="1" applyAlignment="1">
      <alignment horizontal="left" vertical="center"/>
    </xf>
    <xf numFmtId="169" fontId="6" fillId="15" borderId="0" xfId="2" applyNumberFormat="1" applyFont="1" applyFill="1" applyBorder="1" applyAlignment="1">
      <alignment vertical="center"/>
    </xf>
    <xf numFmtId="0" fontId="4" fillId="0" borderId="0" xfId="3262"/>
    <xf numFmtId="164" fontId="9" fillId="15" borderId="9" xfId="3" applyNumberFormat="1" applyFont="1" applyFill="1" applyBorder="1" applyAlignment="1">
      <alignment horizontal="center" vertical="center"/>
    </xf>
    <xf numFmtId="41" fontId="4" fillId="0" borderId="0" xfId="3262" applyNumberFormat="1"/>
    <xf numFmtId="0" fontId="5" fillId="15" borderId="0" xfId="3262" applyFont="1" applyFill="1"/>
    <xf numFmtId="0" fontId="5" fillId="15" borderId="0" xfId="3262" applyFont="1" applyFill="1" applyAlignment="1">
      <alignment horizontal="left" vertical="center"/>
    </xf>
    <xf numFmtId="170" fontId="6" fillId="15" borderId="0" xfId="2" applyNumberFormat="1" applyFont="1" applyFill="1" applyBorder="1" applyAlignment="1">
      <alignment horizontal="left" vertical="center"/>
    </xf>
    <xf numFmtId="169" fontId="6" fillId="15" borderId="0" xfId="2" applyNumberFormat="1" applyFont="1" applyFill="1" applyBorder="1" applyAlignment="1"/>
    <xf numFmtId="0" fontId="24" fillId="0" borderId="0" xfId="3262" applyFont="1"/>
    <xf numFmtId="0" fontId="5" fillId="0" borderId="0" xfId="3262" applyFont="1"/>
    <xf numFmtId="169" fontId="19" fillId="15" borderId="6" xfId="2" applyNumberFormat="1" applyFont="1" applyFill="1" applyBorder="1"/>
    <xf numFmtId="3" fontId="4" fillId="0" borderId="2" xfId="3262" applyNumberFormat="1" applyBorder="1"/>
    <xf numFmtId="169" fontId="8" fillId="19" borderId="6" xfId="2" applyNumberFormat="1" applyFont="1" applyFill="1" applyBorder="1"/>
    <xf numFmtId="3" fontId="4" fillId="19" borderId="2" xfId="3262" applyNumberFormat="1" applyFill="1" applyBorder="1"/>
    <xf numFmtId="3" fontId="24" fillId="19" borderId="2" xfId="3262" applyNumberFormat="1" applyFont="1" applyFill="1" applyBorder="1"/>
    <xf numFmtId="0" fontId="6" fillId="15" borderId="0" xfId="2" applyFont="1" applyFill="1" applyAlignment="1">
      <alignment horizontal="left"/>
    </xf>
    <xf numFmtId="0" fontId="9" fillId="15" borderId="0" xfId="2" applyFont="1" applyFill="1" applyAlignment="1">
      <alignment horizontal="centerContinuous"/>
    </xf>
    <xf numFmtId="164" fontId="9" fillId="15" borderId="0" xfId="3" applyNumberFormat="1" applyFont="1" applyFill="1" applyAlignment="1">
      <alignment horizontal="centerContinuous"/>
    </xf>
    <xf numFmtId="0" fontId="5" fillId="15" borderId="3" xfId="2" applyFont="1" applyFill="1" applyBorder="1"/>
    <xf numFmtId="3" fontId="5" fillId="15" borderId="3" xfId="2" applyNumberFormat="1" applyFont="1" applyFill="1" applyBorder="1"/>
    <xf numFmtId="164" fontId="5" fillId="15" borderId="3" xfId="3" applyNumberFormat="1" applyFont="1" applyFill="1" applyBorder="1"/>
    <xf numFmtId="164" fontId="5" fillId="15" borderId="2" xfId="3" applyNumberFormat="1" applyFont="1" applyFill="1" applyBorder="1" applyAlignment="1">
      <alignment horizontal="center"/>
    </xf>
    <xf numFmtId="164" fontId="25" fillId="15" borderId="2" xfId="3" applyNumberFormat="1" applyFont="1" applyFill="1" applyBorder="1"/>
    <xf numFmtId="164" fontId="8" fillId="15" borderId="6" xfId="3" applyNumberFormat="1" applyFont="1" applyFill="1" applyBorder="1"/>
    <xf numFmtId="0" fontId="8" fillId="15" borderId="0" xfId="2" applyFont="1" applyFill="1" applyBorder="1" applyAlignment="1">
      <alignment horizontal="left"/>
    </xf>
    <xf numFmtId="0" fontId="10" fillId="0" borderId="0" xfId="2" applyFont="1" applyBorder="1" applyAlignment="1"/>
    <xf numFmtId="0" fontId="26" fillId="15" borderId="0" xfId="2" applyFont="1" applyFill="1"/>
    <xf numFmtId="0" fontId="66" fillId="15" borderId="0" xfId="2" applyFont="1" applyFill="1"/>
    <xf numFmtId="0" fontId="2" fillId="15" borderId="0" xfId="2" applyNumberFormat="1" applyFont="1" applyFill="1" applyBorder="1" applyAlignment="1">
      <alignment horizontal="center"/>
    </xf>
    <xf numFmtId="164" fontId="2" fillId="15" borderId="0" xfId="3" applyNumberFormat="1" applyFont="1" applyFill="1" applyBorder="1" applyAlignment="1">
      <alignment horizontal="center"/>
    </xf>
    <xf numFmtId="0" fontId="8" fillId="15" borderId="9" xfId="3" applyNumberFormat="1" applyFont="1" applyFill="1" applyBorder="1" applyAlignment="1">
      <alignment horizontal="center" vertical="center"/>
    </xf>
    <xf numFmtId="0" fontId="8" fillId="15" borderId="3" xfId="3" applyNumberFormat="1" applyFont="1" applyFill="1" applyBorder="1" applyAlignment="1">
      <alignment horizontal="center" vertical="center"/>
    </xf>
    <xf numFmtId="0" fontId="8" fillId="15" borderId="6" xfId="3" applyNumberFormat="1" applyFont="1" applyFill="1" applyBorder="1" applyAlignment="1">
      <alignment horizontal="center" vertical="center"/>
    </xf>
    <xf numFmtId="0" fontId="8" fillId="15" borderId="7" xfId="2" applyNumberFormat="1" applyFont="1" applyFill="1" applyBorder="1" applyAlignment="1">
      <alignment horizontal="center" vertical="center"/>
    </xf>
    <xf numFmtId="0" fontId="4" fillId="0" borderId="0" xfId="3262" applyNumberFormat="1"/>
    <xf numFmtId="164" fontId="8" fillId="16" borderId="9" xfId="3" applyNumberFormat="1" applyFont="1" applyFill="1" applyBorder="1" applyAlignment="1">
      <alignment horizontal="center" vertical="center"/>
    </xf>
    <xf numFmtId="164" fontId="8" fillId="16" borderId="3" xfId="3" applyNumberFormat="1" applyFont="1" applyFill="1" applyBorder="1" applyAlignment="1">
      <alignment horizontal="center" vertical="center"/>
    </xf>
    <xf numFmtId="41" fontId="8" fillId="15" borderId="13" xfId="2" applyNumberFormat="1" applyFont="1" applyFill="1" applyBorder="1" applyAlignment="1">
      <alignment horizontal="right"/>
    </xf>
    <xf numFmtId="0" fontId="10" fillId="0" borderId="0" xfId="2" applyFont="1" applyBorder="1" applyAlignment="1">
      <alignment wrapText="1"/>
    </xf>
    <xf numFmtId="0" fontId="27" fillId="15" borderId="0" xfId="2" applyFont="1" applyFill="1"/>
    <xf numFmtId="0" fontId="27" fillId="15" borderId="0" xfId="2" applyFont="1" applyFill="1" applyAlignment="1">
      <alignment horizontal="left" vertical="center" wrapText="1"/>
    </xf>
    <xf numFmtId="169" fontId="19" fillId="15" borderId="5" xfId="2" applyNumberFormat="1" applyFont="1" applyFill="1" applyBorder="1" applyAlignment="1"/>
    <xf numFmtId="3" fontId="5" fillId="15" borderId="5" xfId="2" applyNumberFormat="1" applyFont="1" applyFill="1" applyBorder="1" applyAlignment="1"/>
    <xf numFmtId="164" fontId="5" fillId="15" borderId="5" xfId="3" applyNumberFormat="1" applyFont="1" applyFill="1" applyBorder="1" applyAlignment="1">
      <alignment horizontal="right"/>
    </xf>
    <xf numFmtId="164" fontId="5" fillId="15" borderId="5" xfId="3" applyNumberFormat="1" applyFont="1" applyFill="1" applyBorder="1" applyAlignment="1"/>
    <xf numFmtId="169" fontId="5" fillId="15" borderId="14" xfId="2" applyNumberFormat="1" applyFont="1" applyFill="1" applyBorder="1" applyAlignment="1"/>
    <xf numFmtId="3" fontId="5" fillId="15" borderId="14" xfId="2" applyNumberFormat="1" applyFont="1" applyFill="1" applyBorder="1" applyAlignment="1"/>
    <xf numFmtId="164" fontId="5" fillId="15" borderId="14" xfId="3" applyNumberFormat="1" applyFont="1" applyFill="1" applyBorder="1" applyAlignment="1">
      <alignment horizontal="right"/>
    </xf>
    <xf numFmtId="164" fontId="5" fillId="15" borderId="14" xfId="3" applyNumberFormat="1" applyFont="1" applyFill="1" applyBorder="1" applyAlignment="1"/>
    <xf numFmtId="3" fontId="8" fillId="15" borderId="14" xfId="2" applyNumberFormat="1" applyFont="1" applyFill="1" applyBorder="1" applyAlignment="1"/>
    <xf numFmtId="169" fontId="8" fillId="15" borderId="4" xfId="2" applyNumberFormat="1" applyFont="1" applyFill="1" applyBorder="1" applyAlignment="1"/>
    <xf numFmtId="3" fontId="8" fillId="15" borderId="4" xfId="2" applyNumberFormat="1" applyFont="1" applyFill="1" applyBorder="1" applyAlignment="1"/>
    <xf numFmtId="169" fontId="19" fillId="15" borderId="14" xfId="2" applyNumberFormat="1" applyFont="1" applyFill="1" applyBorder="1" applyAlignment="1"/>
    <xf numFmtId="169" fontId="8" fillId="15" borderId="14" xfId="2" applyNumberFormat="1" applyFont="1" applyFill="1" applyBorder="1" applyAlignment="1"/>
    <xf numFmtId="169" fontId="5" fillId="15" borderId="5" xfId="2" applyNumberFormat="1" applyFont="1" applyFill="1" applyBorder="1" applyAlignment="1">
      <alignment horizontal="right"/>
    </xf>
    <xf numFmtId="169" fontId="5" fillId="15" borderId="14" xfId="2" applyNumberFormat="1" applyFont="1" applyFill="1" applyBorder="1" applyAlignment="1">
      <alignment horizontal="right"/>
    </xf>
    <xf numFmtId="169" fontId="68" fillId="15" borderId="3" xfId="2" applyNumberFormat="1" applyFont="1" applyFill="1" applyBorder="1" applyAlignment="1">
      <alignment horizontal="centerContinuous"/>
    </xf>
    <xf numFmtId="164" fontId="9" fillId="15" borderId="3" xfId="3" applyNumberFormat="1" applyFont="1" applyFill="1" applyBorder="1" applyAlignment="1">
      <alignment horizontal="center" vertical="center"/>
    </xf>
    <xf numFmtId="169" fontId="9" fillId="15" borderId="7" xfId="2" applyNumberFormat="1" applyFont="1" applyFill="1" applyBorder="1" applyAlignment="1">
      <alignment horizontal="center" vertical="center"/>
    </xf>
    <xf numFmtId="166" fontId="5" fillId="15" borderId="0" xfId="3" applyNumberFormat="1" applyFont="1" applyFill="1" applyBorder="1" applyAlignment="1">
      <alignment horizontal="center" vertical="center"/>
    </xf>
    <xf numFmtId="169" fontId="5" fillId="15" borderId="0" xfId="2" applyNumberFormat="1" applyFont="1" applyFill="1" applyBorder="1" applyAlignment="1">
      <alignment horizontal="center" vertical="center"/>
    </xf>
    <xf numFmtId="3" fontId="5" fillId="15" borderId="0" xfId="2" applyNumberFormat="1" applyFont="1" applyFill="1" applyBorder="1" applyAlignment="1">
      <alignment horizontal="center" vertical="center"/>
    </xf>
    <xf numFmtId="0" fontId="12" fillId="15" borderId="0" xfId="2" applyFont="1" applyFill="1" applyAlignment="1"/>
    <xf numFmtId="0" fontId="4" fillId="0" borderId="0" xfId="3262" applyAlignment="1"/>
    <xf numFmtId="0" fontId="5" fillId="15" borderId="0" xfId="2" applyFont="1" applyFill="1" applyAlignment="1"/>
    <xf numFmtId="41" fontId="5" fillId="15" borderId="0" xfId="2" applyNumberFormat="1" applyFont="1" applyFill="1" applyAlignment="1"/>
    <xf numFmtId="164" fontId="5" fillId="15" borderId="0" xfId="3" applyNumberFormat="1" applyFont="1" applyFill="1" applyAlignment="1"/>
    <xf numFmtId="169" fontId="9" fillId="15" borderId="6" xfId="2" applyNumberFormat="1" applyFont="1" applyFill="1" applyBorder="1" applyAlignment="1">
      <alignment horizontal="center" vertical="center"/>
    </xf>
    <xf numFmtId="0" fontId="5" fillId="0" borderId="0" xfId="3262" applyNumberFormat="1" applyFont="1"/>
    <xf numFmtId="1" fontId="5" fillId="15" borderId="0" xfId="2" applyNumberFormat="1" applyFont="1" applyFill="1"/>
    <xf numFmtId="41" fontId="5" fillId="15" borderId="0" xfId="2" applyNumberFormat="1" applyFont="1" applyFill="1" applyAlignment="1">
      <alignment horizontal="right"/>
    </xf>
    <xf numFmtId="3" fontId="4" fillId="15" borderId="2" xfId="3262" applyNumberFormat="1" applyFill="1" applyBorder="1"/>
    <xf numFmtId="164" fontId="2" fillId="15" borderId="0" xfId="3" applyNumberFormat="1" applyFont="1" applyFill="1" applyAlignment="1">
      <alignment horizontal="left"/>
    </xf>
    <xf numFmtId="167" fontId="5" fillId="15" borderId="2" xfId="3226" applyNumberFormat="1" applyFont="1" applyFill="1" applyBorder="1" applyProtection="1">
      <protection locked="0"/>
    </xf>
    <xf numFmtId="167" fontId="8" fillId="15" borderId="2" xfId="3226" applyNumberFormat="1" applyFont="1" applyFill="1" applyBorder="1" applyProtection="1">
      <protection locked="0"/>
    </xf>
    <xf numFmtId="0" fontId="8" fillId="15" borderId="0" xfId="2" applyFont="1" applyFill="1" applyBorder="1" applyAlignment="1" applyProtection="1">
      <alignment horizontal="left"/>
      <protection locked="0"/>
    </xf>
    <xf numFmtId="167" fontId="8" fillId="15" borderId="0" xfId="3" applyNumberFormat="1" applyFont="1" applyFill="1" applyBorder="1" applyProtection="1">
      <protection locked="0"/>
    </xf>
    <xf numFmtId="167" fontId="8" fillId="15" borderId="15" xfId="3" applyNumberFormat="1" applyFont="1" applyFill="1" applyBorder="1" applyProtection="1">
      <protection locked="0"/>
    </xf>
    <xf numFmtId="167" fontId="8" fillId="15" borderId="3" xfId="3" applyNumberFormat="1" applyFont="1" applyFill="1" applyBorder="1" applyProtection="1">
      <protection locked="0"/>
    </xf>
    <xf numFmtId="167" fontId="8" fillId="15" borderId="0" xfId="2" applyNumberFormat="1" applyFont="1" applyFill="1" applyBorder="1" applyProtection="1">
      <protection locked="0"/>
    </xf>
    <xf numFmtId="0" fontId="10" fillId="0" borderId="0" xfId="2" applyFont="1" applyBorder="1" applyAlignment="1">
      <alignment vertical="top" wrapText="1"/>
    </xf>
    <xf numFmtId="0" fontId="61" fillId="0" borderId="0" xfId="2" applyFont="1" applyFill="1"/>
    <xf numFmtId="164" fontId="61" fillId="0" borderId="0" xfId="3" applyNumberFormat="1" applyFont="1" applyFill="1"/>
    <xf numFmtId="0" fontId="29" fillId="15" borderId="0" xfId="2" applyFont="1" applyFill="1" applyAlignment="1">
      <alignment horizontal="left"/>
    </xf>
    <xf numFmtId="0" fontId="6" fillId="15" borderId="0" xfId="2" applyFont="1" applyFill="1" applyAlignment="1">
      <alignment vertical="center" wrapText="1"/>
    </xf>
    <xf numFmtId="169" fontId="19" fillId="15" borderId="15" xfId="2" applyNumberFormat="1" applyFont="1" applyFill="1" applyBorder="1" applyAlignment="1"/>
    <xf numFmtId="3" fontId="5" fillId="15" borderId="15" xfId="2" applyNumberFormat="1" applyFont="1" applyFill="1" applyBorder="1" applyAlignment="1"/>
    <xf numFmtId="164" fontId="5" fillId="15" borderId="15" xfId="3" applyNumberFormat="1" applyFont="1" applyFill="1" applyBorder="1" applyAlignment="1">
      <alignment horizontal="right"/>
    </xf>
    <xf numFmtId="164" fontId="5" fillId="15" borderId="15" xfId="3" applyNumberFormat="1" applyFont="1" applyFill="1" applyBorder="1" applyAlignment="1"/>
    <xf numFmtId="169" fontId="5" fillId="15" borderId="0" xfId="2" applyNumberFormat="1" applyFont="1" applyFill="1" applyBorder="1" applyAlignment="1"/>
    <xf numFmtId="3" fontId="5" fillId="15" borderId="0" xfId="2" applyNumberFormat="1" applyFont="1" applyFill="1" applyBorder="1" applyAlignment="1"/>
    <xf numFmtId="164" fontId="5" fillId="15" borderId="0" xfId="3" applyNumberFormat="1" applyFont="1" applyFill="1" applyBorder="1" applyAlignment="1"/>
    <xf numFmtId="169" fontId="8" fillId="15" borderId="3" xfId="2" applyNumberFormat="1" applyFont="1" applyFill="1" applyBorder="1" applyAlignment="1"/>
    <xf numFmtId="3" fontId="8" fillId="15" borderId="3" xfId="2" applyNumberFormat="1" applyFont="1" applyFill="1" applyBorder="1" applyAlignment="1"/>
    <xf numFmtId="169" fontId="19" fillId="15" borderId="0" xfId="2" applyNumberFormat="1" applyFont="1" applyFill="1" applyBorder="1" applyAlignment="1"/>
    <xf numFmtId="3" fontId="8" fillId="15" borderId="0" xfId="2" applyNumberFormat="1" applyFont="1" applyFill="1" applyBorder="1" applyAlignment="1"/>
    <xf numFmtId="169" fontId="5" fillId="15" borderId="15" xfId="2" applyNumberFormat="1" applyFont="1" applyFill="1" applyBorder="1" applyAlignment="1">
      <alignment horizontal="right"/>
    </xf>
    <xf numFmtId="169" fontId="5" fillId="15" borderId="0" xfId="2" applyNumberFormat="1" applyFont="1" applyFill="1" applyBorder="1" applyAlignment="1">
      <alignment horizontal="right"/>
    </xf>
    <xf numFmtId="0" fontId="29" fillId="15" borderId="0" xfId="2" applyFont="1" applyFill="1"/>
    <xf numFmtId="0" fontId="55" fillId="17" borderId="3" xfId="4" applyFont="1" applyFill="1" applyBorder="1" applyAlignment="1" applyProtection="1"/>
    <xf numFmtId="164" fontId="29" fillId="15" borderId="3" xfId="3" applyNumberFormat="1" applyFont="1" applyFill="1" applyBorder="1"/>
    <xf numFmtId="164" fontId="21" fillId="15" borderId="3" xfId="3" applyNumberFormat="1" applyFont="1" applyFill="1" applyBorder="1" applyAlignment="1">
      <alignment horizontal="center"/>
    </xf>
    <xf numFmtId="164" fontId="21" fillId="15" borderId="0" xfId="3" applyNumberFormat="1" applyFont="1" applyFill="1" applyBorder="1" applyAlignment="1">
      <alignment horizontal="center"/>
    </xf>
    <xf numFmtId="0" fontId="30" fillId="15" borderId="0" xfId="2" applyFont="1" applyFill="1"/>
    <xf numFmtId="164" fontId="8" fillId="15" borderId="18" xfId="3" applyNumberFormat="1" applyFont="1" applyFill="1" applyBorder="1" applyAlignment="1">
      <alignment horizontal="center" vertical="center"/>
    </xf>
    <xf numFmtId="169" fontId="8" fillId="15" borderId="19" xfId="2" applyNumberFormat="1" applyFont="1" applyFill="1" applyBorder="1" applyAlignment="1">
      <alignment horizontal="center" vertical="center"/>
    </xf>
    <xf numFmtId="164" fontId="21" fillId="15" borderId="59" xfId="3" applyNumberFormat="1" applyFont="1" applyFill="1" applyBorder="1" applyAlignment="1">
      <alignment horizontal="center"/>
    </xf>
    <xf numFmtId="164" fontId="21" fillId="15" borderId="20" xfId="3" applyNumberFormat="1" applyFont="1" applyFill="1" applyBorder="1" applyAlignment="1">
      <alignment horizontal="center"/>
    </xf>
    <xf numFmtId="3" fontId="5" fillId="17" borderId="34" xfId="2" applyNumberFormat="1" applyFont="1" applyFill="1" applyBorder="1"/>
    <xf numFmtId="164" fontId="29" fillId="15" borderId="34" xfId="3" applyNumberFormat="1" applyFont="1" applyFill="1" applyBorder="1" applyAlignment="1">
      <alignment horizontal="center"/>
    </xf>
    <xf numFmtId="164" fontId="21" fillId="15" borderId="21" xfId="3" applyNumberFormat="1" applyFont="1" applyFill="1" applyBorder="1" applyAlignment="1">
      <alignment horizontal="center"/>
    </xf>
    <xf numFmtId="3" fontId="29" fillId="15" borderId="0" xfId="2" applyNumberFormat="1" applyFont="1" applyFill="1"/>
    <xf numFmtId="164" fontId="29" fillId="15" borderId="59" xfId="3" applyNumberFormat="1" applyFont="1" applyFill="1" applyBorder="1" applyAlignment="1">
      <alignment horizontal="center"/>
    </xf>
    <xf numFmtId="164" fontId="21" fillId="15" borderId="34" xfId="3" applyNumberFormat="1" applyFont="1" applyFill="1" applyBorder="1" applyAlignment="1">
      <alignment horizontal="center"/>
    </xf>
    <xf numFmtId="0" fontId="70" fillId="0" borderId="0" xfId="2" applyFont="1" applyAlignment="1">
      <alignment wrapText="1"/>
    </xf>
    <xf numFmtId="164" fontId="21" fillId="15" borderId="23" xfId="3" applyNumberFormat="1" applyFont="1" applyFill="1" applyBorder="1" applyAlignment="1">
      <alignment horizontal="center"/>
    </xf>
    <xf numFmtId="3" fontId="8" fillId="17" borderId="59" xfId="2" applyNumberFormat="1" applyFont="1" applyFill="1" applyBorder="1"/>
    <xf numFmtId="0" fontId="21" fillId="15" borderId="0" xfId="2" applyFont="1" applyFill="1"/>
    <xf numFmtId="164" fontId="63" fillId="15" borderId="0" xfId="3" applyNumberFormat="1" applyFont="1" applyFill="1"/>
    <xf numFmtId="164" fontId="21" fillId="15" borderId="18" xfId="3" applyNumberFormat="1" applyFont="1" applyFill="1" applyBorder="1" applyAlignment="1">
      <alignment horizontal="center"/>
    </xf>
    <xf numFmtId="164" fontId="21" fillId="15" borderId="60" xfId="3" applyNumberFormat="1" applyFont="1" applyFill="1" applyBorder="1" applyAlignment="1">
      <alignment horizontal="center"/>
    </xf>
    <xf numFmtId="3" fontId="71" fillId="15" borderId="0" xfId="2" applyNumberFormat="1" applyFont="1" applyFill="1" applyBorder="1" applyAlignment="1"/>
    <xf numFmtId="3" fontId="10" fillId="15" borderId="0" xfId="2" applyNumberFormat="1" applyFont="1" applyFill="1" applyBorder="1" applyAlignment="1"/>
    <xf numFmtId="3" fontId="19" fillId="15" borderId="0" xfId="2" applyNumberFormat="1" applyFont="1" applyFill="1" applyBorder="1" applyAlignment="1"/>
    <xf numFmtId="3" fontId="11" fillId="15" borderId="0" xfId="2" applyNumberFormat="1" applyFont="1" applyFill="1" applyBorder="1"/>
    <xf numFmtId="164" fontId="11" fillId="15" borderId="0" xfId="3" applyNumberFormat="1" applyFont="1" applyFill="1" applyBorder="1"/>
    <xf numFmtId="164" fontId="11" fillId="15" borderId="0" xfId="3" applyNumberFormat="1" applyFont="1" applyFill="1" applyBorder="1" applyAlignment="1">
      <alignment horizontal="right"/>
    </xf>
    <xf numFmtId="0" fontId="29" fillId="15" borderId="0" xfId="2" applyFont="1" applyFill="1" applyBorder="1"/>
    <xf numFmtId="164" fontId="29" fillId="15" borderId="0" xfId="3" applyNumberFormat="1" applyFont="1" applyFill="1" applyBorder="1"/>
    <xf numFmtId="164" fontId="29" fillId="15" borderId="0" xfId="3" applyNumberFormat="1" applyFont="1" applyFill="1"/>
    <xf numFmtId="3" fontId="6" fillId="15" borderId="0" xfId="2" applyNumberFormat="1" applyFont="1" applyFill="1" applyBorder="1" applyAlignment="1">
      <alignment horizontal="center"/>
    </xf>
    <xf numFmtId="164" fontId="5" fillId="15" borderId="34" xfId="3" applyNumberFormat="1" applyFont="1" applyFill="1" applyBorder="1" applyAlignment="1">
      <alignment horizontal="right"/>
    </xf>
    <xf numFmtId="164" fontId="5" fillId="15" borderId="25" xfId="3" applyNumberFormat="1" applyFont="1" applyFill="1" applyBorder="1" applyAlignment="1">
      <alignment horizontal="right"/>
    </xf>
    <xf numFmtId="164" fontId="5" fillId="15" borderId="26" xfId="3" applyNumberFormat="1" applyFont="1" applyFill="1" applyBorder="1" applyAlignment="1">
      <alignment horizontal="right"/>
    </xf>
    <xf numFmtId="3" fontId="5" fillId="17" borderId="59" xfId="2" applyNumberFormat="1" applyFont="1" applyFill="1" applyBorder="1" applyAlignment="1">
      <alignment horizontal="right"/>
    </xf>
    <xf numFmtId="164" fontId="29" fillId="15" borderId="20" xfId="3" applyNumberFormat="1" applyFont="1" applyFill="1" applyBorder="1" applyAlignment="1">
      <alignment horizontal="right"/>
    </xf>
    <xf numFmtId="164" fontId="29" fillId="15" borderId="59" xfId="3" applyNumberFormat="1" applyFont="1" applyFill="1" applyBorder="1" applyAlignment="1">
      <alignment horizontal="right"/>
    </xf>
    <xf numFmtId="3" fontId="5" fillId="17" borderId="34" xfId="2" applyNumberFormat="1" applyFont="1" applyFill="1" applyBorder="1" applyAlignment="1">
      <alignment horizontal="right"/>
    </xf>
    <xf numFmtId="164" fontId="21" fillId="15" borderId="34" xfId="3" applyNumberFormat="1" applyFont="1" applyFill="1" applyBorder="1" applyAlignment="1">
      <alignment horizontal="right"/>
    </xf>
    <xf numFmtId="164" fontId="21" fillId="15" borderId="23" xfId="3" applyNumberFormat="1" applyFont="1" applyFill="1" applyBorder="1" applyAlignment="1">
      <alignment horizontal="right"/>
    </xf>
    <xf numFmtId="164" fontId="21" fillId="15" borderId="22" xfId="3" applyNumberFormat="1" applyFont="1" applyFill="1" applyBorder="1" applyAlignment="1">
      <alignment horizontal="right"/>
    </xf>
    <xf numFmtId="164" fontId="21" fillId="15" borderId="18" xfId="3" applyNumberFormat="1" applyFont="1" applyFill="1" applyBorder="1" applyAlignment="1">
      <alignment horizontal="right"/>
    </xf>
    <xf numFmtId="3" fontId="10" fillId="15" borderId="15" xfId="2" applyNumberFormat="1" applyFont="1" applyFill="1" applyBorder="1" applyAlignment="1"/>
    <xf numFmtId="0" fontId="72" fillId="15" borderId="0" xfId="4" applyFont="1" applyFill="1" applyBorder="1" applyAlignment="1" applyProtection="1"/>
    <xf numFmtId="3" fontId="2" fillId="15" borderId="0" xfId="2" quotePrefix="1" applyNumberFormat="1" applyFont="1" applyFill="1" applyBorder="1" applyAlignment="1">
      <alignment horizontal="center"/>
    </xf>
    <xf numFmtId="0" fontId="55" fillId="17" borderId="0" xfId="4" applyFont="1" applyFill="1" applyBorder="1" applyAlignment="1" applyProtection="1"/>
    <xf numFmtId="164" fontId="21" fillId="0" borderId="0" xfId="3" applyNumberFormat="1" applyFont="1" applyFill="1" applyBorder="1" applyAlignment="1">
      <alignment horizontal="center" vertical="center" wrapText="1"/>
    </xf>
    <xf numFmtId="164" fontId="21" fillId="15" borderId="62" xfId="3" applyNumberFormat="1" applyFont="1" applyFill="1" applyBorder="1" applyAlignment="1">
      <alignment horizontal="center"/>
    </xf>
    <xf numFmtId="164" fontId="27" fillId="15" borderId="0" xfId="3" applyNumberFormat="1" applyFont="1" applyFill="1" applyBorder="1"/>
    <xf numFmtId="164" fontId="29" fillId="15" borderId="0" xfId="3" applyNumberFormat="1" applyFont="1" applyFill="1" applyBorder="1" applyAlignment="1">
      <alignment horizontal="center"/>
    </xf>
    <xf numFmtId="3" fontId="5" fillId="17" borderId="59" xfId="2" applyNumberFormat="1" applyFont="1" applyFill="1" applyBorder="1"/>
    <xf numFmtId="164" fontId="29" fillId="15" borderId="20" xfId="3" applyNumberFormat="1" applyFont="1" applyFill="1" applyBorder="1" applyAlignment="1">
      <alignment horizontal="center"/>
    </xf>
    <xf numFmtId="164" fontId="29" fillId="15" borderId="62" xfId="3" applyNumberFormat="1" applyFont="1" applyFill="1" applyBorder="1" applyAlignment="1">
      <alignment horizontal="center"/>
    </xf>
    <xf numFmtId="3" fontId="5" fillId="15" borderId="34" xfId="2" applyNumberFormat="1" applyFont="1" applyFill="1" applyBorder="1"/>
    <xf numFmtId="164" fontId="21" fillId="15" borderId="25" xfId="3" applyNumberFormat="1" applyFont="1" applyFill="1" applyBorder="1" applyAlignment="1">
      <alignment horizontal="center"/>
    </xf>
    <xf numFmtId="3" fontId="8" fillId="15" borderId="34" xfId="2" applyNumberFormat="1" applyFont="1" applyFill="1" applyBorder="1"/>
    <xf numFmtId="3" fontId="8" fillId="17" borderId="34" xfId="2" applyNumberFormat="1" applyFont="1" applyFill="1" applyBorder="1"/>
    <xf numFmtId="3" fontId="31" fillId="17" borderId="34" xfId="2" applyNumberFormat="1" applyFont="1" applyFill="1" applyBorder="1"/>
    <xf numFmtId="3" fontId="31" fillId="15" borderId="34" xfId="2" applyNumberFormat="1" applyFont="1" applyFill="1" applyBorder="1"/>
    <xf numFmtId="164" fontId="63" fillId="15" borderId="0" xfId="3" applyNumberFormat="1" applyFont="1" applyFill="1" applyBorder="1"/>
    <xf numFmtId="0" fontId="73" fillId="0" borderId="0" xfId="2" applyFont="1"/>
    <xf numFmtId="164" fontId="5" fillId="17" borderId="3" xfId="3" applyNumberFormat="1" applyFont="1" applyFill="1" applyBorder="1"/>
    <xf numFmtId="164" fontId="8" fillId="17" borderId="18" xfId="3" applyNumberFormat="1" applyFont="1" applyFill="1" applyBorder="1"/>
    <xf numFmtId="164" fontId="8" fillId="17" borderId="61" xfId="3" applyNumberFormat="1" applyFont="1" applyFill="1" applyBorder="1"/>
    <xf numFmtId="164" fontId="25" fillId="17" borderId="34" xfId="3" applyNumberFormat="1" applyFont="1" applyFill="1" applyBorder="1"/>
    <xf numFmtId="164" fontId="5" fillId="17" borderId="34" xfId="3" applyNumberFormat="1" applyFont="1" applyFill="1" applyBorder="1"/>
    <xf numFmtId="164" fontId="5" fillId="0" borderId="0" xfId="2" applyNumberFormat="1" applyFont="1" applyBorder="1"/>
    <xf numFmtId="164" fontId="32" fillId="17" borderId="34" xfId="3" applyNumberFormat="1" applyFont="1" applyFill="1" applyBorder="1"/>
    <xf numFmtId="164" fontId="32" fillId="17" borderId="18" xfId="3" applyNumberFormat="1" applyFont="1" applyFill="1" applyBorder="1"/>
    <xf numFmtId="164" fontId="8" fillId="17" borderId="34" xfId="3" applyNumberFormat="1" applyFont="1" applyFill="1" applyBorder="1"/>
    <xf numFmtId="164" fontId="74" fillId="17" borderId="18" xfId="3" applyNumberFormat="1" applyFont="1" applyFill="1" applyBorder="1"/>
    <xf numFmtId="164" fontId="21" fillId="17" borderId="18" xfId="3" applyNumberFormat="1" applyFont="1" applyFill="1" applyBorder="1"/>
    <xf numFmtId="164" fontId="21" fillId="17" borderId="61" xfId="3" applyNumberFormat="1" applyFont="1" applyFill="1" applyBorder="1"/>
    <xf numFmtId="164" fontId="74" fillId="17" borderId="34" xfId="3" applyNumberFormat="1" applyFont="1" applyFill="1" applyBorder="1"/>
    <xf numFmtId="164" fontId="21" fillId="17" borderId="34" xfId="3" applyNumberFormat="1" applyFont="1" applyFill="1" applyBorder="1"/>
    <xf numFmtId="164" fontId="21" fillId="0" borderId="61" xfId="3" applyNumberFormat="1" applyFont="1" applyFill="1" applyBorder="1"/>
    <xf numFmtId="164" fontId="8" fillId="17" borderId="0" xfId="3" applyNumberFormat="1" applyFont="1" applyFill="1" applyBorder="1"/>
    <xf numFmtId="164" fontId="5" fillId="0" borderId="0" xfId="3" applyNumberFormat="1" applyFont="1" applyBorder="1"/>
    <xf numFmtId="3" fontId="5" fillId="0" borderId="0" xfId="2" applyNumberFormat="1" applyFont="1"/>
    <xf numFmtId="0" fontId="8" fillId="15" borderId="0" xfId="2" applyFont="1" applyFill="1" applyBorder="1"/>
    <xf numFmtId="164" fontId="5" fillId="15" borderId="34" xfId="3" applyNumberFormat="1" applyFont="1" applyFill="1" applyBorder="1"/>
    <xf numFmtId="3" fontId="6" fillId="15" borderId="3" xfId="2" quotePrefix="1" applyNumberFormat="1" applyFont="1" applyFill="1" applyBorder="1" applyAlignment="1"/>
    <xf numFmtId="41" fontId="4" fillId="0" borderId="0" xfId="2" applyNumberFormat="1"/>
    <xf numFmtId="3" fontId="12" fillId="17" borderId="0" xfId="2" applyNumberFormat="1" applyFont="1" applyFill="1" applyBorder="1"/>
    <xf numFmtId="3" fontId="2" fillId="15" borderId="0" xfId="2" applyNumberFormat="1" applyFont="1" applyFill="1" applyBorder="1" applyAlignment="1">
      <alignment horizontal="center"/>
    </xf>
    <xf numFmtId="164" fontId="13" fillId="15" borderId="0" xfId="3" applyNumberFormat="1" applyFont="1" applyFill="1" applyBorder="1" applyAlignment="1" applyProtection="1">
      <alignment horizontal="center"/>
    </xf>
    <xf numFmtId="164" fontId="5" fillId="15" borderId="0" xfId="3" applyNumberFormat="1" applyFont="1" applyFill="1" applyAlignment="1">
      <alignment horizontal="center"/>
    </xf>
    <xf numFmtId="164" fontId="19" fillId="15" borderId="0" xfId="3" applyNumberFormat="1" applyFont="1" applyFill="1" applyBorder="1" applyAlignment="1">
      <alignment horizontal="center"/>
    </xf>
    <xf numFmtId="164" fontId="5" fillId="15" borderId="0" xfId="3" applyNumberFormat="1" applyFont="1" applyFill="1" applyBorder="1" applyAlignment="1">
      <alignment horizontal="center"/>
    </xf>
    <xf numFmtId="164" fontId="21" fillId="15" borderId="5" xfId="3" applyNumberFormat="1" applyFont="1" applyFill="1" applyBorder="1" applyAlignment="1">
      <alignment horizontal="center"/>
    </xf>
    <xf numFmtId="3" fontId="5" fillId="17" borderId="14" xfId="2" applyNumberFormat="1" applyFont="1" applyFill="1" applyBorder="1"/>
    <xf numFmtId="164" fontId="21" fillId="15" borderId="4" xfId="3" applyNumberFormat="1" applyFont="1" applyFill="1" applyBorder="1" applyAlignment="1">
      <alignment horizontal="center"/>
    </xf>
    <xf numFmtId="3" fontId="21" fillId="17" borderId="14" xfId="2" applyNumberFormat="1" applyFont="1" applyFill="1" applyBorder="1"/>
    <xf numFmtId="164" fontId="29" fillId="15" borderId="5" xfId="3" applyNumberFormat="1" applyFont="1" applyFill="1" applyBorder="1" applyAlignment="1">
      <alignment horizontal="center"/>
    </xf>
    <xf numFmtId="164" fontId="29" fillId="15" borderId="14" xfId="3" applyNumberFormat="1" applyFont="1" applyFill="1" applyBorder="1" applyAlignment="1">
      <alignment horizontal="center"/>
    </xf>
    <xf numFmtId="164" fontId="21" fillId="15" borderId="14" xfId="3" applyNumberFormat="1" applyFont="1" applyFill="1" applyBorder="1" applyAlignment="1">
      <alignment horizontal="center"/>
    </xf>
    <xf numFmtId="3" fontId="5" fillId="17" borderId="5" xfId="2" applyNumberFormat="1" applyFont="1" applyFill="1" applyBorder="1"/>
    <xf numFmtId="3" fontId="8" fillId="17" borderId="14" xfId="2" applyNumberFormat="1" applyFont="1" applyFill="1" applyBorder="1"/>
    <xf numFmtId="0" fontId="8" fillId="15" borderId="0" xfId="2" applyFont="1" applyFill="1"/>
    <xf numFmtId="164" fontId="21" fillId="15" borderId="2" xfId="3" applyNumberFormat="1" applyFont="1" applyFill="1" applyBorder="1" applyAlignment="1">
      <alignment horizontal="center"/>
    </xf>
    <xf numFmtId="164" fontId="8" fillId="15" borderId="0" xfId="3" applyNumberFormat="1" applyFont="1" applyFill="1" applyBorder="1" applyAlignment="1">
      <alignment horizontal="center"/>
    </xf>
    <xf numFmtId="0" fontId="11" fillId="15" borderId="0" xfId="2" applyFont="1" applyFill="1" applyAlignment="1">
      <alignment vertical="top"/>
    </xf>
    <xf numFmtId="0" fontId="15" fillId="0" borderId="0" xfId="2" applyFont="1" applyAlignment="1">
      <alignment vertical="top"/>
    </xf>
    <xf numFmtId="0" fontId="77" fillId="0" borderId="0" xfId="0" applyFont="1"/>
    <xf numFmtId="0" fontId="30" fillId="0" borderId="0" xfId="0" applyFont="1"/>
    <xf numFmtId="0" fontId="78" fillId="0" borderId="0" xfId="4" applyFont="1" applyAlignment="1" applyProtection="1"/>
    <xf numFmtId="0" fontId="6" fillId="0" borderId="0" xfId="0" applyFont="1"/>
    <xf numFmtId="0" fontId="7" fillId="15" borderId="0" xfId="4" applyFill="1" applyAlignment="1" applyProtection="1"/>
    <xf numFmtId="3" fontId="6" fillId="15" borderId="0" xfId="2" applyNumberFormat="1" applyFont="1" applyFill="1" applyBorder="1" applyAlignment="1">
      <alignment horizontal="left"/>
    </xf>
    <xf numFmtId="3" fontId="6" fillId="15" borderId="3" xfId="2" quotePrefix="1" applyNumberFormat="1" applyFont="1" applyFill="1" applyBorder="1" applyAlignment="1">
      <alignment horizontal="left"/>
    </xf>
    <xf numFmtId="0" fontId="9" fillId="0" borderId="0" xfId="2" applyFont="1" applyFill="1" applyBorder="1" applyAlignment="1">
      <alignment horizontal="center"/>
    </xf>
    <xf numFmtId="3" fontId="8" fillId="16" borderId="49" xfId="2" applyNumberFormat="1" applyFont="1" applyFill="1" applyBorder="1" applyAlignment="1">
      <alignment horizontal="left"/>
    </xf>
    <xf numFmtId="0" fontId="2" fillId="0" borderId="0" xfId="2" applyFont="1" applyFill="1" applyBorder="1" applyAlignment="1">
      <alignment horizontal="left"/>
    </xf>
    <xf numFmtId="3" fontId="32" fillId="0" borderId="0" xfId="2" applyNumberFormat="1" applyFont="1" applyFill="1" applyAlignment="1">
      <alignment vertical="center"/>
    </xf>
    <xf numFmtId="3" fontId="8" fillId="0" borderId="0" xfId="2" applyNumberFormat="1" applyFont="1" applyFill="1" applyAlignment="1">
      <alignment vertical="center"/>
    </xf>
    <xf numFmtId="3" fontId="25" fillId="0" borderId="0" xfId="2" applyNumberFormat="1" applyFont="1" applyFill="1" applyAlignment="1">
      <alignment horizontal="right" vertical="center"/>
    </xf>
    <xf numFmtId="3" fontId="8" fillId="15" borderId="44" xfId="2" applyNumberFormat="1" applyFont="1" applyFill="1" applyBorder="1" applyAlignment="1">
      <alignment vertical="center"/>
    </xf>
    <xf numFmtId="3" fontId="25" fillId="15" borderId="0" xfId="2" applyNumberFormat="1" applyFont="1" applyFill="1" applyAlignment="1">
      <alignment horizontal="right" vertical="center"/>
    </xf>
    <xf numFmtId="3" fontId="8" fillId="15" borderId="0" xfId="2" applyNumberFormat="1" applyFont="1" applyFill="1" applyBorder="1" applyAlignment="1">
      <alignment vertical="center"/>
    </xf>
    <xf numFmtId="3" fontId="8" fillId="15" borderId="38" xfId="2" applyNumberFormat="1" applyFont="1" applyFill="1" applyBorder="1" applyAlignment="1">
      <alignment vertical="center"/>
    </xf>
    <xf numFmtId="0" fontId="12" fillId="15" borderId="0" xfId="2" applyFont="1" applyFill="1" applyBorder="1" applyAlignment="1">
      <alignment horizontal="left"/>
    </xf>
    <xf numFmtId="0" fontId="12" fillId="0" borderId="0" xfId="2" applyFont="1" applyAlignment="1"/>
    <xf numFmtId="0" fontId="8" fillId="0" borderId="39" xfId="2" applyNumberFormat="1" applyFont="1" applyFill="1" applyBorder="1" applyAlignment="1">
      <alignment vertical="center" wrapText="1"/>
    </xf>
    <xf numFmtId="0" fontId="12" fillId="19" borderId="47" xfId="2" applyFont="1" applyFill="1" applyBorder="1" applyAlignment="1">
      <alignment horizontal="center" vertical="center" wrapText="1"/>
    </xf>
    <xf numFmtId="3" fontId="12" fillId="19" borderId="47" xfId="2" applyNumberFormat="1" applyFont="1" applyFill="1" applyBorder="1" applyAlignment="1">
      <alignment horizontal="center" vertical="center" wrapText="1"/>
    </xf>
    <xf numFmtId="0" fontId="9" fillId="19" borderId="47" xfId="2" applyFont="1" applyFill="1" applyBorder="1" applyAlignment="1">
      <alignment horizontal="center" vertical="center" wrapText="1"/>
    </xf>
    <xf numFmtId="3" fontId="9" fillId="19" borderId="48" xfId="2" applyNumberFormat="1" applyFont="1" applyFill="1" applyBorder="1" applyAlignment="1">
      <alignment horizontal="center" vertical="center" wrapText="1"/>
    </xf>
    <xf numFmtId="0" fontId="6" fillId="0" borderId="0" xfId="2" applyFont="1" applyFill="1" applyBorder="1" applyAlignment="1">
      <alignment horizontal="left"/>
    </xf>
    <xf numFmtId="0" fontId="6" fillId="0" borderId="0" xfId="2" applyNumberFormat="1" applyFont="1" applyFill="1" applyBorder="1" applyAlignment="1">
      <alignment horizontal="centerContinuous" vertical="center"/>
    </xf>
    <xf numFmtId="164" fontId="27" fillId="0" borderId="0" xfId="3" applyNumberFormat="1" applyFont="1" applyFill="1" applyBorder="1" applyAlignment="1">
      <alignment horizontal="centerContinuous" vertical="center"/>
    </xf>
    <xf numFmtId="3" fontId="27" fillId="0" borderId="0" xfId="2" applyNumberFormat="1" applyFont="1" applyFill="1" applyBorder="1" applyAlignment="1">
      <alignment horizontal="centerContinuous" vertical="center"/>
    </xf>
    <xf numFmtId="3" fontId="11" fillId="0" borderId="0" xfId="2" applyNumberFormat="1" applyFont="1" applyFill="1" applyBorder="1" applyAlignment="1">
      <alignment horizontal="centerContinuous" vertical="center"/>
    </xf>
    <xf numFmtId="3" fontId="27" fillId="0" borderId="0" xfId="3" applyNumberFormat="1" applyFont="1" applyFill="1" applyBorder="1" applyAlignment="1">
      <alignment horizontal="centerContinuous" vertical="center"/>
    </xf>
    <xf numFmtId="3" fontId="11" fillId="0" borderId="0" xfId="3" applyNumberFormat="1" applyFont="1" applyFill="1" applyBorder="1" applyAlignment="1">
      <alignment horizontal="centerContinuous" vertical="center"/>
    </xf>
    <xf numFmtId="3" fontId="6" fillId="0" borderId="0" xfId="2" applyNumberFormat="1" applyFont="1" applyFill="1" applyBorder="1" applyAlignment="1">
      <alignment horizontal="centerContinuous" vertical="center"/>
    </xf>
    <xf numFmtId="0" fontId="2" fillId="0" borderId="0" xfId="2" applyFont="1" applyFill="1" applyBorder="1" applyAlignment="1"/>
    <xf numFmtId="3" fontId="9" fillId="18" borderId="7" xfId="2394" applyNumberFormat="1" applyFont="1" applyFill="1" applyBorder="1" applyAlignment="1">
      <alignment horizontal="center" vertical="center"/>
    </xf>
    <xf numFmtId="3" fontId="9" fillId="18" borderId="2" xfId="2394" applyNumberFormat="1" applyFont="1" applyFill="1" applyBorder="1" applyAlignment="1">
      <alignment vertical="center"/>
    </xf>
    <xf numFmtId="0" fontId="5" fillId="0" borderId="7" xfId="2394" applyNumberFormat="1" applyFont="1" applyBorder="1" applyAlignment="1">
      <alignment horizontal="center"/>
    </xf>
    <xf numFmtId="0" fontId="5" fillId="0" borderId="2" xfId="2394" applyNumberFormat="1" applyFont="1" applyBorder="1" applyAlignment="1">
      <alignment horizontal="left"/>
    </xf>
    <xf numFmtId="3" fontId="5" fillId="0" borderId="2" xfId="2" applyNumberFormat="1" applyFont="1" applyBorder="1"/>
    <xf numFmtId="0" fontId="5" fillId="15" borderId="7" xfId="2" applyFont="1" applyFill="1" applyBorder="1" applyAlignment="1">
      <alignment horizontal="center"/>
    </xf>
    <xf numFmtId="0" fontId="6" fillId="0" borderId="0" xfId="2" applyFont="1" applyFill="1" applyAlignment="1" applyProtection="1">
      <alignment horizontal="centerContinuous" vertical="center"/>
    </xf>
    <xf numFmtId="0" fontId="11" fillId="0" borderId="0" xfId="2" applyFont="1" applyFill="1" applyAlignment="1" applyProtection="1">
      <alignment horizontal="centerContinuous" vertical="center"/>
    </xf>
    <xf numFmtId="0" fontId="6" fillId="0" borderId="0" xfId="2" applyFont="1" applyFill="1" applyAlignment="1">
      <alignment horizontal="centerContinuous"/>
    </xf>
    <xf numFmtId="0" fontId="11" fillId="0" borderId="0" xfId="2" applyFont="1" applyFill="1" applyAlignment="1">
      <alignment horizontal="centerContinuous" vertical="center"/>
    </xf>
    <xf numFmtId="0" fontId="9" fillId="19" borderId="2" xfId="2" applyFont="1" applyFill="1" applyBorder="1" applyAlignment="1">
      <alignment horizontal="center" vertical="center" wrapText="1"/>
    </xf>
    <xf numFmtId="0" fontId="9" fillId="19" borderId="53" xfId="2" applyFont="1" applyFill="1" applyBorder="1" applyAlignment="1">
      <alignment horizontal="center" vertical="center" wrapText="1"/>
    </xf>
    <xf numFmtId="0" fontId="9" fillId="16" borderId="7" xfId="2" applyFont="1" applyFill="1" applyBorder="1" applyAlignment="1">
      <alignment horizontal="left" vertical="center" wrapText="1"/>
    </xf>
    <xf numFmtId="3" fontId="31" fillId="16" borderId="2" xfId="2" applyNumberFormat="1" applyFont="1" applyFill="1" applyBorder="1" applyAlignment="1">
      <alignment horizontal="right" vertical="center"/>
    </xf>
    <xf numFmtId="164" fontId="31" fillId="16" borderId="3" xfId="3" applyNumberFormat="1" applyFont="1" applyFill="1" applyBorder="1" applyAlignment="1">
      <alignment horizontal="right" vertical="center"/>
    </xf>
    <xf numFmtId="164" fontId="31" fillId="16" borderId="6" xfId="3" applyNumberFormat="1" applyFont="1" applyFill="1" applyBorder="1" applyAlignment="1">
      <alignment horizontal="right" vertical="center"/>
    </xf>
    <xf numFmtId="3" fontId="31" fillId="16" borderId="2" xfId="2370" applyNumberFormat="1" applyFont="1" applyFill="1" applyBorder="1" applyAlignment="1">
      <alignment horizontal="right" vertical="center"/>
    </xf>
    <xf numFmtId="0" fontId="9" fillId="16" borderId="13" xfId="2" applyFont="1" applyFill="1" applyBorder="1" applyAlignment="1">
      <alignment horizontal="left" vertical="center" wrapText="1"/>
    </xf>
    <xf numFmtId="3" fontId="31" fillId="16" borderId="4" xfId="2" applyNumberFormat="1" applyFont="1" applyFill="1" applyBorder="1" applyAlignment="1">
      <alignment horizontal="right" vertical="center"/>
    </xf>
    <xf numFmtId="0" fontId="9" fillId="19" borderId="7" xfId="2" applyFont="1" applyFill="1" applyBorder="1" applyAlignment="1">
      <alignment horizontal="center" vertical="center" wrapText="1"/>
    </xf>
    <xf numFmtId="0" fontId="6" fillId="0" borderId="0" xfId="2" applyNumberFormat="1" applyFont="1" applyFill="1" applyBorder="1" applyAlignment="1">
      <alignment horizontal="centerContinuous" wrapText="1"/>
    </xf>
    <xf numFmtId="0" fontId="6" fillId="19" borderId="2" xfId="2461" applyFont="1" applyFill="1" applyBorder="1" applyAlignment="1">
      <alignment horizontal="center"/>
    </xf>
    <xf numFmtId="0" fontId="6" fillId="19" borderId="7" xfId="2461" applyFont="1" applyFill="1" applyBorder="1" applyAlignment="1">
      <alignment horizontal="center"/>
    </xf>
    <xf numFmtId="0" fontId="6" fillId="19" borderId="8" xfId="2461" applyFont="1" applyFill="1" applyBorder="1" applyAlignment="1">
      <alignment horizontal="center"/>
    </xf>
    <xf numFmtId="0" fontId="6" fillId="15" borderId="7" xfId="2461" applyFont="1" applyFill="1" applyBorder="1"/>
    <xf numFmtId="3" fontId="21" fillId="15" borderId="8" xfId="2394" applyNumberFormat="1" applyFont="1" applyFill="1" applyBorder="1"/>
    <xf numFmtId="3" fontId="29" fillId="15" borderId="17" xfId="2394" applyNumberFormat="1" applyFont="1" applyFill="1" applyBorder="1"/>
    <xf numFmtId="3" fontId="29" fillId="15" borderId="13" xfId="2394" applyNumberFormat="1" applyFont="1" applyFill="1" applyBorder="1"/>
    <xf numFmtId="166" fontId="29" fillId="15" borderId="11" xfId="2461" applyNumberFormat="1" applyFont="1" applyFill="1" applyBorder="1"/>
    <xf numFmtId="166" fontId="29" fillId="15" borderId="66" xfId="2394" applyNumberFormat="1" applyFont="1" applyFill="1" applyBorder="1"/>
    <xf numFmtId="164" fontId="21" fillId="15" borderId="8" xfId="3" applyNumberFormat="1" applyFont="1" applyFill="1" applyBorder="1"/>
    <xf numFmtId="166" fontId="6" fillId="0" borderId="8" xfId="2318" applyNumberFormat="1" applyFont="1" applyFill="1" applyBorder="1"/>
    <xf numFmtId="0" fontId="6" fillId="15" borderId="7" xfId="2" applyFont="1" applyFill="1" applyBorder="1"/>
    <xf numFmtId="3" fontId="21" fillId="15" borderId="8" xfId="2" applyNumberFormat="1" applyFont="1" applyFill="1" applyBorder="1"/>
    <xf numFmtId="0" fontId="5" fillId="15" borderId="17" xfId="2" applyFont="1" applyFill="1" applyBorder="1"/>
    <xf numFmtId="166" fontId="5" fillId="15" borderId="11" xfId="2" applyNumberFormat="1" applyFont="1" applyFill="1" applyBorder="1"/>
    <xf numFmtId="0" fontId="5" fillId="15" borderId="13" xfId="2" applyFont="1" applyFill="1" applyBorder="1"/>
    <xf numFmtId="166" fontId="5" fillId="15" borderId="9" xfId="2" applyNumberFormat="1" applyFont="1" applyFill="1" applyBorder="1"/>
    <xf numFmtId="0" fontId="6" fillId="19" borderId="7" xfId="2" applyFont="1" applyFill="1" applyBorder="1"/>
    <xf numFmtId="0" fontId="9" fillId="19" borderId="4" xfId="2" applyFont="1" applyFill="1" applyBorder="1" applyAlignment="1">
      <alignment horizontal="center" vertical="center" wrapText="1"/>
    </xf>
    <xf numFmtId="0" fontId="2" fillId="19" borderId="8" xfId="2" applyFont="1" applyFill="1" applyBorder="1" applyAlignment="1">
      <alignment horizontal="center"/>
    </xf>
    <xf numFmtId="0" fontId="6" fillId="19" borderId="2" xfId="2" applyFont="1" applyFill="1" applyBorder="1" applyAlignment="1">
      <alignment horizontal="center" vertical="center" wrapText="1"/>
    </xf>
    <xf numFmtId="0" fontId="6" fillId="19" borderId="7" xfId="2" applyFont="1" applyFill="1" applyBorder="1" applyAlignment="1">
      <alignment horizontal="center" vertical="center" wrapText="1"/>
    </xf>
    <xf numFmtId="0" fontId="6" fillId="19" borderId="8" xfId="2" applyFont="1" applyFill="1" applyBorder="1" applyAlignment="1">
      <alignment horizontal="center" vertical="center" wrapText="1"/>
    </xf>
    <xf numFmtId="166" fontId="6" fillId="0" borderId="54" xfId="3" applyNumberFormat="1" applyFont="1" applyFill="1" applyBorder="1"/>
    <xf numFmtId="37" fontId="29" fillId="0" borderId="55" xfId="2" applyNumberFormat="1" applyFont="1" applyFill="1" applyBorder="1"/>
    <xf numFmtId="37" fontId="29" fillId="0" borderId="67" xfId="2" applyNumberFormat="1" applyFont="1" applyFill="1" applyBorder="1"/>
    <xf numFmtId="37" fontId="29" fillId="0" borderId="57" xfId="2" applyNumberFormat="1" applyFont="1" applyFill="1" applyBorder="1"/>
    <xf numFmtId="166" fontId="6" fillId="0" borderId="8" xfId="3" applyNumberFormat="1" applyFont="1" applyFill="1" applyBorder="1"/>
    <xf numFmtId="37" fontId="29" fillId="0" borderId="55" xfId="2" applyNumberFormat="1" applyFont="1" applyFill="1" applyBorder="1" applyAlignment="1">
      <alignment horizontal="right"/>
    </xf>
    <xf numFmtId="37" fontId="29" fillId="0" borderId="67" xfId="2" applyNumberFormat="1" applyFont="1" applyFill="1" applyBorder="1" applyAlignment="1">
      <alignment horizontal="right"/>
    </xf>
    <xf numFmtId="37" fontId="29" fillId="0" borderId="57" xfId="2" applyNumberFormat="1" applyFont="1" applyFill="1" applyBorder="1" applyAlignment="1">
      <alignment horizontal="right"/>
    </xf>
    <xf numFmtId="166" fontId="6" fillId="0" borderId="9" xfId="3" applyNumberFormat="1" applyFont="1" applyFill="1" applyBorder="1"/>
    <xf numFmtId="166" fontId="29" fillId="15" borderId="9" xfId="2394" applyNumberFormat="1" applyFont="1" applyFill="1" applyBorder="1"/>
    <xf numFmtId="0" fontId="33" fillId="0" borderId="17" xfId="2" applyFont="1" applyBorder="1" applyAlignment="1">
      <alignment horizontal="left"/>
    </xf>
    <xf numFmtId="10" fontId="33" fillId="0" borderId="11" xfId="3226" applyNumberFormat="1" applyFont="1" applyBorder="1" applyAlignment="1">
      <alignment horizontal="center"/>
    </xf>
    <xf numFmtId="0" fontId="33" fillId="0" borderId="13" xfId="2" applyFont="1" applyBorder="1" applyAlignment="1">
      <alignment horizontal="left"/>
    </xf>
    <xf numFmtId="10" fontId="33" fillId="0" borderId="9" xfId="3226" applyNumberFormat="1" applyFont="1" applyBorder="1" applyAlignment="1">
      <alignment horizontal="center"/>
    </xf>
    <xf numFmtId="0" fontId="12" fillId="19" borderId="7" xfId="2" applyFont="1" applyFill="1" applyBorder="1" applyAlignment="1"/>
    <xf numFmtId="0" fontId="9" fillId="19" borderId="8" xfId="2" applyFont="1" applyFill="1" applyBorder="1" applyAlignment="1">
      <alignment horizontal="center" vertical="center" wrapText="1"/>
    </xf>
    <xf numFmtId="0" fontId="9" fillId="19" borderId="13" xfId="2" applyFont="1" applyFill="1" applyBorder="1" applyAlignment="1">
      <alignment horizontal="center"/>
    </xf>
    <xf numFmtId="10" fontId="8" fillId="19" borderId="4" xfId="3226" applyNumberFormat="1" applyFont="1" applyFill="1" applyBorder="1" applyAlignment="1">
      <alignment horizontal="center"/>
    </xf>
    <xf numFmtId="10" fontId="8" fillId="19" borderId="9" xfId="3226" applyNumberFormat="1" applyFont="1" applyFill="1" applyBorder="1" applyAlignment="1">
      <alignment horizontal="center"/>
    </xf>
    <xf numFmtId="0" fontId="5" fillId="19" borderId="7" xfId="2" applyFont="1" applyFill="1" applyBorder="1" applyAlignment="1"/>
    <xf numFmtId="0" fontId="9" fillId="19" borderId="30" xfId="2396" applyFont="1" applyFill="1" applyBorder="1" applyAlignment="1">
      <alignment horizontal="centerContinuous"/>
    </xf>
    <xf numFmtId="0" fontId="2" fillId="19" borderId="7" xfId="2396" applyFont="1" applyFill="1" applyBorder="1" applyAlignment="1">
      <alignment horizontal="centerContinuous"/>
    </xf>
    <xf numFmtId="0" fontId="9" fillId="19" borderId="24" xfId="2396" applyFont="1" applyFill="1" applyBorder="1" applyAlignment="1">
      <alignment horizontal="centerContinuous"/>
    </xf>
    <xf numFmtId="0" fontId="2" fillId="19" borderId="18" xfId="2396" applyFont="1" applyFill="1" applyBorder="1" applyAlignment="1">
      <alignment horizontal="centerContinuous"/>
    </xf>
    <xf numFmtId="0" fontId="34" fillId="19" borderId="2" xfId="2396" applyFont="1" applyFill="1" applyBorder="1" applyAlignment="1">
      <alignment horizontal="center"/>
    </xf>
    <xf numFmtId="0" fontId="34" fillId="19" borderId="13" xfId="2396" applyFont="1" applyFill="1" applyBorder="1" applyAlignment="1">
      <alignment horizontal="center"/>
    </xf>
    <xf numFmtId="0" fontId="6" fillId="19" borderId="7" xfId="2396" applyFont="1" applyFill="1" applyBorder="1"/>
    <xf numFmtId="0" fontId="2" fillId="19" borderId="6" xfId="2396" applyFont="1" applyFill="1" applyBorder="1" applyAlignment="1">
      <alignment horizontal="centerContinuous"/>
    </xf>
    <xf numFmtId="0" fontId="9" fillId="19" borderId="13" xfId="2396" applyFont="1" applyFill="1" applyBorder="1"/>
    <xf numFmtId="0" fontId="34" fillId="19" borderId="6" xfId="2396" applyFont="1" applyFill="1" applyBorder="1" applyAlignment="1">
      <alignment horizontal="center"/>
    </xf>
    <xf numFmtId="0" fontId="5" fillId="15" borderId="16" xfId="2396" applyFont="1" applyFill="1" applyBorder="1" applyAlignment="1">
      <alignment horizontal="left"/>
    </xf>
    <xf numFmtId="10" fontId="5" fillId="15" borderId="0" xfId="2396" quotePrefix="1" applyNumberFormat="1" applyFont="1" applyFill="1" applyBorder="1" applyAlignment="1">
      <alignment horizontal="center"/>
    </xf>
    <xf numFmtId="0" fontId="5" fillId="15" borderId="17" xfId="2396" applyFont="1" applyFill="1" applyBorder="1" applyAlignment="1">
      <alignment horizontal="left"/>
    </xf>
    <xf numFmtId="16" fontId="5" fillId="15" borderId="17" xfId="2396" applyNumberFormat="1" applyFont="1" applyFill="1" applyBorder="1" applyAlignment="1">
      <alignment horizontal="left"/>
    </xf>
    <xf numFmtId="0" fontId="5" fillId="15" borderId="13" xfId="2396" applyFont="1" applyFill="1" applyBorder="1" applyAlignment="1">
      <alignment horizontal="left"/>
    </xf>
    <xf numFmtId="10" fontId="5" fillId="15" borderId="3" xfId="2396" quotePrefix="1" applyNumberFormat="1" applyFont="1" applyFill="1" applyBorder="1" applyAlignment="1">
      <alignment horizontal="center"/>
    </xf>
    <xf numFmtId="0" fontId="6" fillId="17" borderId="0" xfId="2" applyFont="1" applyFill="1" applyBorder="1" applyAlignment="1">
      <alignment wrapText="1"/>
    </xf>
    <xf numFmtId="0" fontId="26" fillId="0" borderId="0" xfId="2" applyFont="1" applyAlignment="1"/>
    <xf numFmtId="0" fontId="6" fillId="15" borderId="0" xfId="2396" applyFont="1" applyFill="1" applyAlignment="1">
      <alignment horizontal="centerContinuous"/>
    </xf>
    <xf numFmtId="0" fontId="34" fillId="19" borderId="2" xfId="2396" applyFont="1" applyFill="1" applyBorder="1" applyAlignment="1">
      <alignment horizontal="center" vertical="center" wrapText="1"/>
    </xf>
    <xf numFmtId="0" fontId="34" fillId="19" borderId="13" xfId="2396" applyFont="1" applyFill="1" applyBorder="1" applyAlignment="1">
      <alignment horizontal="center" vertical="center" wrapText="1"/>
    </xf>
    <xf numFmtId="0" fontId="34" fillId="19" borderId="3" xfId="2396" applyFont="1" applyFill="1" applyBorder="1" applyAlignment="1">
      <alignment horizontal="center" vertical="center" wrapText="1"/>
    </xf>
    <xf numFmtId="0" fontId="33" fillId="15" borderId="17" xfId="2" applyFont="1" applyFill="1" applyBorder="1" applyAlignment="1">
      <alignment horizontal="left"/>
    </xf>
    <xf numFmtId="0" fontId="33" fillId="15" borderId="13" xfId="2" applyFont="1" applyFill="1" applyBorder="1" applyAlignment="1">
      <alignment horizontal="left"/>
    </xf>
    <xf numFmtId="0" fontId="6" fillId="15" borderId="0" xfId="2" applyFont="1" applyFill="1" applyBorder="1" applyAlignment="1">
      <alignment horizontal="centerContinuous"/>
    </xf>
    <xf numFmtId="164" fontId="27" fillId="15" borderId="0" xfId="3" applyNumberFormat="1" applyFont="1" applyFill="1" applyBorder="1" applyAlignment="1">
      <alignment horizontal="centerContinuous" wrapText="1"/>
    </xf>
    <xf numFmtId="0" fontId="9" fillId="19" borderId="6" xfId="2" applyFont="1" applyFill="1" applyBorder="1" applyAlignment="1">
      <alignment horizontal="center" vertical="center" wrapText="1"/>
    </xf>
    <xf numFmtId="3" fontId="9" fillId="19" borderId="61" xfId="2" applyNumberFormat="1" applyFont="1" applyFill="1" applyBorder="1" applyAlignment="1">
      <alignment horizontal="center" vertical="center" wrapText="1"/>
    </xf>
    <xf numFmtId="0" fontId="8" fillId="15" borderId="68" xfId="2" applyFont="1" applyFill="1" applyBorder="1" applyAlignment="1"/>
    <xf numFmtId="166" fontId="8" fillId="15" borderId="69" xfId="3" applyNumberFormat="1" applyFont="1" applyFill="1" applyBorder="1" applyAlignment="1">
      <alignment horizontal="right"/>
    </xf>
    <xf numFmtId="0" fontId="33" fillId="15" borderId="70" xfId="2" applyFont="1" applyFill="1" applyBorder="1" applyAlignment="1">
      <alignment horizontal="left"/>
    </xf>
    <xf numFmtId="166" fontId="5" fillId="15" borderId="34" xfId="2" applyNumberFormat="1" applyFont="1" applyFill="1" applyBorder="1"/>
    <xf numFmtId="166" fontId="5" fillId="15" borderId="34" xfId="3" applyNumberFormat="1" applyFont="1" applyFill="1" applyBorder="1"/>
    <xf numFmtId="166" fontId="5" fillId="15" borderId="71" xfId="3" applyNumberFormat="1" applyFont="1" applyFill="1" applyBorder="1"/>
    <xf numFmtId="166" fontId="5" fillId="15" borderId="67" xfId="3" applyNumberFormat="1" applyFont="1" applyFill="1" applyBorder="1"/>
    <xf numFmtId="0" fontId="33" fillId="15" borderId="72" xfId="2" applyFont="1" applyFill="1" applyBorder="1" applyAlignment="1">
      <alignment horizontal="left"/>
    </xf>
    <xf numFmtId="3" fontId="5" fillId="15" borderId="11" xfId="2" applyNumberFormat="1" applyFont="1" applyFill="1" applyBorder="1" applyAlignment="1">
      <alignment horizontal="right"/>
    </xf>
    <xf numFmtId="164" fontId="8" fillId="15" borderId="8" xfId="3" applyNumberFormat="1" applyFont="1" applyFill="1" applyBorder="1" applyAlignment="1">
      <alignment horizontal="center"/>
    </xf>
    <xf numFmtId="3" fontId="4" fillId="0" borderId="0" xfId="2" applyNumberFormat="1" applyBorder="1" applyAlignment="1">
      <alignment vertical="center"/>
    </xf>
    <xf numFmtId="3" fontId="4" fillId="0" borderId="0" xfId="2" applyNumberFormat="1" applyBorder="1" applyAlignment="1">
      <alignment horizontal="centerContinuous" vertical="center"/>
    </xf>
    <xf numFmtId="3" fontId="12" fillId="15" borderId="0" xfId="2" applyNumberFormat="1" applyFont="1" applyFill="1" applyBorder="1" applyAlignment="1">
      <alignment horizontal="centerContinuous"/>
    </xf>
    <xf numFmtId="0" fontId="20" fillId="0" borderId="0" xfId="2" applyFont="1" applyFill="1" applyBorder="1"/>
    <xf numFmtId="0" fontId="33" fillId="15" borderId="3" xfId="2" applyFont="1" applyFill="1" applyBorder="1" applyAlignment="1">
      <alignment horizontal="left"/>
    </xf>
    <xf numFmtId="164" fontId="5" fillId="15" borderId="4" xfId="3" applyNumberFormat="1" applyFont="1" applyFill="1" applyBorder="1" applyAlignment="1">
      <alignment horizontal="center"/>
    </xf>
    <xf numFmtId="3" fontId="5" fillId="15" borderId="4" xfId="2" applyNumberFormat="1" applyFont="1" applyFill="1" applyBorder="1" applyAlignment="1">
      <alignment horizontal="center"/>
    </xf>
    <xf numFmtId="164" fontId="5" fillId="15" borderId="9" xfId="3" applyNumberFormat="1" applyFont="1" applyFill="1" applyBorder="1" applyAlignment="1">
      <alignment horizontal="center"/>
    </xf>
    <xf numFmtId="0" fontId="12" fillId="19" borderId="6" xfId="2" applyFont="1" applyFill="1" applyBorder="1" applyAlignment="1">
      <alignment horizontal="center" vertical="center" wrapText="1"/>
    </xf>
    <xf numFmtId="3" fontId="8" fillId="15" borderId="16" xfId="2" applyNumberFormat="1" applyFont="1" applyFill="1" applyBorder="1"/>
    <xf numFmtId="164" fontId="21" fillId="15" borderId="54" xfId="3" applyNumberFormat="1" applyFont="1" applyFill="1" applyBorder="1" applyAlignment="1">
      <alignment horizontal="center"/>
    </xf>
    <xf numFmtId="3" fontId="5" fillId="15" borderId="17" xfId="2" applyNumberFormat="1" applyFont="1" applyFill="1" applyBorder="1"/>
    <xf numFmtId="164" fontId="29" fillId="15" borderId="11" xfId="3" applyNumberFormat="1" applyFont="1" applyFill="1" applyBorder="1" applyAlignment="1">
      <alignment horizontal="center"/>
    </xf>
    <xf numFmtId="3" fontId="8" fillId="15" borderId="13" xfId="2" applyNumberFormat="1" applyFont="1" applyFill="1" applyBorder="1"/>
    <xf numFmtId="164" fontId="21" fillId="15" borderId="9" xfId="3" applyNumberFormat="1" applyFont="1" applyFill="1" applyBorder="1" applyAlignment="1">
      <alignment horizontal="center"/>
    </xf>
    <xf numFmtId="164" fontId="21" fillId="15" borderId="11" xfId="3" applyNumberFormat="1" applyFont="1" applyFill="1" applyBorder="1" applyAlignment="1">
      <alignment horizontal="center"/>
    </xf>
    <xf numFmtId="164" fontId="29" fillId="15" borderId="54" xfId="3" applyNumberFormat="1" applyFont="1" applyFill="1" applyBorder="1" applyAlignment="1">
      <alignment horizontal="center"/>
    </xf>
    <xf numFmtId="164" fontId="29" fillId="0" borderId="11" xfId="3" applyNumberFormat="1" applyFont="1" applyFill="1" applyBorder="1" applyAlignment="1">
      <alignment horizontal="center"/>
    </xf>
    <xf numFmtId="3" fontId="8" fillId="15" borderId="17" xfId="2" applyNumberFormat="1" applyFont="1" applyFill="1" applyBorder="1"/>
    <xf numFmtId="164" fontId="21" fillId="0" borderId="11" xfId="3" applyNumberFormat="1" applyFont="1" applyFill="1" applyBorder="1" applyAlignment="1">
      <alignment horizontal="center"/>
    </xf>
    <xf numFmtId="3" fontId="8" fillId="15" borderId="7" xfId="2" applyNumberFormat="1" applyFont="1" applyFill="1" applyBorder="1"/>
    <xf numFmtId="164" fontId="21" fillId="15" borderId="8" xfId="3" applyNumberFormat="1" applyFont="1" applyFill="1" applyBorder="1" applyAlignment="1">
      <alignment horizontal="center"/>
    </xf>
    <xf numFmtId="3" fontId="5" fillId="17" borderId="11" xfId="2" applyNumberFormat="1" applyFont="1" applyFill="1" applyBorder="1"/>
    <xf numFmtId="3" fontId="5" fillId="17" borderId="54" xfId="2" applyNumberFormat="1" applyFont="1" applyFill="1" applyBorder="1"/>
    <xf numFmtId="169" fontId="8" fillId="15" borderId="6" xfId="2" applyNumberFormat="1" applyFont="1" applyFill="1" applyBorder="1" applyAlignment="1">
      <alignment horizontal="center" vertical="center"/>
    </xf>
    <xf numFmtId="169" fontId="8" fillId="16" borderId="6" xfId="2" applyNumberFormat="1" applyFont="1" applyFill="1" applyBorder="1" applyAlignment="1">
      <alignment horizontal="center" vertical="center"/>
    </xf>
    <xf numFmtId="169" fontId="5" fillId="15" borderId="6" xfId="2" applyNumberFormat="1" applyFont="1" applyFill="1" applyBorder="1"/>
    <xf numFmtId="41" fontId="8" fillId="15" borderId="6" xfId="2" applyNumberFormat="1" applyFont="1" applyFill="1" applyBorder="1" applyAlignment="1">
      <alignment horizontal="right"/>
    </xf>
    <xf numFmtId="169" fontId="5" fillId="15" borderId="3" xfId="2" applyNumberFormat="1" applyFont="1" applyFill="1" applyBorder="1"/>
    <xf numFmtId="169" fontId="8" fillId="15" borderId="7" xfId="2" applyNumberFormat="1" applyFont="1" applyFill="1" applyBorder="1"/>
    <xf numFmtId="0" fontId="8" fillId="19" borderId="3" xfId="2" applyFont="1" applyFill="1" applyBorder="1" applyAlignment="1">
      <alignment vertical="center" wrapText="1"/>
    </xf>
    <xf numFmtId="164" fontId="8" fillId="19" borderId="9" xfId="3" applyNumberFormat="1" applyFont="1" applyFill="1" applyBorder="1" applyAlignment="1">
      <alignment horizontal="center" vertical="center"/>
    </xf>
    <xf numFmtId="164" fontId="8" fillId="19" borderId="3" xfId="3" applyNumberFormat="1" applyFont="1" applyFill="1" applyBorder="1" applyAlignment="1">
      <alignment horizontal="center" vertical="center"/>
    </xf>
    <xf numFmtId="169" fontId="8" fillId="19" borderId="7" xfId="2" applyNumberFormat="1" applyFont="1" applyFill="1" applyBorder="1" applyAlignment="1">
      <alignment horizontal="center" vertical="center"/>
    </xf>
    <xf numFmtId="169" fontId="8" fillId="19" borderId="6" xfId="2" applyNumberFormat="1" applyFont="1" applyFill="1" applyBorder="1" applyAlignment="1">
      <alignment horizontal="center" vertical="center"/>
    </xf>
    <xf numFmtId="3" fontId="8" fillId="17" borderId="30" xfId="2" applyNumberFormat="1" applyFont="1" applyFill="1" applyBorder="1"/>
    <xf numFmtId="3" fontId="5" fillId="17" borderId="70" xfId="2" applyNumberFormat="1" applyFont="1" applyFill="1" applyBorder="1"/>
    <xf numFmtId="164" fontId="5" fillId="17" borderId="67" xfId="3" applyNumberFormat="1" applyFont="1" applyFill="1" applyBorder="1" applyAlignment="1">
      <alignment horizontal="right"/>
    </xf>
    <xf numFmtId="164" fontId="5" fillId="17" borderId="67" xfId="3" applyNumberFormat="1" applyFont="1" applyFill="1" applyBorder="1"/>
    <xf numFmtId="164" fontId="8" fillId="17" borderId="67" xfId="3" applyNumberFormat="1" applyFont="1" applyFill="1" applyBorder="1"/>
    <xf numFmtId="3" fontId="8" fillId="17" borderId="70" xfId="2" applyNumberFormat="1" applyFont="1" applyFill="1" applyBorder="1"/>
    <xf numFmtId="3" fontId="21" fillId="17" borderId="30" xfId="2" applyNumberFormat="1" applyFont="1" applyFill="1" applyBorder="1"/>
    <xf numFmtId="3" fontId="21" fillId="17" borderId="70" xfId="2" applyNumberFormat="1" applyFont="1" applyFill="1" applyBorder="1"/>
    <xf numFmtId="164" fontId="21" fillId="17" borderId="67" xfId="3" applyNumberFormat="1" applyFont="1" applyFill="1" applyBorder="1"/>
    <xf numFmtId="164" fontId="21" fillId="15" borderId="67" xfId="3" applyNumberFormat="1" applyFont="1" applyFill="1" applyBorder="1"/>
    <xf numFmtId="164" fontId="8" fillId="17" borderId="69" xfId="3" applyNumberFormat="1" applyFont="1" applyFill="1" applyBorder="1"/>
    <xf numFmtId="3" fontId="21" fillId="19" borderId="7" xfId="2" applyNumberFormat="1" applyFont="1" applyFill="1" applyBorder="1" applyAlignment="1">
      <alignment horizontal="center" vertical="center" wrapText="1"/>
    </xf>
    <xf numFmtId="164" fontId="8" fillId="19" borderId="61" xfId="3" applyNumberFormat="1" applyFont="1" applyFill="1" applyBorder="1" applyAlignment="1">
      <alignment horizontal="center" vertical="center" wrapText="1"/>
    </xf>
    <xf numFmtId="169" fontId="19" fillId="15" borderId="3" xfId="2" applyNumberFormat="1" applyFont="1" applyFill="1" applyBorder="1"/>
    <xf numFmtId="3" fontId="21" fillId="19" borderId="30" xfId="2" applyNumberFormat="1" applyFont="1" applyFill="1" applyBorder="1" applyAlignment="1">
      <alignment horizontal="center" vertical="center" wrapText="1"/>
    </xf>
    <xf numFmtId="164" fontId="32" fillId="17" borderId="67" xfId="3" applyNumberFormat="1" applyFont="1" applyFill="1" applyBorder="1"/>
    <xf numFmtId="164" fontId="74" fillId="17" borderId="67" xfId="3" applyNumberFormat="1" applyFont="1" applyFill="1" applyBorder="1"/>
    <xf numFmtId="0" fontId="8" fillId="19" borderId="7" xfId="2" applyFont="1" applyFill="1" applyBorder="1" applyAlignment="1">
      <alignment horizontal="center" vertical="center" wrapText="1"/>
    </xf>
    <xf numFmtId="164" fontId="21" fillId="19" borderId="61" xfId="3" applyNumberFormat="1" applyFont="1" applyFill="1" applyBorder="1" applyAlignment="1">
      <alignment horizontal="center" vertical="center" wrapText="1"/>
    </xf>
    <xf numFmtId="3" fontId="8" fillId="15" borderId="62" xfId="2" applyNumberFormat="1" applyFont="1" applyFill="1" applyBorder="1"/>
    <xf numFmtId="3" fontId="5" fillId="15" borderId="70" xfId="2" applyNumberFormat="1" applyFont="1" applyFill="1" applyBorder="1"/>
    <xf numFmtId="164" fontId="29" fillId="15" borderId="67" xfId="3" applyNumberFormat="1" applyFont="1" applyFill="1" applyBorder="1" applyAlignment="1">
      <alignment horizontal="center"/>
    </xf>
    <xf numFmtId="3" fontId="8" fillId="15" borderId="72" xfId="2" applyNumberFormat="1" applyFont="1" applyFill="1" applyBorder="1"/>
    <xf numFmtId="164" fontId="21" fillId="15" borderId="67" xfId="3" applyNumberFormat="1" applyFont="1" applyFill="1" applyBorder="1" applyAlignment="1">
      <alignment horizontal="center"/>
    </xf>
    <xf numFmtId="164" fontId="21" fillId="15" borderId="55" xfId="3" applyNumberFormat="1" applyFont="1" applyFill="1" applyBorder="1" applyAlignment="1">
      <alignment horizontal="center"/>
    </xf>
    <xf numFmtId="164" fontId="21" fillId="15" borderId="57" xfId="3" applyNumberFormat="1" applyFont="1" applyFill="1" applyBorder="1" applyAlignment="1">
      <alignment horizontal="center"/>
    </xf>
    <xf numFmtId="3" fontId="8" fillId="15" borderId="30" xfId="2" applyNumberFormat="1" applyFont="1" applyFill="1" applyBorder="1"/>
    <xf numFmtId="164" fontId="5" fillId="15" borderId="67" xfId="3" applyNumberFormat="1" applyFont="1" applyFill="1" applyBorder="1" applyAlignment="1">
      <alignment horizontal="right"/>
    </xf>
    <xf numFmtId="164" fontId="5" fillId="15" borderId="57" xfId="3" applyNumberFormat="1" applyFont="1" applyFill="1" applyBorder="1" applyAlignment="1">
      <alignment horizontal="right"/>
    </xf>
    <xf numFmtId="164" fontId="5" fillId="15" borderId="55" xfId="3" applyNumberFormat="1" applyFont="1" applyFill="1" applyBorder="1" applyAlignment="1">
      <alignment horizontal="right"/>
    </xf>
    <xf numFmtId="3" fontId="8" fillId="15" borderId="70" xfId="2" applyNumberFormat="1" applyFont="1" applyFill="1" applyBorder="1"/>
    <xf numFmtId="3" fontId="5" fillId="15" borderId="62" xfId="2" applyNumberFormat="1" applyFont="1" applyFill="1" applyBorder="1"/>
    <xf numFmtId="3" fontId="21" fillId="15" borderId="67" xfId="3" applyNumberFormat="1" applyFont="1" applyFill="1" applyBorder="1" applyAlignment="1">
      <alignment horizontal="center"/>
    </xf>
    <xf numFmtId="3" fontId="21" fillId="15" borderId="20" xfId="3" applyNumberFormat="1" applyFont="1" applyFill="1" applyBorder="1" applyAlignment="1">
      <alignment horizontal="right"/>
    </xf>
    <xf numFmtId="164" fontId="21" fillId="15" borderId="61" xfId="3" applyNumberFormat="1" applyFont="1" applyFill="1" applyBorder="1" applyAlignment="1">
      <alignment horizontal="center"/>
    </xf>
    <xf numFmtId="169" fontId="8" fillId="15" borderId="61" xfId="2" applyNumberFormat="1" applyFont="1" applyFill="1" applyBorder="1" applyAlignment="1">
      <alignment horizontal="center" vertical="center"/>
    </xf>
    <xf numFmtId="3" fontId="8" fillId="15" borderId="68" xfId="2" applyNumberFormat="1" applyFont="1" applyFill="1" applyBorder="1"/>
    <xf numFmtId="164" fontId="21" fillId="15" borderId="69" xfId="3" applyNumberFormat="1" applyFont="1" applyFill="1" applyBorder="1" applyAlignment="1">
      <alignment horizontal="center"/>
    </xf>
    <xf numFmtId="164" fontId="21" fillId="15" borderId="73" xfId="3" applyNumberFormat="1" applyFont="1" applyFill="1" applyBorder="1" applyAlignment="1">
      <alignment horizontal="center"/>
    </xf>
    <xf numFmtId="0" fontId="8" fillId="19" borderId="0" xfId="2" applyFont="1" applyFill="1" applyBorder="1" applyAlignment="1">
      <alignment horizontal="left"/>
    </xf>
    <xf numFmtId="41" fontId="8" fillId="15" borderId="3" xfId="2" applyNumberFormat="1" applyFont="1" applyFill="1" applyBorder="1" applyAlignment="1">
      <alignment horizontal="right"/>
    </xf>
    <xf numFmtId="169" fontId="8" fillId="15" borderId="6" xfId="2" applyNumberFormat="1" applyFont="1" applyFill="1" applyBorder="1"/>
    <xf numFmtId="41" fontId="21" fillId="15" borderId="6" xfId="2" applyNumberFormat="1" applyFont="1" applyFill="1" applyBorder="1" applyAlignment="1">
      <alignment horizontal="right"/>
    </xf>
    <xf numFmtId="0" fontId="21" fillId="19" borderId="15" xfId="2" applyFont="1" applyFill="1" applyBorder="1" applyAlignment="1">
      <alignment horizontal="left"/>
    </xf>
    <xf numFmtId="0" fontId="8" fillId="19" borderId="3" xfId="2" applyFont="1" applyFill="1" applyBorder="1" applyAlignment="1">
      <alignment horizontal="left" vertical="center"/>
    </xf>
    <xf numFmtId="0" fontId="9" fillId="16" borderId="6" xfId="2" applyFont="1" applyFill="1" applyBorder="1" applyAlignment="1">
      <alignment horizontal="center" vertical="center"/>
    </xf>
    <xf numFmtId="0" fontId="29" fillId="15" borderId="15" xfId="2" applyFont="1" applyFill="1" applyBorder="1" applyAlignment="1">
      <alignment horizontal="left" vertical="center"/>
    </xf>
    <xf numFmtId="3" fontId="8" fillId="15" borderId="15" xfId="2" applyNumberFormat="1" applyFont="1" applyFill="1" applyBorder="1" applyAlignment="1"/>
    <xf numFmtId="0" fontId="29" fillId="15" borderId="0" xfId="2" applyFont="1" applyFill="1" applyBorder="1" applyAlignment="1">
      <alignment horizontal="left" vertical="center"/>
    </xf>
    <xf numFmtId="0" fontId="29" fillId="15" borderId="3" xfId="2" applyFont="1" applyFill="1" applyBorder="1" applyAlignment="1">
      <alignment horizontal="left" vertical="center"/>
    </xf>
    <xf numFmtId="0" fontId="29" fillId="15" borderId="0" xfId="2" applyFont="1" applyFill="1" applyBorder="1" applyAlignment="1">
      <alignment vertical="top"/>
    </xf>
    <xf numFmtId="0" fontId="5" fillId="15" borderId="15" xfId="2" applyFont="1" applyFill="1" applyBorder="1"/>
    <xf numFmtId="164" fontId="0" fillId="0" borderId="0" xfId="3" applyNumberFormat="1" applyFont="1" applyBorder="1"/>
    <xf numFmtId="0" fontId="4" fillId="0" borderId="0" xfId="3262" applyNumberFormat="1" applyBorder="1"/>
    <xf numFmtId="0" fontId="29" fillId="15" borderId="3" xfId="2" applyFont="1" applyFill="1" applyBorder="1" applyAlignment="1">
      <alignment vertical="top"/>
    </xf>
    <xf numFmtId="0" fontId="8" fillId="15" borderId="0" xfId="2" applyFont="1" applyFill="1" applyBorder="1" applyAlignment="1">
      <alignment vertical="center"/>
    </xf>
    <xf numFmtId="0" fontId="4" fillId="0" borderId="3" xfId="3262" applyBorder="1" applyAlignment="1">
      <alignment horizontal="left" vertical="center"/>
    </xf>
    <xf numFmtId="0" fontId="8" fillId="16" borderId="6" xfId="2" applyFont="1" applyFill="1" applyBorder="1" applyAlignment="1">
      <alignment horizontal="left" wrapText="1"/>
    </xf>
    <xf numFmtId="0" fontId="8" fillId="16" borderId="6" xfId="2" applyFont="1" applyFill="1" applyBorder="1" applyAlignment="1">
      <alignment horizontal="left"/>
    </xf>
    <xf numFmtId="0" fontId="8" fillId="15" borderId="7" xfId="2" applyFont="1" applyFill="1" applyBorder="1"/>
    <xf numFmtId="164" fontId="8" fillId="15" borderId="8" xfId="3" applyNumberFormat="1" applyFont="1" applyFill="1" applyBorder="1"/>
    <xf numFmtId="0" fontId="8" fillId="15" borderId="7" xfId="2" applyFont="1" applyFill="1" applyBorder="1" applyAlignment="1">
      <alignment horizontal="left"/>
    </xf>
    <xf numFmtId="0" fontId="2" fillId="19" borderId="7" xfId="2" applyFont="1" applyFill="1" applyBorder="1" applyAlignment="1">
      <alignment horizontal="center" vertical="center" wrapText="1"/>
    </xf>
    <xf numFmtId="169" fontId="9" fillId="19" borderId="8" xfId="2" applyNumberFormat="1" applyFont="1" applyFill="1" applyBorder="1" applyAlignment="1">
      <alignment horizontal="center" vertical="center" wrapText="1"/>
    </xf>
    <xf numFmtId="0" fontId="8" fillId="15" borderId="7" xfId="2" applyFont="1" applyFill="1" applyBorder="1" applyProtection="1">
      <protection locked="0"/>
    </xf>
    <xf numFmtId="167" fontId="5" fillId="15" borderId="8" xfId="3226" applyNumberFormat="1" applyFont="1" applyFill="1" applyBorder="1" applyProtection="1">
      <protection locked="0"/>
    </xf>
    <xf numFmtId="0" fontId="8" fillId="15" borderId="7" xfId="2" applyFont="1" applyFill="1" applyBorder="1" applyAlignment="1" applyProtection="1">
      <alignment horizontal="left"/>
      <protection locked="0"/>
    </xf>
    <xf numFmtId="164" fontId="2" fillId="15" borderId="0" xfId="3" applyNumberFormat="1" applyFont="1" applyFill="1" applyBorder="1" applyAlignment="1">
      <alignment horizontal="left"/>
    </xf>
    <xf numFmtId="167" fontId="5" fillId="15" borderId="0" xfId="2" applyNumberFormat="1" applyFont="1" applyFill="1" applyBorder="1" applyProtection="1">
      <protection locked="0"/>
    </xf>
    <xf numFmtId="167" fontId="5" fillId="15" borderId="0" xfId="3" applyNumberFormat="1" applyFont="1" applyFill="1" applyBorder="1" applyProtection="1">
      <protection locked="0"/>
    </xf>
    <xf numFmtId="164" fontId="2" fillId="15" borderId="0" xfId="3" applyNumberFormat="1" applyFont="1" applyFill="1" applyBorder="1" applyAlignment="1" applyProtection="1">
      <alignment horizontal="left"/>
      <protection locked="0"/>
    </xf>
    <xf numFmtId="167" fontId="8" fillId="15" borderId="8" xfId="3" applyNumberFormat="1" applyFont="1" applyFill="1" applyBorder="1" applyProtection="1">
      <protection locked="0"/>
    </xf>
    <xf numFmtId="0" fontId="21" fillId="19" borderId="7" xfId="2" applyFont="1" applyFill="1" applyBorder="1" applyAlignment="1" applyProtection="1">
      <alignment horizontal="center" vertical="center" wrapText="1"/>
      <protection locked="0"/>
    </xf>
    <xf numFmtId="0" fontId="9" fillId="19" borderId="2" xfId="2" applyFont="1" applyFill="1" applyBorder="1" applyAlignment="1" applyProtection="1">
      <alignment horizontal="center" vertical="center" wrapText="1"/>
      <protection locked="0"/>
    </xf>
    <xf numFmtId="169" fontId="9" fillId="19" borderId="8" xfId="2" applyNumberFormat="1" applyFont="1" applyFill="1" applyBorder="1" applyAlignment="1" applyProtection="1">
      <alignment horizontal="center" vertical="center" wrapText="1"/>
      <protection locked="0"/>
    </xf>
    <xf numFmtId="169" fontId="65" fillId="19" borderId="2" xfId="2" applyNumberFormat="1" applyFont="1" applyFill="1" applyBorder="1" applyAlignment="1">
      <alignment horizontal="center" vertical="center" wrapText="1"/>
    </xf>
    <xf numFmtId="169" fontId="12" fillId="19" borderId="8" xfId="2" applyNumberFormat="1" applyFont="1" applyFill="1" applyBorder="1" applyAlignment="1">
      <alignment horizontal="center" vertical="center" wrapText="1"/>
    </xf>
    <xf numFmtId="3" fontId="24" fillId="0" borderId="8" xfId="3262" applyNumberFormat="1" applyFont="1" applyBorder="1"/>
    <xf numFmtId="3" fontId="24" fillId="15" borderId="8" xfId="3262" applyNumberFormat="1" applyFont="1" applyFill="1" applyBorder="1"/>
    <xf numFmtId="3" fontId="24" fillId="19" borderId="8" xfId="3262" applyNumberFormat="1" applyFont="1" applyFill="1" applyBorder="1"/>
    <xf numFmtId="3" fontId="4" fillId="19" borderId="8" xfId="3262" applyNumberFormat="1" applyFill="1" applyBorder="1"/>
    <xf numFmtId="164" fontId="8" fillId="19" borderId="6" xfId="3" applyNumberFormat="1" applyFont="1" applyFill="1" applyBorder="1" applyAlignment="1">
      <alignment horizontal="center" vertical="center"/>
    </xf>
    <xf numFmtId="0" fontId="9" fillId="19" borderId="5" xfId="2" applyFont="1" applyFill="1" applyBorder="1" applyAlignment="1">
      <alignment horizontal="center" vertical="center"/>
    </xf>
    <xf numFmtId="0" fontId="8" fillId="19" borderId="16" xfId="2" applyFont="1" applyFill="1" applyBorder="1" applyAlignment="1">
      <alignment horizontal="left"/>
    </xf>
    <xf numFmtId="0" fontId="8" fillId="19" borderId="17" xfId="2" applyFont="1" applyFill="1" applyBorder="1" applyAlignment="1">
      <alignment horizontal="left" vertical="center"/>
    </xf>
    <xf numFmtId="0" fontId="5" fillId="15" borderId="16" xfId="2" applyFont="1" applyFill="1" applyBorder="1" applyAlignment="1">
      <alignment horizontal="left" vertical="center"/>
    </xf>
    <xf numFmtId="3" fontId="8" fillId="15" borderId="54" xfId="2" applyNumberFormat="1" applyFont="1" applyFill="1" applyBorder="1" applyAlignment="1"/>
    <xf numFmtId="0" fontId="5" fillId="15" borderId="17" xfId="2" applyFont="1" applyFill="1" applyBorder="1" applyAlignment="1">
      <alignment horizontal="left" vertical="center"/>
    </xf>
    <xf numFmtId="3" fontId="8" fillId="15" borderId="11" xfId="2" applyNumberFormat="1" applyFont="1" applyFill="1" applyBorder="1" applyAlignment="1"/>
    <xf numFmtId="0" fontId="5" fillId="15" borderId="13" xfId="2" applyFont="1" applyFill="1" applyBorder="1" applyAlignment="1">
      <alignment horizontal="left" vertical="center"/>
    </xf>
    <xf numFmtId="3" fontId="8" fillId="15" borderId="9" xfId="2" applyNumberFormat="1" applyFont="1" applyFill="1" applyBorder="1" applyAlignment="1"/>
    <xf numFmtId="0" fontId="5" fillId="15" borderId="17" xfId="2" applyFont="1" applyFill="1" applyBorder="1" applyAlignment="1">
      <alignment vertical="top"/>
    </xf>
    <xf numFmtId="0" fontId="5" fillId="15" borderId="17" xfId="2" applyFont="1" applyFill="1" applyBorder="1" applyAlignment="1"/>
    <xf numFmtId="0" fontId="5" fillId="15" borderId="16" xfId="2" applyFont="1" applyFill="1" applyBorder="1"/>
    <xf numFmtId="0" fontId="5" fillId="15" borderId="13" xfId="2" applyFont="1" applyFill="1" applyBorder="1" applyAlignment="1">
      <alignment vertical="top"/>
    </xf>
    <xf numFmtId="0" fontId="8" fillId="15" borderId="17" xfId="2" applyFont="1" applyFill="1" applyBorder="1" applyAlignment="1">
      <alignment vertical="center"/>
    </xf>
    <xf numFmtId="0" fontId="5" fillId="0" borderId="13" xfId="3262" applyFont="1" applyBorder="1" applyAlignment="1">
      <alignment horizontal="left" vertical="center"/>
    </xf>
    <xf numFmtId="0" fontId="9" fillId="19" borderId="54" xfId="2" applyFont="1" applyFill="1" applyBorder="1" applyAlignment="1">
      <alignment horizontal="center" vertical="center"/>
    </xf>
    <xf numFmtId="0" fontId="4" fillId="0" borderId="13" xfId="3262" applyBorder="1" applyAlignment="1">
      <alignment horizontal="left" vertical="center"/>
    </xf>
    <xf numFmtId="0" fontId="8" fillId="15" borderId="6" xfId="2" applyNumberFormat="1" applyFont="1" applyFill="1" applyBorder="1" applyAlignment="1">
      <alignment horizontal="center" vertical="center"/>
    </xf>
    <xf numFmtId="169" fontId="19" fillId="15" borderId="7" xfId="2" applyNumberFormat="1" applyFont="1" applyFill="1" applyBorder="1"/>
    <xf numFmtId="169" fontId="19" fillId="15" borderId="13" xfId="2" applyNumberFormat="1" applyFont="1" applyFill="1" applyBorder="1"/>
    <xf numFmtId="3" fontId="8" fillId="19" borderId="7" xfId="2" applyNumberFormat="1" applyFont="1" applyFill="1" applyBorder="1" applyAlignment="1">
      <alignment horizontal="center" vertical="center" wrapText="1"/>
    </xf>
    <xf numFmtId="164" fontId="9" fillId="19" borderId="8" xfId="3" applyNumberFormat="1" applyFont="1" applyFill="1" applyBorder="1" applyAlignment="1">
      <alignment horizontal="center" vertical="center" wrapText="1"/>
    </xf>
    <xf numFmtId="164" fontId="5" fillId="15" borderId="8" xfId="3" applyNumberFormat="1" applyFont="1" applyFill="1" applyBorder="1"/>
    <xf numFmtId="0" fontId="10" fillId="15" borderId="0" xfId="2" applyFont="1" applyFill="1" applyBorder="1"/>
    <xf numFmtId="3" fontId="18" fillId="15" borderId="0" xfId="2" applyNumberFormat="1" applyFont="1" applyFill="1" applyBorder="1"/>
    <xf numFmtId="0" fontId="12" fillId="15" borderId="0" xfId="2" applyFont="1" applyFill="1" applyBorder="1" applyAlignment="1">
      <alignment horizontal="left" vertical="center"/>
    </xf>
    <xf numFmtId="164" fontId="12" fillId="15" borderId="0" xfId="3" applyNumberFormat="1" applyFont="1" applyFill="1" applyBorder="1" applyAlignment="1">
      <alignment horizontal="left" vertical="center"/>
    </xf>
    <xf numFmtId="0" fontId="10" fillId="15" borderId="0" xfId="2" applyFont="1" applyFill="1" applyBorder="1" applyAlignment="1"/>
    <xf numFmtId="3" fontId="12" fillId="15" borderId="0" xfId="2" applyNumberFormat="1" applyFont="1" applyFill="1" applyBorder="1" applyAlignment="1"/>
    <xf numFmtId="164" fontId="12" fillId="15" borderId="0" xfId="3" applyNumberFormat="1" applyFont="1" applyFill="1" applyBorder="1" applyAlignment="1"/>
    <xf numFmtId="41" fontId="8" fillId="0" borderId="6" xfId="2" applyNumberFormat="1" applyFont="1" applyFill="1" applyBorder="1" applyAlignment="1">
      <alignment horizontal="right"/>
    </xf>
    <xf numFmtId="169" fontId="21" fillId="15" borderId="7" xfId="2" applyNumberFormat="1" applyFont="1" applyFill="1" applyBorder="1"/>
    <xf numFmtId="169" fontId="5" fillId="15" borderId="0" xfId="2" applyNumberFormat="1" applyFont="1" applyFill="1" applyBorder="1"/>
    <xf numFmtId="169" fontId="8" fillId="15" borderId="7" xfId="2" applyNumberFormat="1" applyFont="1" applyFill="1" applyBorder="1" applyAlignment="1">
      <alignment horizontal="left" vertical="center"/>
    </xf>
    <xf numFmtId="3" fontId="5" fillId="15" borderId="8" xfId="2" applyNumberFormat="1" applyFont="1" applyFill="1" applyBorder="1"/>
    <xf numFmtId="3" fontId="8" fillId="15" borderId="8" xfId="2" applyNumberFormat="1" applyFont="1" applyFill="1" applyBorder="1"/>
    <xf numFmtId="164" fontId="8" fillId="15" borderId="9" xfId="3" applyNumberFormat="1" applyFont="1" applyFill="1" applyBorder="1"/>
    <xf numFmtId="169" fontId="8" fillId="15" borderId="3" xfId="2" applyNumberFormat="1" applyFont="1" applyFill="1" applyBorder="1" applyAlignment="1">
      <alignment horizontal="center" vertical="center"/>
    </xf>
    <xf numFmtId="41" fontId="5" fillId="15" borderId="0" xfId="2" applyNumberFormat="1" applyFont="1" applyFill="1" applyBorder="1"/>
    <xf numFmtId="0" fontId="4" fillId="0" borderId="0" xfId="3262" applyBorder="1"/>
    <xf numFmtId="0" fontId="5" fillId="15" borderId="0" xfId="3262" applyFont="1" applyFill="1" applyBorder="1"/>
    <xf numFmtId="0" fontId="9" fillId="19" borderId="5" xfId="2" applyFont="1" applyFill="1" applyBorder="1" applyAlignment="1">
      <alignment horizontal="center" vertical="center" wrapText="1"/>
    </xf>
    <xf numFmtId="0" fontId="9" fillId="19" borderId="54" xfId="2" applyFont="1" applyFill="1" applyBorder="1" applyAlignment="1">
      <alignment horizontal="center" vertical="center" wrapText="1"/>
    </xf>
    <xf numFmtId="164" fontId="21" fillId="19" borderId="8" xfId="3" applyNumberFormat="1" applyFont="1" applyFill="1" applyBorder="1" applyAlignment="1">
      <alignment horizontal="center" vertical="center" wrapText="1"/>
    </xf>
    <xf numFmtId="3" fontId="9" fillId="19" borderId="20" xfId="2" applyNumberFormat="1" applyFont="1" applyFill="1" applyBorder="1" applyAlignment="1">
      <alignment horizontal="center" vertical="center" wrapText="1"/>
    </xf>
    <xf numFmtId="0" fontId="6" fillId="19" borderId="7" xfId="2461" applyFont="1" applyFill="1" applyBorder="1" applyAlignment="1">
      <alignment vertical="center"/>
    </xf>
    <xf numFmtId="0" fontId="6" fillId="19" borderId="2" xfId="2461" applyFont="1" applyFill="1" applyBorder="1" applyAlignment="1">
      <alignment horizontal="center" vertical="center"/>
    </xf>
    <xf numFmtId="0" fontId="6" fillId="19" borderId="8" xfId="2461" applyFont="1" applyFill="1" applyBorder="1" applyAlignment="1">
      <alignment horizontal="center" vertical="center"/>
    </xf>
    <xf numFmtId="0" fontId="6" fillId="19" borderId="7" xfId="2461" applyFont="1" applyFill="1" applyBorder="1" applyAlignment="1">
      <alignment horizontal="center" vertical="center"/>
    </xf>
    <xf numFmtId="0" fontId="6" fillId="19" borderId="54" xfId="2461" applyFont="1" applyFill="1" applyBorder="1" applyAlignment="1">
      <alignment horizontal="center" vertical="center"/>
    </xf>
    <xf numFmtId="0" fontId="6" fillId="19" borderId="7" xfId="2461" applyFont="1" applyFill="1" applyBorder="1" applyAlignment="1">
      <alignment horizontal="center" vertical="center" wrapText="1"/>
    </xf>
    <xf numFmtId="0" fontId="6" fillId="19" borderId="2" xfId="2461" applyFont="1" applyFill="1" applyBorder="1" applyAlignment="1">
      <alignment horizontal="center" vertical="center" wrapText="1"/>
    </xf>
    <xf numFmtId="0" fontId="6" fillId="19" borderId="8" xfId="2461" applyFont="1" applyFill="1" applyBorder="1" applyAlignment="1">
      <alignment horizontal="center" vertical="center" wrapText="1"/>
    </xf>
    <xf numFmtId="3" fontId="8" fillId="0" borderId="40" xfId="2" applyNumberFormat="1" applyFont="1" applyFill="1" applyBorder="1" applyAlignment="1">
      <alignment vertical="center"/>
    </xf>
    <xf numFmtId="3" fontId="8" fillId="0" borderId="40" xfId="2" applyNumberFormat="1" applyFont="1" applyBorder="1" applyAlignment="1">
      <alignment vertical="center"/>
    </xf>
    <xf numFmtId="3" fontId="9" fillId="19" borderId="46" xfId="2" applyNumberFormat="1" applyFont="1" applyFill="1" applyBorder="1" applyAlignment="1">
      <alignment horizontal="center" vertical="center"/>
    </xf>
    <xf numFmtId="3" fontId="9" fillId="19" borderId="47" xfId="2" applyNumberFormat="1" applyFont="1" applyFill="1" applyBorder="1" applyAlignment="1">
      <alignment horizontal="center" vertical="center"/>
    </xf>
    <xf numFmtId="3" fontId="9" fillId="19" borderId="48" xfId="2" applyNumberFormat="1" applyFont="1" applyFill="1" applyBorder="1" applyAlignment="1">
      <alignment horizontal="center" vertical="center"/>
    </xf>
    <xf numFmtId="3" fontId="8" fillId="0" borderId="40" xfId="3" applyNumberFormat="1" applyFont="1" applyFill="1" applyBorder="1" applyAlignment="1">
      <alignment vertical="center"/>
    </xf>
    <xf numFmtId="3" fontId="9" fillId="19" borderId="46" xfId="2" applyNumberFormat="1" applyFont="1" applyFill="1" applyBorder="1" applyAlignment="1">
      <alignment horizontal="center" vertical="center" wrapText="1"/>
    </xf>
    <xf numFmtId="164" fontId="9" fillId="19" borderId="48" xfId="3" applyNumberFormat="1" applyFont="1" applyFill="1" applyBorder="1" applyAlignment="1">
      <alignment horizontal="center" vertical="center"/>
    </xf>
    <xf numFmtId="3" fontId="9" fillId="19" borderId="7" xfId="2" applyNumberFormat="1" applyFont="1" applyFill="1" applyBorder="1" applyAlignment="1">
      <alignment horizontal="center" vertical="center"/>
    </xf>
    <xf numFmtId="3" fontId="9" fillId="19" borderId="8" xfId="2" applyNumberFormat="1" applyFont="1" applyFill="1" applyBorder="1" applyAlignment="1">
      <alignment horizontal="center" vertical="center"/>
    </xf>
    <xf numFmtId="0" fontId="9" fillId="19" borderId="13" xfId="2" applyFont="1" applyFill="1" applyBorder="1" applyAlignment="1">
      <alignment horizontal="center" vertical="center"/>
    </xf>
    <xf numFmtId="3" fontId="8" fillId="19" borderId="4" xfId="2" applyNumberFormat="1" applyFont="1" applyFill="1" applyBorder="1" applyAlignment="1">
      <alignment horizontal="right" vertical="center"/>
    </xf>
    <xf numFmtId="164" fontId="8" fillId="19" borderId="4" xfId="3" applyNumberFormat="1" applyFont="1" applyFill="1" applyBorder="1" applyAlignment="1">
      <alignment horizontal="right" vertical="center"/>
    </xf>
    <xf numFmtId="164" fontId="8" fillId="19" borderId="9" xfId="3" applyNumberFormat="1" applyFont="1" applyFill="1" applyBorder="1" applyAlignment="1">
      <alignment horizontal="right" vertical="center"/>
    </xf>
    <xf numFmtId="164" fontId="8" fillId="19" borderId="2" xfId="3" applyNumberFormat="1" applyFont="1" applyFill="1" applyBorder="1" applyAlignment="1">
      <alignment horizontal="right" vertical="center"/>
    </xf>
    <xf numFmtId="0" fontId="8" fillId="19" borderId="52" xfId="2" applyFont="1" applyFill="1" applyBorder="1" applyAlignment="1">
      <alignment horizontal="center" vertical="center" wrapText="1"/>
    </xf>
    <xf numFmtId="0" fontId="8" fillId="19" borderId="51" xfId="2" applyFont="1" applyFill="1" applyBorder="1" applyAlignment="1">
      <alignment horizontal="center" vertical="center" wrapText="1"/>
    </xf>
    <xf numFmtId="0" fontId="8" fillId="19" borderId="50" xfId="2" applyFont="1" applyFill="1" applyBorder="1" applyAlignment="1">
      <alignment horizontal="center" vertical="center" wrapText="1"/>
    </xf>
    <xf numFmtId="0" fontId="53" fillId="19" borderId="6" xfId="3260" applyFont="1" applyFill="1" applyBorder="1" applyAlignment="1">
      <alignment horizontal="left" vertical="center" wrapText="1"/>
    </xf>
    <xf numFmtId="0" fontId="54" fillId="19" borderId="6" xfId="3260" applyFont="1" applyFill="1" applyBorder="1" applyAlignment="1">
      <alignment horizontal="center" vertical="center" wrapText="1"/>
    </xf>
    <xf numFmtId="164" fontId="24" fillId="19" borderId="6" xfId="3" applyNumberFormat="1" applyFont="1" applyFill="1" applyBorder="1" applyAlignment="1">
      <alignment horizontal="center" vertical="center" wrapText="1"/>
    </xf>
    <xf numFmtId="167" fontId="24" fillId="19" borderId="6" xfId="1" applyNumberFormat="1" applyFont="1" applyFill="1" applyBorder="1" applyAlignment="1">
      <alignment vertical="center" wrapText="1"/>
    </xf>
    <xf numFmtId="0" fontId="54" fillId="19" borderId="6" xfId="3260" applyFont="1" applyFill="1" applyBorder="1" applyAlignment="1">
      <alignment horizontal="left" vertical="center" wrapText="1"/>
    </xf>
    <xf numFmtId="0" fontId="24" fillId="19" borderId="6" xfId="3260" applyFont="1" applyFill="1" applyBorder="1" applyAlignment="1">
      <alignment horizontal="left" vertical="center" wrapText="1"/>
    </xf>
    <xf numFmtId="0" fontId="53" fillId="19" borderId="15" xfId="3260" applyFont="1" applyFill="1" applyBorder="1" applyAlignment="1">
      <alignment horizontal="left" vertical="center" wrapText="1"/>
    </xf>
    <xf numFmtId="0" fontId="54" fillId="19" borderId="15" xfId="3260" applyFont="1" applyFill="1" applyBorder="1" applyAlignment="1">
      <alignment horizontal="left" vertical="center" wrapText="1"/>
    </xf>
    <xf numFmtId="0" fontId="54" fillId="19" borderId="15" xfId="3260" applyFont="1" applyFill="1" applyBorder="1" applyAlignment="1">
      <alignment horizontal="center" vertical="center" wrapText="1"/>
    </xf>
    <xf numFmtId="0" fontId="53" fillId="19" borderId="3" xfId="3260" applyFont="1" applyFill="1" applyBorder="1" applyAlignment="1">
      <alignment horizontal="left" vertical="center" wrapText="1"/>
    </xf>
    <xf numFmtId="3" fontId="9" fillId="19" borderId="7" xfId="2394" quotePrefix="1" applyNumberFormat="1" applyFont="1" applyFill="1" applyBorder="1" applyAlignment="1">
      <alignment horizontal="center" vertical="center"/>
    </xf>
    <xf numFmtId="3" fontId="9" fillId="19" borderId="2" xfId="2394" quotePrefix="1" applyNumberFormat="1" applyFont="1" applyFill="1" applyBorder="1" applyAlignment="1">
      <alignment horizontal="center" vertical="center"/>
    </xf>
    <xf numFmtId="164" fontId="9" fillId="19" borderId="8" xfId="3" applyNumberFormat="1" applyFont="1" applyFill="1" applyBorder="1" applyAlignment="1">
      <alignment horizontal="right" vertical="center"/>
    </xf>
    <xf numFmtId="3" fontId="9" fillId="0" borderId="74" xfId="2" applyNumberFormat="1" applyFont="1" applyFill="1" applyBorder="1" applyAlignment="1">
      <alignment horizontal="center" vertical="center"/>
    </xf>
    <xf numFmtId="3" fontId="32" fillId="0" borderId="75" xfId="2" applyNumberFormat="1" applyFont="1" applyFill="1" applyBorder="1" applyAlignment="1">
      <alignment horizontal="right" vertical="center"/>
    </xf>
    <xf numFmtId="3" fontId="32" fillId="0" borderId="76" xfId="2" applyNumberFormat="1" applyFont="1" applyFill="1" applyBorder="1" applyAlignment="1">
      <alignment horizontal="right" vertical="center"/>
    </xf>
    <xf numFmtId="3" fontId="9" fillId="19" borderId="77" xfId="2" applyNumberFormat="1" applyFont="1" applyFill="1" applyBorder="1" applyAlignment="1">
      <alignment horizontal="center" vertical="center"/>
    </xf>
    <xf numFmtId="0" fontId="9" fillId="19" borderId="78" xfId="2" applyFont="1" applyFill="1" applyBorder="1" applyAlignment="1">
      <alignment horizontal="center" vertical="center" wrapText="1"/>
    </xf>
    <xf numFmtId="164" fontId="9" fillId="19" borderId="79" xfId="3" applyNumberFormat="1" applyFont="1" applyFill="1" applyBorder="1" applyAlignment="1">
      <alignment horizontal="center" vertical="center"/>
    </xf>
    <xf numFmtId="0" fontId="9" fillId="19" borderId="77" xfId="2" applyFont="1" applyFill="1" applyBorder="1" applyAlignment="1">
      <alignment horizontal="center" vertical="center" wrapText="1"/>
    </xf>
    <xf numFmtId="0" fontId="9" fillId="19" borderId="79" xfId="2" applyFont="1" applyFill="1" applyBorder="1" applyAlignment="1">
      <alignment horizontal="center" vertical="center" wrapText="1"/>
    </xf>
    <xf numFmtId="0" fontId="8" fillId="0" borderId="80" xfId="2" applyNumberFormat="1" applyFont="1" applyFill="1" applyBorder="1" applyAlignment="1">
      <alignment vertical="center"/>
    </xf>
    <xf numFmtId="3" fontId="8" fillId="0" borderId="81" xfId="2" applyNumberFormat="1" applyFont="1" applyFill="1" applyBorder="1" applyAlignment="1">
      <alignment horizontal="right" vertical="center"/>
    </xf>
    <xf numFmtId="3" fontId="8" fillId="0" borderId="82" xfId="2" applyNumberFormat="1" applyFont="1" applyFill="1" applyBorder="1" applyAlignment="1">
      <alignment horizontal="right" vertical="center"/>
    </xf>
    <xf numFmtId="0" fontId="8" fillId="0" borderId="83" xfId="2" applyNumberFormat="1" applyFont="1" applyFill="1" applyBorder="1" applyAlignment="1">
      <alignment vertical="center"/>
    </xf>
    <xf numFmtId="3" fontId="8" fillId="0" borderId="83" xfId="2" applyNumberFormat="1" applyFont="1" applyFill="1" applyBorder="1" applyAlignment="1">
      <alignment horizontal="right" vertical="center"/>
    </xf>
    <xf numFmtId="3" fontId="8" fillId="0" borderId="84" xfId="2" applyNumberFormat="1" applyFont="1" applyFill="1" applyBorder="1" applyAlignment="1">
      <alignment horizontal="right" vertical="center"/>
    </xf>
    <xf numFmtId="3" fontId="8" fillId="0" borderId="85" xfId="2" applyNumberFormat="1" applyFont="1" applyFill="1" applyBorder="1" applyAlignment="1">
      <alignment horizontal="right" vertical="center"/>
    </xf>
    <xf numFmtId="3" fontId="9" fillId="19" borderId="7" xfId="2" applyNumberFormat="1" applyFont="1" applyFill="1" applyBorder="1" applyAlignment="1">
      <alignment horizontal="center" vertical="center" wrapText="1"/>
    </xf>
    <xf numFmtId="3" fontId="9" fillId="19" borderId="2" xfId="2" applyNumberFormat="1" applyFont="1" applyFill="1" applyBorder="1" applyAlignment="1">
      <alignment horizontal="center" vertical="center" wrapText="1"/>
    </xf>
    <xf numFmtId="3" fontId="9" fillId="19" borderId="8" xfId="2" applyNumberFormat="1" applyFont="1" applyFill="1" applyBorder="1" applyAlignment="1">
      <alignment horizontal="center" vertical="center" wrapText="1"/>
    </xf>
    <xf numFmtId="3" fontId="9" fillId="0" borderId="7" xfId="2" applyNumberFormat="1" applyFont="1" applyFill="1" applyBorder="1" applyAlignment="1">
      <alignment horizontal="center" vertical="center"/>
    </xf>
    <xf numFmtId="3" fontId="32" fillId="0" borderId="2" xfId="2" applyNumberFormat="1" applyFont="1" applyFill="1" applyBorder="1" applyAlignment="1">
      <alignment horizontal="right" vertical="center"/>
    </xf>
    <xf numFmtId="3" fontId="32" fillId="0" borderId="8" xfId="2" applyNumberFormat="1" applyFont="1" applyFill="1" applyBorder="1" applyAlignment="1">
      <alignment horizontal="right" vertical="center"/>
    </xf>
    <xf numFmtId="0" fontId="4" fillId="0" borderId="0" xfId="2" applyNumberFormat="1" applyBorder="1"/>
    <xf numFmtId="3" fontId="9" fillId="0" borderId="47" xfId="3" applyNumberFormat="1" applyFont="1" applyFill="1" applyBorder="1"/>
    <xf numFmtId="3" fontId="9" fillId="0" borderId="48" xfId="3" applyNumberFormat="1" applyFont="1" applyFill="1" applyBorder="1"/>
    <xf numFmtId="166" fontId="9" fillId="0" borderId="47" xfId="3" applyNumberFormat="1" applyFont="1" applyFill="1" applyBorder="1"/>
    <xf numFmtId="166" fontId="9" fillId="0" borderId="48" xfId="3" applyNumberFormat="1" applyFont="1" applyFill="1" applyBorder="1"/>
    <xf numFmtId="3" fontId="2" fillId="19" borderId="46" xfId="2" applyNumberFormat="1" applyFont="1" applyFill="1" applyBorder="1" applyAlignment="1">
      <alignment horizontal="center" vertical="center"/>
    </xf>
    <xf numFmtId="3" fontId="2" fillId="19" borderId="47" xfId="2" applyNumberFormat="1" applyFont="1" applyFill="1" applyBorder="1" applyAlignment="1">
      <alignment horizontal="center" vertical="center"/>
    </xf>
    <xf numFmtId="3" fontId="2" fillId="19" borderId="48" xfId="2" applyNumberFormat="1" applyFont="1" applyFill="1" applyBorder="1" applyAlignment="1">
      <alignment horizontal="center" vertical="center"/>
    </xf>
    <xf numFmtId="3" fontId="9" fillId="0" borderId="40" xfId="3" applyNumberFormat="1" applyFont="1" applyFill="1" applyBorder="1"/>
    <xf numFmtId="0" fontId="5" fillId="0" borderId="0" xfId="2" applyFont="1" applyFill="1" applyBorder="1" applyAlignment="1">
      <alignment horizontal="right"/>
    </xf>
    <xf numFmtId="164" fontId="5" fillId="0" borderId="0" xfId="3" applyNumberFormat="1" applyFont="1" applyFill="1" applyBorder="1" applyAlignment="1">
      <alignment horizontal="centerContinuous"/>
    </xf>
    <xf numFmtId="3" fontId="8" fillId="0" borderId="42" xfId="2" applyNumberFormat="1" applyFont="1" applyFill="1" applyBorder="1" applyAlignment="1">
      <alignment horizontal="left"/>
    </xf>
    <xf numFmtId="3" fontId="8" fillId="0" borderId="45" xfId="3" applyNumberFormat="1" applyFont="1" applyFill="1" applyBorder="1" applyAlignment="1">
      <alignment horizontal="right"/>
    </xf>
    <xf numFmtId="3" fontId="2" fillId="19" borderId="77" xfId="2" applyNumberFormat="1" applyFont="1" applyFill="1" applyBorder="1" applyAlignment="1">
      <alignment horizontal="center" vertical="center"/>
    </xf>
    <xf numFmtId="3" fontId="2" fillId="19" borderId="78" xfId="2" applyNumberFormat="1" applyFont="1" applyFill="1" applyBorder="1" applyAlignment="1">
      <alignment horizontal="center" vertical="center"/>
    </xf>
    <xf numFmtId="3" fontId="2" fillId="19" borderId="79" xfId="2" applyNumberFormat="1" applyFont="1" applyFill="1" applyBorder="1" applyAlignment="1">
      <alignment horizontal="center" vertical="center"/>
    </xf>
    <xf numFmtId="3" fontId="9" fillId="0" borderId="77" xfId="2" applyNumberFormat="1" applyFont="1" applyFill="1" applyBorder="1" applyAlignment="1">
      <alignment horizontal="left"/>
    </xf>
    <xf numFmtId="3" fontId="9" fillId="0" borderId="78" xfId="3" applyNumberFormat="1" applyFont="1" applyFill="1" applyBorder="1" applyAlignment="1">
      <alignment horizontal="right"/>
    </xf>
    <xf numFmtId="3" fontId="9" fillId="0" borderId="78" xfId="3" applyNumberFormat="1" applyFont="1" applyFill="1" applyBorder="1"/>
    <xf numFmtId="3" fontId="9" fillId="0" borderId="6" xfId="3" applyNumberFormat="1" applyFont="1" applyFill="1" applyBorder="1"/>
    <xf numFmtId="3" fontId="2" fillId="19" borderId="80" xfId="2" applyNumberFormat="1" applyFont="1" applyFill="1" applyBorder="1" applyAlignment="1">
      <alignment horizontal="center" vertical="center"/>
    </xf>
    <xf numFmtId="164" fontId="2" fillId="19" borderId="81" xfId="3" applyNumberFormat="1" applyFont="1" applyFill="1" applyBorder="1" applyAlignment="1">
      <alignment horizontal="center" vertical="center"/>
    </xf>
    <xf numFmtId="3" fontId="2" fillId="19" borderId="81" xfId="2" applyNumberFormat="1" applyFont="1" applyFill="1" applyBorder="1" applyAlignment="1">
      <alignment horizontal="center" vertical="center"/>
    </xf>
    <xf numFmtId="3" fontId="2" fillId="19" borderId="82" xfId="2" applyNumberFormat="1" applyFont="1" applyFill="1" applyBorder="1" applyAlignment="1">
      <alignment horizontal="center" vertical="center"/>
    </xf>
    <xf numFmtId="0" fontId="9" fillId="0" borderId="86" xfId="2" applyFont="1" applyFill="1" applyBorder="1" applyAlignment="1">
      <alignment horizontal="left"/>
    </xf>
    <xf numFmtId="164" fontId="9" fillId="0" borderId="87" xfId="3" applyNumberFormat="1" applyFont="1" applyFill="1" applyBorder="1"/>
    <xf numFmtId="164" fontId="8" fillId="0" borderId="85" xfId="3" applyNumberFormat="1" applyFont="1" applyFill="1" applyBorder="1"/>
    <xf numFmtId="3" fontId="11" fillId="15" borderId="0" xfId="2" applyNumberFormat="1" applyFont="1" applyFill="1" applyBorder="1" applyAlignment="1">
      <alignment horizontal="center"/>
    </xf>
    <xf numFmtId="0" fontId="5" fillId="15" borderId="0" xfId="2" applyFont="1" applyFill="1" applyBorder="1" applyAlignment="1">
      <alignment horizontal="center"/>
    </xf>
    <xf numFmtId="3" fontId="6" fillId="15" borderId="0" xfId="2" applyNumberFormat="1" applyFont="1" applyFill="1" applyBorder="1" applyAlignment="1">
      <alignment horizontal="left"/>
    </xf>
    <xf numFmtId="0" fontId="12" fillId="15" borderId="0" xfId="2" applyFont="1" applyFill="1" applyBorder="1" applyAlignment="1">
      <alignment horizontal="left"/>
    </xf>
    <xf numFmtId="0" fontId="6" fillId="15" borderId="0" xfId="2" applyNumberFormat="1" applyFont="1" applyFill="1" applyBorder="1" applyAlignment="1">
      <alignment horizontal="left"/>
    </xf>
    <xf numFmtId="169" fontId="9" fillId="19" borderId="8" xfId="2" applyNumberFormat="1" applyFont="1" applyFill="1" applyBorder="1" applyAlignment="1">
      <alignment horizontal="center" vertical="center"/>
    </xf>
    <xf numFmtId="169" fontId="9" fillId="19" borderId="6" xfId="2" applyNumberFormat="1" applyFont="1" applyFill="1" applyBorder="1" applyAlignment="1">
      <alignment horizontal="center" vertical="center"/>
    </xf>
    <xf numFmtId="169" fontId="9" fillId="19" borderId="7" xfId="2" applyNumberFormat="1" applyFont="1" applyFill="1" applyBorder="1" applyAlignment="1">
      <alignment horizontal="center" vertical="center"/>
    </xf>
    <xf numFmtId="169" fontId="8" fillId="19" borderId="16" xfId="2" applyNumberFormat="1" applyFont="1" applyFill="1" applyBorder="1" applyAlignment="1">
      <alignment vertical="center" wrapText="1"/>
    </xf>
    <xf numFmtId="169" fontId="8" fillId="19" borderId="13" xfId="2" applyNumberFormat="1" applyFont="1" applyFill="1" applyBorder="1" applyAlignment="1">
      <alignment vertical="center" wrapText="1"/>
    </xf>
    <xf numFmtId="0" fontId="5" fillId="19" borderId="13" xfId="3262" applyFont="1" applyFill="1" applyBorder="1" applyAlignment="1">
      <alignment vertical="center" wrapText="1"/>
    </xf>
    <xf numFmtId="169" fontId="9" fillId="19" borderId="55" xfId="2" applyNumberFormat="1" applyFont="1" applyFill="1" applyBorder="1" applyAlignment="1">
      <alignment horizontal="center" vertical="center"/>
    </xf>
    <xf numFmtId="169" fontId="9" fillId="19" borderId="10" xfId="2" applyNumberFormat="1" applyFont="1" applyFill="1" applyBorder="1" applyAlignment="1">
      <alignment horizontal="center" vertical="center"/>
    </xf>
    <xf numFmtId="169" fontId="9" fillId="19" borderId="56" xfId="2" applyNumberFormat="1" applyFont="1" applyFill="1" applyBorder="1" applyAlignment="1">
      <alignment horizontal="center" vertical="center"/>
    </xf>
    <xf numFmtId="169" fontId="9" fillId="19" borderId="57" xfId="2" applyNumberFormat="1" applyFont="1" applyFill="1" applyBorder="1" applyAlignment="1">
      <alignment horizontal="center" vertical="center"/>
    </xf>
    <xf numFmtId="169" fontId="9" fillId="19" borderId="12" xfId="2" applyNumberFormat="1" applyFont="1" applyFill="1" applyBorder="1" applyAlignment="1">
      <alignment horizontal="center" vertical="center"/>
    </xf>
    <xf numFmtId="169" fontId="9" fillId="19" borderId="58" xfId="2" applyNumberFormat="1" applyFont="1" applyFill="1" applyBorder="1" applyAlignment="1">
      <alignment horizontal="center" vertical="center"/>
    </xf>
    <xf numFmtId="169" fontId="8" fillId="19" borderId="15" xfId="2" applyNumberFormat="1" applyFont="1" applyFill="1" applyBorder="1" applyAlignment="1">
      <alignment vertical="center" wrapText="1"/>
    </xf>
    <xf numFmtId="169" fontId="8" fillId="19" borderId="0" xfId="2" applyNumberFormat="1" applyFont="1" applyFill="1" applyBorder="1" applyAlignment="1">
      <alignment vertical="center" wrapText="1"/>
    </xf>
    <xf numFmtId="0" fontId="5" fillId="19" borderId="13" xfId="2" applyFont="1" applyFill="1" applyBorder="1" applyAlignment="1">
      <alignment vertical="center" wrapText="1"/>
    </xf>
    <xf numFmtId="0" fontId="5" fillId="0" borderId="16" xfId="3262" applyFont="1" applyBorder="1" applyAlignment="1">
      <alignment horizontal="center" vertical="center" wrapText="1"/>
    </xf>
    <xf numFmtId="0" fontId="5" fillId="0" borderId="17" xfId="3262" applyFont="1" applyBorder="1" applyAlignment="1">
      <alignment wrapText="1"/>
    </xf>
    <xf numFmtId="0" fontId="5" fillId="0" borderId="13" xfId="3262" applyFont="1" applyBorder="1" applyAlignment="1">
      <alignment wrapText="1"/>
    </xf>
    <xf numFmtId="169" fontId="9" fillId="19" borderId="6" xfId="2" applyNumberFormat="1" applyFont="1" applyFill="1" applyBorder="1" applyAlignment="1">
      <alignment horizontal="center" vertical="center" wrapText="1"/>
    </xf>
    <xf numFmtId="0" fontId="6" fillId="15" borderId="0" xfId="2" applyFont="1" applyFill="1" applyBorder="1" applyAlignment="1">
      <alignment horizontal="left" vertical="center" wrapText="1"/>
    </xf>
    <xf numFmtId="0" fontId="9" fillId="19" borderId="5" xfId="2" applyFont="1" applyFill="1" applyBorder="1" applyAlignment="1">
      <alignment horizontal="center" vertical="center" wrapText="1"/>
    </xf>
    <xf numFmtId="0" fontId="9" fillId="19" borderId="4" xfId="2" applyFont="1" applyFill="1" applyBorder="1" applyAlignment="1">
      <alignment horizontal="center" vertical="center" wrapText="1"/>
    </xf>
    <xf numFmtId="0" fontId="9" fillId="19" borderId="54" xfId="2" applyFont="1" applyFill="1" applyBorder="1" applyAlignment="1">
      <alignment horizontal="center" vertical="center" wrapText="1"/>
    </xf>
    <xf numFmtId="0" fontId="9" fillId="19" borderId="9" xfId="2" applyFont="1" applyFill="1" applyBorder="1" applyAlignment="1">
      <alignment horizontal="center" vertical="center" wrapText="1"/>
    </xf>
    <xf numFmtId="0" fontId="67" fillId="0" borderId="6" xfId="3262" applyFont="1" applyBorder="1" applyAlignment="1">
      <alignment horizontal="center" vertical="center"/>
    </xf>
    <xf numFmtId="0" fontId="67" fillId="15" borderId="6" xfId="2" applyFont="1" applyFill="1" applyBorder="1" applyAlignment="1">
      <alignment horizontal="center" vertical="center"/>
    </xf>
    <xf numFmtId="0" fontId="6" fillId="15" borderId="0" xfId="2" applyFont="1" applyFill="1" applyAlignment="1">
      <alignment horizontal="left" vertical="center" wrapText="1"/>
    </xf>
    <xf numFmtId="0" fontId="67" fillId="0" borderId="3" xfId="3262" applyFont="1" applyBorder="1" applyAlignment="1">
      <alignment horizontal="left" vertical="top"/>
    </xf>
    <xf numFmtId="0" fontId="10" fillId="15" borderId="0" xfId="2" applyFont="1" applyFill="1" applyBorder="1" applyAlignment="1">
      <alignment horizontal="left" vertical="center" wrapText="1"/>
    </xf>
    <xf numFmtId="0" fontId="10" fillId="15" borderId="0" xfId="2" applyFont="1" applyFill="1" applyBorder="1" applyAlignment="1">
      <alignment horizontal="left" wrapText="1"/>
    </xf>
    <xf numFmtId="169" fontId="8" fillId="19" borderId="6" xfId="2" applyNumberFormat="1" applyFont="1" applyFill="1" applyBorder="1" applyAlignment="1">
      <alignment horizontal="center" vertical="center" wrapText="1"/>
    </xf>
    <xf numFmtId="0" fontId="9" fillId="19" borderId="15" xfId="2" applyFont="1" applyFill="1" applyBorder="1" applyAlignment="1">
      <alignment horizontal="center" vertical="center" wrapText="1"/>
    </xf>
    <xf numFmtId="0" fontId="9" fillId="19" borderId="3" xfId="2" applyFont="1" applyFill="1" applyBorder="1" applyAlignment="1">
      <alignment horizontal="center" vertical="center" wrapText="1"/>
    </xf>
    <xf numFmtId="0" fontId="6" fillId="15" borderId="0" xfId="2" applyFont="1" applyFill="1" applyAlignment="1">
      <alignment horizontal="left" wrapText="1"/>
    </xf>
    <xf numFmtId="0" fontId="2" fillId="15" borderId="0" xfId="2" applyFont="1" applyFill="1" applyAlignment="1">
      <alignment horizontal="left"/>
    </xf>
    <xf numFmtId="0" fontId="63" fillId="15" borderId="0" xfId="2" applyFont="1" applyFill="1" applyAlignment="1">
      <alignment wrapText="1"/>
    </xf>
    <xf numFmtId="0" fontId="70" fillId="0" borderId="0" xfId="2" applyFont="1" applyAlignment="1">
      <alignment wrapText="1"/>
    </xf>
    <xf numFmtId="3" fontId="8" fillId="19" borderId="62" xfId="2" applyNumberFormat="1" applyFont="1" applyFill="1" applyBorder="1" applyAlignment="1">
      <alignment horizontal="center" vertical="center" wrapText="1"/>
    </xf>
    <xf numFmtId="0" fontId="5" fillId="19" borderId="72" xfId="2" applyFont="1" applyFill="1" applyBorder="1" applyAlignment="1">
      <alignment horizontal="center" vertical="center" wrapText="1"/>
    </xf>
    <xf numFmtId="169" fontId="9" fillId="19" borderId="61" xfId="2" applyNumberFormat="1" applyFont="1" applyFill="1" applyBorder="1" applyAlignment="1">
      <alignment horizontal="center" vertical="center"/>
    </xf>
    <xf numFmtId="3" fontId="2" fillId="15" borderId="0" xfId="2" quotePrefix="1" applyNumberFormat="1" applyFont="1" applyFill="1" applyBorder="1" applyAlignment="1">
      <alignment horizontal="left"/>
    </xf>
    <xf numFmtId="0" fontId="6" fillId="0" borderId="0" xfId="2" applyFont="1" applyAlignment="1">
      <alignment horizontal="left"/>
    </xf>
    <xf numFmtId="3" fontId="6" fillId="17" borderId="0" xfId="2" applyNumberFormat="1" applyFont="1" applyFill="1" applyBorder="1" applyAlignment="1">
      <alignment horizontal="left"/>
    </xf>
    <xf numFmtId="0" fontId="12" fillId="15" borderId="0" xfId="2" applyFont="1" applyFill="1" applyAlignment="1">
      <alignment horizontal="left"/>
    </xf>
    <xf numFmtId="3" fontId="6" fillId="15" borderId="3" xfId="2" quotePrefix="1" applyNumberFormat="1" applyFont="1" applyFill="1" applyBorder="1" applyAlignment="1">
      <alignment horizontal="left"/>
    </xf>
    <xf numFmtId="0" fontId="9" fillId="19" borderId="8" xfId="2" applyFont="1" applyFill="1" applyBorder="1" applyAlignment="1">
      <alignment horizontal="center" vertical="center" wrapText="1"/>
    </xf>
    <xf numFmtId="0" fontId="9" fillId="19" borderId="6" xfId="2" applyFont="1" applyFill="1" applyBorder="1" applyAlignment="1">
      <alignment horizontal="center" vertical="center" wrapText="1"/>
    </xf>
    <xf numFmtId="0" fontId="9" fillId="19" borderId="7" xfId="2" applyFont="1" applyFill="1" applyBorder="1" applyAlignment="1">
      <alignment horizontal="center" vertical="center" wrapText="1"/>
    </xf>
    <xf numFmtId="3" fontId="6" fillId="15" borderId="0" xfId="2" quotePrefix="1" applyNumberFormat="1" applyFont="1" applyFill="1" applyBorder="1" applyAlignment="1">
      <alignment horizontal="left"/>
    </xf>
    <xf numFmtId="0" fontId="6" fillId="17" borderId="0" xfId="2" applyFont="1" applyFill="1" applyBorder="1" applyAlignment="1">
      <alignment horizontal="center" wrapText="1"/>
    </xf>
    <xf numFmtId="0" fontId="12" fillId="0" borderId="0" xfId="2" applyFont="1" applyAlignment="1">
      <alignment horizontal="center"/>
    </xf>
    <xf numFmtId="0" fontId="6" fillId="15" borderId="0" xfId="2" applyFont="1" applyFill="1" applyBorder="1" applyAlignment="1">
      <alignment horizontal="center" wrapText="1"/>
    </xf>
    <xf numFmtId="0" fontId="12" fillId="15" borderId="0" xfId="2" applyFont="1" applyFill="1" applyAlignment="1">
      <alignment horizontal="center"/>
    </xf>
    <xf numFmtId="0" fontId="9" fillId="15" borderId="0" xfId="2" applyNumberFormat="1" applyFont="1" applyFill="1" applyBorder="1" applyAlignment="1">
      <alignment horizontal="center" wrapText="1"/>
    </xf>
    <xf numFmtId="0" fontId="6" fillId="15" borderId="0" xfId="2" applyNumberFormat="1" applyFont="1" applyFill="1" applyBorder="1" applyAlignment="1">
      <alignment horizontal="center"/>
    </xf>
    <xf numFmtId="0" fontId="2" fillId="15" borderId="0" xfId="2" applyNumberFormat="1" applyFont="1" applyFill="1" applyBorder="1" applyAlignment="1">
      <alignment horizontal="center" wrapText="1"/>
    </xf>
    <xf numFmtId="0" fontId="6" fillId="15" borderId="0" xfId="2396" applyFont="1" applyFill="1" applyAlignment="1">
      <alignment horizontal="center"/>
    </xf>
    <xf numFmtId="0" fontId="6" fillId="0" borderId="0" xfId="2396" applyFont="1" applyAlignment="1">
      <alignment horizontal="center"/>
    </xf>
    <xf numFmtId="0" fontId="6" fillId="0" borderId="0" xfId="2396" applyFont="1" applyFill="1" applyAlignment="1">
      <alignment horizontal="center"/>
    </xf>
    <xf numFmtId="0" fontId="2" fillId="17" borderId="0" xfId="2" applyFont="1" applyFill="1" applyBorder="1" applyAlignment="1">
      <alignment horizontal="center" wrapText="1"/>
    </xf>
    <xf numFmtId="0" fontId="4" fillId="0" borderId="16" xfId="2" applyFont="1" applyBorder="1" applyAlignment="1">
      <alignment horizontal="center" vertical="center" wrapText="1"/>
    </xf>
    <xf numFmtId="0" fontId="4" fillId="0" borderId="17" xfId="2" applyBorder="1" applyAlignment="1">
      <alignment horizontal="center" vertical="center" wrapText="1"/>
    </xf>
    <xf numFmtId="0" fontId="4" fillId="0" borderId="13" xfId="2" applyBorder="1" applyAlignment="1">
      <alignment horizontal="center" vertical="center" wrapText="1"/>
    </xf>
    <xf numFmtId="0" fontId="46" fillId="0" borderId="0" xfId="2" applyFont="1" applyFill="1" applyBorder="1" applyAlignment="1">
      <alignment horizontal="left" wrapText="1"/>
    </xf>
    <xf numFmtId="0" fontId="6" fillId="15" borderId="0" xfId="4" applyFont="1" applyFill="1" applyBorder="1" applyAlignment="1" applyProtection="1">
      <alignment horizontal="center"/>
    </xf>
    <xf numFmtId="0" fontId="1" fillId="0" borderId="16" xfId="2461" applyFont="1" applyBorder="1" applyAlignment="1">
      <alignment horizontal="center" vertical="center"/>
    </xf>
    <xf numFmtId="0" fontId="1" fillId="0" borderId="17" xfId="2461" applyBorder="1" applyAlignment="1">
      <alignment horizontal="center" vertical="center"/>
    </xf>
    <xf numFmtId="0" fontId="1" fillId="0" borderId="65" xfId="2461" applyBorder="1" applyAlignment="1">
      <alignment horizontal="center" vertical="center"/>
    </xf>
    <xf numFmtId="0" fontId="1" fillId="0" borderId="16" xfId="2461" applyBorder="1" applyAlignment="1">
      <alignment horizontal="center" vertical="center"/>
    </xf>
    <xf numFmtId="0" fontId="1" fillId="0" borderId="64" xfId="2461" applyBorder="1" applyAlignment="1">
      <alignment horizontal="center" vertical="center"/>
    </xf>
    <xf numFmtId="166" fontId="1" fillId="0" borderId="16" xfId="2461" applyNumberFormat="1" applyFont="1" applyBorder="1" applyAlignment="1">
      <alignment horizontal="center"/>
    </xf>
    <xf numFmtId="166" fontId="1" fillId="0" borderId="17" xfId="2461" applyNumberFormat="1" applyFont="1" applyBorder="1" applyAlignment="1">
      <alignment horizontal="center"/>
    </xf>
    <xf numFmtId="166" fontId="1" fillId="0" borderId="64" xfId="2461" applyNumberFormat="1" applyFont="1" applyBorder="1" applyAlignment="1">
      <alignment horizontal="center"/>
    </xf>
    <xf numFmtId="166" fontId="1" fillId="0" borderId="65" xfId="2461" applyNumberFormat="1" applyFont="1" applyBorder="1" applyAlignment="1">
      <alignment horizontal="center"/>
    </xf>
    <xf numFmtId="0" fontId="26" fillId="15" borderId="0" xfId="4" applyFont="1" applyFill="1" applyBorder="1" applyAlignment="1" applyProtection="1">
      <alignment horizontal="center"/>
    </xf>
    <xf numFmtId="0" fontId="26" fillId="15" borderId="3" xfId="4" applyFont="1" applyFill="1" applyBorder="1" applyAlignment="1" applyProtection="1">
      <alignment horizontal="center"/>
    </xf>
    <xf numFmtId="0" fontId="8" fillId="16" borderId="49" xfId="2" applyFont="1" applyFill="1" applyBorder="1" applyAlignment="1">
      <alignment horizontal="left"/>
    </xf>
    <xf numFmtId="0" fontId="6" fillId="0" borderId="0" xfId="2" applyFont="1" applyFill="1" applyBorder="1" applyAlignment="1">
      <alignment horizontal="center"/>
    </xf>
    <xf numFmtId="0" fontId="8" fillId="16" borderId="38" xfId="2" applyFont="1" applyFill="1" applyBorder="1" applyAlignment="1">
      <alignment horizontal="left"/>
    </xf>
    <xf numFmtId="3" fontId="8" fillId="16" borderId="49" xfId="2" applyNumberFormat="1" applyFont="1" applyFill="1" applyBorder="1" applyAlignment="1">
      <alignment horizontal="left"/>
    </xf>
    <xf numFmtId="0" fontId="2" fillId="0" borderId="0" xfId="2" applyFont="1" applyFill="1" applyBorder="1" applyAlignment="1">
      <alignment horizontal="center"/>
    </xf>
    <xf numFmtId="0" fontId="9" fillId="0" borderId="0" xfId="2" applyFont="1" applyFill="1" applyBorder="1" applyAlignment="1">
      <alignment horizontal="center"/>
    </xf>
    <xf numFmtId="0" fontId="6" fillId="0" borderId="0" xfId="2" applyFont="1" applyFill="1" applyBorder="1" applyAlignment="1">
      <alignment horizontal="center" vertical="center" wrapText="1"/>
    </xf>
    <xf numFmtId="2"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xf>
    <xf numFmtId="3" fontId="9" fillId="19" borderId="47" xfId="2" applyNumberFormat="1" applyFont="1" applyFill="1" applyBorder="1" applyAlignment="1">
      <alignment horizontal="center" vertical="center"/>
    </xf>
    <xf numFmtId="0" fontId="9" fillId="19" borderId="47" xfId="2" applyFont="1" applyFill="1" applyBorder="1" applyAlignment="1">
      <alignment horizontal="center"/>
    </xf>
    <xf numFmtId="0" fontId="9" fillId="19" borderId="48" xfId="2" applyFont="1" applyFill="1" applyBorder="1" applyAlignment="1">
      <alignment horizontal="center"/>
    </xf>
    <xf numFmtId="3" fontId="9" fillId="19" borderId="48" xfId="2" applyNumberFormat="1" applyFont="1" applyFill="1" applyBorder="1" applyAlignment="1">
      <alignment horizontal="center" vertical="center"/>
    </xf>
    <xf numFmtId="3" fontId="9" fillId="19" borderId="46" xfId="2" applyNumberFormat="1" applyFont="1" applyFill="1" applyBorder="1" applyAlignment="1">
      <alignment horizontal="center" vertical="center"/>
    </xf>
    <xf numFmtId="3" fontId="9" fillId="19" borderId="52" xfId="2" applyNumberFormat="1" applyFont="1" applyFill="1" applyBorder="1" applyAlignment="1">
      <alignment horizontal="center" vertical="center"/>
    </xf>
    <xf numFmtId="3" fontId="9" fillId="19" borderId="39" xfId="2" applyNumberFormat="1" applyFont="1" applyFill="1" applyBorder="1" applyAlignment="1">
      <alignment horizontal="center" vertical="center"/>
    </xf>
    <xf numFmtId="0" fontId="6" fillId="0" borderId="0" xfId="2" applyFont="1" applyFill="1" applyBorder="1" applyAlignment="1">
      <alignment horizontal="left"/>
    </xf>
    <xf numFmtId="0" fontId="9" fillId="0" borderId="0" xfId="2" applyFont="1" applyFill="1" applyAlignment="1">
      <alignment horizontal="center" vertical="center"/>
    </xf>
    <xf numFmtId="17" fontId="9" fillId="0" borderId="0" xfId="2" applyNumberFormat="1" applyFont="1" applyFill="1" applyBorder="1" applyAlignment="1">
      <alignment horizontal="center" vertical="center"/>
    </xf>
    <xf numFmtId="3" fontId="6" fillId="0" borderId="0" xfId="2" applyNumberFormat="1" applyFont="1" applyFill="1" applyAlignment="1">
      <alignment horizontal="center" vertical="center"/>
    </xf>
    <xf numFmtId="1" fontId="6" fillId="0" borderId="0" xfId="2" applyNumberFormat="1" applyFont="1" applyFill="1" applyAlignment="1">
      <alignment horizontal="center" vertical="center"/>
    </xf>
    <xf numFmtId="3" fontId="6" fillId="0" borderId="0" xfId="2394" applyNumberFormat="1" applyFont="1" applyFill="1" applyAlignment="1">
      <alignment horizontal="center" vertical="center" wrapText="1"/>
    </xf>
    <xf numFmtId="0" fontId="31" fillId="0" borderId="0" xfId="2" applyFont="1" applyAlignment="1">
      <alignment horizontal="center" wrapText="1"/>
    </xf>
    <xf numFmtId="0" fontId="6" fillId="0" borderId="0" xfId="2" applyFont="1" applyAlignment="1">
      <alignment horizontal="center"/>
    </xf>
    <xf numFmtId="0" fontId="27" fillId="0" borderId="0" xfId="2" applyFont="1" applyAlignment="1">
      <alignment horizontal="center"/>
    </xf>
    <xf numFmtId="0" fontId="52" fillId="0" borderId="0" xfId="3260" applyFont="1" applyBorder="1" applyAlignment="1">
      <alignment horizontal="center" vertical="center" wrapText="1"/>
    </xf>
    <xf numFmtId="0" fontId="53" fillId="0" borderId="6" xfId="3260" applyFont="1" applyBorder="1" applyAlignment="1">
      <alignment horizontal="center" vertical="center" wrapText="1"/>
    </xf>
    <xf numFmtId="0" fontId="53" fillId="0" borderId="15" xfId="3260" applyFont="1" applyBorder="1" applyAlignment="1">
      <alignment horizontal="center" vertical="center" wrapText="1"/>
    </xf>
    <xf numFmtId="0" fontId="53" fillId="0" borderId="0" xfId="3260" applyFont="1" applyBorder="1" applyAlignment="1">
      <alignment horizontal="center" vertical="center" wrapText="1"/>
    </xf>
    <xf numFmtId="0" fontId="53" fillId="0" borderId="3" xfId="3260" applyFont="1" applyBorder="1" applyAlignment="1">
      <alignment horizontal="center" vertical="center" wrapText="1"/>
    </xf>
    <xf numFmtId="0" fontId="67" fillId="0" borderId="3" xfId="3262" applyFont="1" applyBorder="1" applyAlignment="1">
      <alignment horizontal="center"/>
    </xf>
    <xf numFmtId="0" fontId="67" fillId="0" borderId="6" xfId="3262" applyFont="1" applyBorder="1" applyAlignment="1">
      <alignment horizontal="center"/>
    </xf>
    <xf numFmtId="0" fontId="12" fillId="15" borderId="0" xfId="2461" applyFont="1" applyFill="1" applyBorder="1"/>
    <xf numFmtId="0" fontId="12" fillId="0" borderId="0" xfId="2" applyNumberFormat="1" applyFont="1" applyBorder="1" applyAlignment="1">
      <alignment horizontal="left" vertical="center" wrapText="1"/>
    </xf>
    <xf numFmtId="0" fontId="80" fillId="0" borderId="0" xfId="2" applyFont="1"/>
    <xf numFmtId="0" fontId="12" fillId="0" borderId="0" xfId="2394" applyNumberFormat="1" applyFont="1" applyFill="1" applyAlignment="1">
      <alignment vertical="center"/>
    </xf>
    <xf numFmtId="0" fontId="12" fillId="0" borderId="0" xfId="2" applyFont="1" applyFill="1" applyBorder="1" applyAlignment="1" applyProtection="1">
      <alignment horizontal="left"/>
    </xf>
    <xf numFmtId="3" fontId="12" fillId="0" borderId="0" xfId="2" applyNumberFormat="1" applyFont="1" applyFill="1"/>
    <xf numFmtId="0" fontId="12" fillId="0" borderId="0" xfId="0" applyFont="1" applyBorder="1" applyAlignment="1">
      <alignment horizontal="left" vertical="top"/>
    </xf>
    <xf numFmtId="0" fontId="12" fillId="0" borderId="15" xfId="0" applyFont="1" applyBorder="1" applyAlignment="1">
      <alignment horizontal="left" vertical="top"/>
    </xf>
    <xf numFmtId="0" fontId="12" fillId="15" borderId="15" xfId="2" applyFont="1" applyFill="1" applyBorder="1" applyAlignment="1" applyProtection="1">
      <alignment horizontal="left"/>
    </xf>
    <xf numFmtId="0" fontId="12" fillId="0" borderId="0" xfId="2394" applyNumberFormat="1" applyFont="1" applyFill="1" applyAlignment="1">
      <alignment horizontal="left" vertical="center"/>
    </xf>
    <xf numFmtId="3" fontId="8" fillId="0" borderId="48" xfId="3" applyNumberFormat="1" applyFont="1" applyFill="1" applyBorder="1" applyAlignment="1">
      <alignment vertical="center"/>
    </xf>
    <xf numFmtId="3" fontId="12" fillId="15" borderId="15" xfId="2" applyNumberFormat="1" applyFont="1" applyFill="1" applyBorder="1" applyAlignment="1"/>
    <xf numFmtId="3" fontId="12" fillId="15" borderId="0" xfId="2" applyNumberFormat="1" applyFont="1" applyFill="1" applyBorder="1" applyAlignment="1"/>
    <xf numFmtId="0" fontId="12" fillId="0" borderId="15" xfId="2" applyFont="1" applyBorder="1" applyAlignment="1">
      <alignment horizontal="left" vertical="center" wrapText="1"/>
    </xf>
    <xf numFmtId="0" fontId="12" fillId="0" borderId="0" xfId="2" applyFont="1" applyBorder="1" applyAlignment="1"/>
    <xf numFmtId="0" fontId="12" fillId="0" borderId="0" xfId="2" applyFont="1" applyBorder="1" applyAlignment="1">
      <alignment horizontal="left" vertical="center" wrapText="1"/>
    </xf>
    <xf numFmtId="0" fontId="12" fillId="0" borderId="0" xfId="2" applyFont="1" applyBorder="1" applyAlignment="1">
      <alignment horizontal="left"/>
    </xf>
    <xf numFmtId="0" fontId="12" fillId="0" borderId="0" xfId="2" applyFont="1" applyBorder="1" applyAlignment="1">
      <alignment horizontal="left" wrapText="1"/>
    </xf>
    <xf numFmtId="0" fontId="12" fillId="0" borderId="15" xfId="2" applyFont="1" applyBorder="1" applyAlignment="1">
      <alignment horizontal="left" vertical="top" wrapText="1"/>
    </xf>
    <xf numFmtId="0" fontId="12" fillId="0" borderId="0" xfId="2" applyFont="1" applyBorder="1" applyAlignment="1">
      <alignment horizontal="left" wrapText="1"/>
    </xf>
    <xf numFmtId="3" fontId="12" fillId="15" borderId="0" xfId="2" applyNumberFormat="1" applyFont="1" applyFill="1" applyBorder="1"/>
    <xf numFmtId="0" fontId="4" fillId="0" borderId="0" xfId="3262" applyFont="1"/>
    <xf numFmtId="0" fontId="12" fillId="0" borderId="15" xfId="2" applyFont="1" applyBorder="1" applyAlignment="1">
      <alignment wrapText="1"/>
    </xf>
    <xf numFmtId="0" fontId="0" fillId="0" borderId="15" xfId="0" applyBorder="1" applyAlignment="1">
      <alignment wrapText="1"/>
    </xf>
    <xf numFmtId="0" fontId="12" fillId="0" borderId="15" xfId="2" applyFont="1" applyBorder="1" applyAlignment="1">
      <alignment horizontal="left" wrapText="1"/>
    </xf>
    <xf numFmtId="0" fontId="12" fillId="15" borderId="0" xfId="2" applyFont="1" applyFill="1" applyBorder="1" applyAlignment="1"/>
    <xf numFmtId="169" fontId="12" fillId="15" borderId="0" xfId="2" applyNumberFormat="1" applyFont="1" applyFill="1" applyAlignment="1"/>
  </cellXfs>
  <cellStyles count="3270">
    <cellStyle name="20% - Énfasis1 10" xfId="5"/>
    <cellStyle name="20% - Énfasis1 10 2" xfId="6"/>
    <cellStyle name="20% - Énfasis1 10 2 2" xfId="7"/>
    <cellStyle name="20% - Énfasis1 10 2 2 2" xfId="8"/>
    <cellStyle name="20% - Énfasis1 10 2 3" xfId="9"/>
    <cellStyle name="20% - Énfasis1 10 3" xfId="10"/>
    <cellStyle name="20% - Énfasis1 10 3 2" xfId="11"/>
    <cellStyle name="20% - Énfasis1 10 4" xfId="12"/>
    <cellStyle name="20% - Énfasis1 11" xfId="13"/>
    <cellStyle name="20% - Énfasis1 11 2" xfId="14"/>
    <cellStyle name="20% - Énfasis1 11 2 2" xfId="15"/>
    <cellStyle name="20% - Énfasis1 11 3" xfId="16"/>
    <cellStyle name="20% - Énfasis1 12" xfId="17"/>
    <cellStyle name="20% - Énfasis1 12 2" xfId="18"/>
    <cellStyle name="20% - Énfasis1 2" xfId="19"/>
    <cellStyle name="20% - Énfasis1 2 2" xfId="20"/>
    <cellStyle name="20% - Énfasis1 2 2 2" xfId="21"/>
    <cellStyle name="20% - Énfasis1 2 2 2 2" xfId="22"/>
    <cellStyle name="20% - Énfasis1 2 2 2 2 2" xfId="23"/>
    <cellStyle name="20% - Énfasis1 2 2 2 3" xfId="24"/>
    <cellStyle name="20% - Énfasis1 2 2 3" xfId="25"/>
    <cellStyle name="20% - Énfasis1 2 2 3 2" xfId="26"/>
    <cellStyle name="20% - Énfasis1 2 2 4" xfId="27"/>
    <cellStyle name="20% - Énfasis1 2 3" xfId="28"/>
    <cellStyle name="20% - Énfasis1 2 3 2" xfId="29"/>
    <cellStyle name="20% - Énfasis1 2 3 2 2" xfId="30"/>
    <cellStyle name="20% - Énfasis1 2 3 2 2 2" xfId="31"/>
    <cellStyle name="20% - Énfasis1 2 3 2 3" xfId="32"/>
    <cellStyle name="20% - Énfasis1 2 3 3" xfId="33"/>
    <cellStyle name="20% - Énfasis1 2 3 3 2" xfId="34"/>
    <cellStyle name="20% - Énfasis1 2 3 4" xfId="35"/>
    <cellStyle name="20% - Énfasis1 2 4" xfId="36"/>
    <cellStyle name="20% - Énfasis1 2 4 2" xfId="37"/>
    <cellStyle name="20% - Énfasis1 2 4 2 2" xfId="38"/>
    <cellStyle name="20% - Énfasis1 2 4 3" xfId="39"/>
    <cellStyle name="20% - Énfasis1 2 5" xfId="40"/>
    <cellStyle name="20% - Énfasis1 2 5 2" xfId="41"/>
    <cellStyle name="20% - Énfasis1 2 6" xfId="42"/>
    <cellStyle name="20% - Énfasis1 3" xfId="43"/>
    <cellStyle name="20% - Énfasis1 3 2" xfId="44"/>
    <cellStyle name="20% - Énfasis1 3 2 2" xfId="45"/>
    <cellStyle name="20% - Énfasis1 3 2 2 2" xfId="46"/>
    <cellStyle name="20% - Énfasis1 3 2 2 2 2" xfId="47"/>
    <cellStyle name="20% - Énfasis1 3 2 2 3" xfId="48"/>
    <cellStyle name="20% - Énfasis1 3 2 3" xfId="49"/>
    <cellStyle name="20% - Énfasis1 3 2 3 2" xfId="50"/>
    <cellStyle name="20% - Énfasis1 3 2 4" xfId="51"/>
    <cellStyle name="20% - Énfasis1 3 3" xfId="52"/>
    <cellStyle name="20% - Énfasis1 3 3 2" xfId="53"/>
    <cellStyle name="20% - Énfasis1 3 3 2 2" xfId="54"/>
    <cellStyle name="20% - Énfasis1 3 3 2 2 2" xfId="55"/>
    <cellStyle name="20% - Énfasis1 3 3 2 3" xfId="56"/>
    <cellStyle name="20% - Énfasis1 3 3 3" xfId="57"/>
    <cellStyle name="20% - Énfasis1 3 3 3 2" xfId="58"/>
    <cellStyle name="20% - Énfasis1 3 3 4" xfId="59"/>
    <cellStyle name="20% - Énfasis1 3 4" xfId="60"/>
    <cellStyle name="20% - Énfasis1 3 4 2" xfId="61"/>
    <cellStyle name="20% - Énfasis1 3 4 2 2" xfId="62"/>
    <cellStyle name="20% - Énfasis1 3 4 3" xfId="63"/>
    <cellStyle name="20% - Énfasis1 3 5" xfId="64"/>
    <cellStyle name="20% - Énfasis1 3 5 2" xfId="65"/>
    <cellStyle name="20% - Énfasis1 3 6" xfId="66"/>
    <cellStyle name="20% - Énfasis1 4" xfId="67"/>
    <cellStyle name="20% - Énfasis1 4 2" xfId="68"/>
    <cellStyle name="20% - Énfasis1 4 2 2" xfId="69"/>
    <cellStyle name="20% - Énfasis1 4 2 2 2" xfId="70"/>
    <cellStyle name="20% - Énfasis1 4 2 2 2 2" xfId="71"/>
    <cellStyle name="20% - Énfasis1 4 2 2 3" xfId="72"/>
    <cellStyle name="20% - Énfasis1 4 2 3" xfId="73"/>
    <cellStyle name="20% - Énfasis1 4 2 3 2" xfId="74"/>
    <cellStyle name="20% - Énfasis1 4 2 4" xfId="75"/>
    <cellStyle name="20% - Énfasis1 4 3" xfId="76"/>
    <cellStyle name="20% - Énfasis1 4 3 2" xfId="77"/>
    <cellStyle name="20% - Énfasis1 4 3 2 2" xfId="78"/>
    <cellStyle name="20% - Énfasis1 4 3 2 2 2" xfId="79"/>
    <cellStyle name="20% - Énfasis1 4 3 2 3" xfId="80"/>
    <cellStyle name="20% - Énfasis1 4 3 3" xfId="81"/>
    <cellStyle name="20% - Énfasis1 4 3 3 2" xfId="82"/>
    <cellStyle name="20% - Énfasis1 4 3 4" xfId="83"/>
    <cellStyle name="20% - Énfasis1 4 4" xfId="84"/>
    <cellStyle name="20% - Énfasis1 4 4 2" xfId="85"/>
    <cellStyle name="20% - Énfasis1 4 4 2 2" xfId="86"/>
    <cellStyle name="20% - Énfasis1 4 4 3" xfId="87"/>
    <cellStyle name="20% - Énfasis1 4 5" xfId="88"/>
    <cellStyle name="20% - Énfasis1 4 5 2" xfId="89"/>
    <cellStyle name="20% - Énfasis1 4 6" xfId="90"/>
    <cellStyle name="20% - Énfasis1 5" xfId="91"/>
    <cellStyle name="20% - Énfasis1 5 2" xfId="92"/>
    <cellStyle name="20% - Énfasis1 5 2 2" xfId="93"/>
    <cellStyle name="20% - Énfasis1 5 2 2 2" xfId="94"/>
    <cellStyle name="20% - Énfasis1 5 2 2 2 2" xfId="95"/>
    <cellStyle name="20% - Énfasis1 5 2 2 3" xfId="96"/>
    <cellStyle name="20% - Énfasis1 5 2 3" xfId="97"/>
    <cellStyle name="20% - Énfasis1 5 2 3 2" xfId="98"/>
    <cellStyle name="20% - Énfasis1 5 2 4" xfId="99"/>
    <cellStyle name="20% - Énfasis1 5 3" xfId="100"/>
    <cellStyle name="20% - Énfasis1 5 3 2" xfId="101"/>
    <cellStyle name="20% - Énfasis1 5 3 2 2" xfId="102"/>
    <cellStyle name="20% - Énfasis1 5 3 2 2 2" xfId="103"/>
    <cellStyle name="20% - Énfasis1 5 3 2 3" xfId="104"/>
    <cellStyle name="20% - Énfasis1 5 3 3" xfId="105"/>
    <cellStyle name="20% - Énfasis1 5 3 3 2" xfId="106"/>
    <cellStyle name="20% - Énfasis1 5 3 4" xfId="107"/>
    <cellStyle name="20% - Énfasis1 5 4" xfId="108"/>
    <cellStyle name="20% - Énfasis1 5 4 2" xfId="109"/>
    <cellStyle name="20% - Énfasis1 5 4 2 2" xfId="110"/>
    <cellStyle name="20% - Énfasis1 5 4 3" xfId="111"/>
    <cellStyle name="20% - Énfasis1 5 5" xfId="112"/>
    <cellStyle name="20% - Énfasis1 5 5 2" xfId="113"/>
    <cellStyle name="20% - Énfasis1 5 6" xfId="114"/>
    <cellStyle name="20% - Énfasis1 6" xfId="115"/>
    <cellStyle name="20% - Énfasis1 6 2" xfId="116"/>
    <cellStyle name="20% - Énfasis1 6 2 2" xfId="117"/>
    <cellStyle name="20% - Énfasis1 6 2 2 2" xfId="118"/>
    <cellStyle name="20% - Énfasis1 6 2 2 2 2" xfId="119"/>
    <cellStyle name="20% - Énfasis1 6 2 2 3" xfId="120"/>
    <cellStyle name="20% - Énfasis1 6 2 3" xfId="121"/>
    <cellStyle name="20% - Énfasis1 6 2 3 2" xfId="122"/>
    <cellStyle name="20% - Énfasis1 6 2 4" xfId="123"/>
    <cellStyle name="20% - Énfasis1 6 3" xfId="124"/>
    <cellStyle name="20% - Énfasis1 6 3 2" xfId="125"/>
    <cellStyle name="20% - Énfasis1 6 3 2 2" xfId="126"/>
    <cellStyle name="20% - Énfasis1 6 3 2 2 2" xfId="127"/>
    <cellStyle name="20% - Énfasis1 6 3 2 3" xfId="128"/>
    <cellStyle name="20% - Énfasis1 6 3 3" xfId="129"/>
    <cellStyle name="20% - Énfasis1 6 3 3 2" xfId="130"/>
    <cellStyle name="20% - Énfasis1 6 3 4" xfId="131"/>
    <cellStyle name="20% - Énfasis1 6 4" xfId="132"/>
    <cellStyle name="20% - Énfasis1 6 4 2" xfId="133"/>
    <cellStyle name="20% - Énfasis1 6 4 2 2" xfId="134"/>
    <cellStyle name="20% - Énfasis1 6 4 3" xfId="135"/>
    <cellStyle name="20% - Énfasis1 6 5" xfId="136"/>
    <cellStyle name="20% - Énfasis1 6 5 2" xfId="137"/>
    <cellStyle name="20% - Énfasis1 6 6" xfId="138"/>
    <cellStyle name="20% - Énfasis1 7" xfId="139"/>
    <cellStyle name="20% - Énfasis1 7 2" xfId="140"/>
    <cellStyle name="20% - Énfasis1 7 2 2" xfId="141"/>
    <cellStyle name="20% - Énfasis1 7 2 2 2" xfId="142"/>
    <cellStyle name="20% - Énfasis1 7 2 2 2 2" xfId="143"/>
    <cellStyle name="20% - Énfasis1 7 2 2 3" xfId="144"/>
    <cellStyle name="20% - Énfasis1 7 2 3" xfId="145"/>
    <cellStyle name="20% - Énfasis1 7 2 3 2" xfId="146"/>
    <cellStyle name="20% - Énfasis1 7 2 4" xfId="147"/>
    <cellStyle name="20% - Énfasis1 7 3" xfId="148"/>
    <cellStyle name="20% - Énfasis1 7 3 2" xfId="149"/>
    <cellStyle name="20% - Énfasis1 7 3 2 2" xfId="150"/>
    <cellStyle name="20% - Énfasis1 7 3 2 2 2" xfId="151"/>
    <cellStyle name="20% - Énfasis1 7 3 2 3" xfId="152"/>
    <cellStyle name="20% - Énfasis1 7 3 3" xfId="153"/>
    <cellStyle name="20% - Énfasis1 7 3 3 2" xfId="154"/>
    <cellStyle name="20% - Énfasis1 7 3 4" xfId="155"/>
    <cellStyle name="20% - Énfasis1 7 4" xfId="156"/>
    <cellStyle name="20% - Énfasis1 7 4 2" xfId="157"/>
    <cellStyle name="20% - Énfasis1 7 4 2 2" xfId="158"/>
    <cellStyle name="20% - Énfasis1 7 4 3" xfId="159"/>
    <cellStyle name="20% - Énfasis1 7 5" xfId="160"/>
    <cellStyle name="20% - Énfasis1 7 5 2" xfId="161"/>
    <cellStyle name="20% - Énfasis1 7 6" xfId="162"/>
    <cellStyle name="20% - Énfasis1 8" xfId="163"/>
    <cellStyle name="20% - Énfasis1 8 2" xfId="164"/>
    <cellStyle name="20% - Énfasis1 8 2 2" xfId="165"/>
    <cellStyle name="20% - Énfasis1 8 2 2 2" xfId="166"/>
    <cellStyle name="20% - Énfasis1 8 2 2 2 2" xfId="167"/>
    <cellStyle name="20% - Énfasis1 8 2 2 3" xfId="168"/>
    <cellStyle name="20% - Énfasis1 8 2 3" xfId="169"/>
    <cellStyle name="20% - Énfasis1 8 2 3 2" xfId="170"/>
    <cellStyle name="20% - Énfasis1 8 2 4" xfId="171"/>
    <cellStyle name="20% - Énfasis1 8 3" xfId="172"/>
    <cellStyle name="20% - Énfasis1 8 3 2" xfId="173"/>
    <cellStyle name="20% - Énfasis1 8 3 2 2" xfId="174"/>
    <cellStyle name="20% - Énfasis1 8 3 2 2 2" xfId="175"/>
    <cellStyle name="20% - Énfasis1 8 3 2 3" xfId="176"/>
    <cellStyle name="20% - Énfasis1 8 3 3" xfId="177"/>
    <cellStyle name="20% - Énfasis1 8 3 3 2" xfId="178"/>
    <cellStyle name="20% - Énfasis1 8 3 4" xfId="179"/>
    <cellStyle name="20% - Énfasis1 8 4" xfId="180"/>
    <cellStyle name="20% - Énfasis1 8 4 2" xfId="181"/>
    <cellStyle name="20% - Énfasis1 8 4 2 2" xfId="182"/>
    <cellStyle name="20% - Énfasis1 8 4 3" xfId="183"/>
    <cellStyle name="20% - Énfasis1 8 5" xfId="184"/>
    <cellStyle name="20% - Énfasis1 8 5 2" xfId="185"/>
    <cellStyle name="20% - Énfasis1 8 6" xfId="186"/>
    <cellStyle name="20% - Énfasis1 9" xfId="187"/>
    <cellStyle name="20% - Énfasis1 9 2" xfId="188"/>
    <cellStyle name="20% - Énfasis1 9 2 2" xfId="189"/>
    <cellStyle name="20% - Énfasis1 9 2 2 2" xfId="190"/>
    <cellStyle name="20% - Énfasis1 9 2 3" xfId="191"/>
    <cellStyle name="20% - Énfasis1 9 3" xfId="192"/>
    <cellStyle name="20% - Énfasis1 9 3 2" xfId="193"/>
    <cellStyle name="20% - Énfasis1 9 4" xfId="194"/>
    <cellStyle name="20% - Énfasis2 10" xfId="195"/>
    <cellStyle name="20% - Énfasis2 10 2" xfId="196"/>
    <cellStyle name="20% - Énfasis2 10 2 2" xfId="197"/>
    <cellStyle name="20% - Énfasis2 10 2 2 2" xfId="198"/>
    <cellStyle name="20% - Énfasis2 10 2 3" xfId="199"/>
    <cellStyle name="20% - Énfasis2 10 3" xfId="200"/>
    <cellStyle name="20% - Énfasis2 10 3 2" xfId="201"/>
    <cellStyle name="20% - Énfasis2 10 4" xfId="202"/>
    <cellStyle name="20% - Énfasis2 11" xfId="203"/>
    <cellStyle name="20% - Énfasis2 11 2" xfId="204"/>
    <cellStyle name="20% - Énfasis2 11 2 2" xfId="205"/>
    <cellStyle name="20% - Énfasis2 11 3" xfId="206"/>
    <cellStyle name="20% - Énfasis2 12" xfId="207"/>
    <cellStyle name="20% - Énfasis2 12 2" xfId="208"/>
    <cellStyle name="20% - Énfasis2 2" xfId="209"/>
    <cellStyle name="20% - Énfasis2 2 2" xfId="210"/>
    <cellStyle name="20% - Énfasis2 2 2 2" xfId="211"/>
    <cellStyle name="20% - Énfasis2 2 2 2 2" xfId="212"/>
    <cellStyle name="20% - Énfasis2 2 2 2 2 2" xfId="213"/>
    <cellStyle name="20% - Énfasis2 2 2 2 3" xfId="214"/>
    <cellStyle name="20% - Énfasis2 2 2 3" xfId="215"/>
    <cellStyle name="20% - Énfasis2 2 2 3 2" xfId="216"/>
    <cellStyle name="20% - Énfasis2 2 2 4" xfId="217"/>
    <cellStyle name="20% - Énfasis2 2 3" xfId="218"/>
    <cellStyle name="20% - Énfasis2 2 3 2" xfId="219"/>
    <cellStyle name="20% - Énfasis2 2 3 2 2" xfId="220"/>
    <cellStyle name="20% - Énfasis2 2 3 2 2 2" xfId="221"/>
    <cellStyle name="20% - Énfasis2 2 3 2 3" xfId="222"/>
    <cellStyle name="20% - Énfasis2 2 3 3" xfId="223"/>
    <cellStyle name="20% - Énfasis2 2 3 3 2" xfId="224"/>
    <cellStyle name="20% - Énfasis2 2 3 4" xfId="225"/>
    <cellStyle name="20% - Énfasis2 2 4" xfId="226"/>
    <cellStyle name="20% - Énfasis2 2 4 2" xfId="227"/>
    <cellStyle name="20% - Énfasis2 2 4 2 2" xfId="228"/>
    <cellStyle name="20% - Énfasis2 2 4 3" xfId="229"/>
    <cellStyle name="20% - Énfasis2 2 5" xfId="230"/>
    <cellStyle name="20% - Énfasis2 2 5 2" xfId="231"/>
    <cellStyle name="20% - Énfasis2 2 6" xfId="232"/>
    <cellStyle name="20% - Énfasis2 3" xfId="233"/>
    <cellStyle name="20% - Énfasis2 3 2" xfId="234"/>
    <cellStyle name="20% - Énfasis2 3 2 2" xfId="235"/>
    <cellStyle name="20% - Énfasis2 3 2 2 2" xfId="236"/>
    <cellStyle name="20% - Énfasis2 3 2 2 2 2" xfId="237"/>
    <cellStyle name="20% - Énfasis2 3 2 2 3" xfId="238"/>
    <cellStyle name="20% - Énfasis2 3 2 3" xfId="239"/>
    <cellStyle name="20% - Énfasis2 3 2 3 2" xfId="240"/>
    <cellStyle name="20% - Énfasis2 3 2 4" xfId="241"/>
    <cellStyle name="20% - Énfasis2 3 3" xfId="242"/>
    <cellStyle name="20% - Énfasis2 3 3 2" xfId="243"/>
    <cellStyle name="20% - Énfasis2 3 3 2 2" xfId="244"/>
    <cellStyle name="20% - Énfasis2 3 3 2 2 2" xfId="245"/>
    <cellStyle name="20% - Énfasis2 3 3 2 3" xfId="246"/>
    <cellStyle name="20% - Énfasis2 3 3 3" xfId="247"/>
    <cellStyle name="20% - Énfasis2 3 3 3 2" xfId="248"/>
    <cellStyle name="20% - Énfasis2 3 3 4" xfId="249"/>
    <cellStyle name="20% - Énfasis2 3 4" xfId="250"/>
    <cellStyle name="20% - Énfasis2 3 4 2" xfId="251"/>
    <cellStyle name="20% - Énfasis2 3 4 2 2" xfId="252"/>
    <cellStyle name="20% - Énfasis2 3 4 3" xfId="253"/>
    <cellStyle name="20% - Énfasis2 3 5" xfId="254"/>
    <cellStyle name="20% - Énfasis2 3 5 2" xfId="255"/>
    <cellStyle name="20% - Énfasis2 3 6" xfId="256"/>
    <cellStyle name="20% - Énfasis2 4" xfId="257"/>
    <cellStyle name="20% - Énfasis2 4 2" xfId="258"/>
    <cellStyle name="20% - Énfasis2 4 2 2" xfId="259"/>
    <cellStyle name="20% - Énfasis2 4 2 2 2" xfId="260"/>
    <cellStyle name="20% - Énfasis2 4 2 2 2 2" xfId="261"/>
    <cellStyle name="20% - Énfasis2 4 2 2 3" xfId="262"/>
    <cellStyle name="20% - Énfasis2 4 2 3" xfId="263"/>
    <cellStyle name="20% - Énfasis2 4 2 3 2" xfId="264"/>
    <cellStyle name="20% - Énfasis2 4 2 4" xfId="265"/>
    <cellStyle name="20% - Énfasis2 4 3" xfId="266"/>
    <cellStyle name="20% - Énfasis2 4 3 2" xfId="267"/>
    <cellStyle name="20% - Énfasis2 4 3 2 2" xfId="268"/>
    <cellStyle name="20% - Énfasis2 4 3 2 2 2" xfId="269"/>
    <cellStyle name="20% - Énfasis2 4 3 2 3" xfId="270"/>
    <cellStyle name="20% - Énfasis2 4 3 3" xfId="271"/>
    <cellStyle name="20% - Énfasis2 4 3 3 2" xfId="272"/>
    <cellStyle name="20% - Énfasis2 4 3 4" xfId="273"/>
    <cellStyle name="20% - Énfasis2 4 4" xfId="274"/>
    <cellStyle name="20% - Énfasis2 4 4 2" xfId="275"/>
    <cellStyle name="20% - Énfasis2 4 4 2 2" xfId="276"/>
    <cellStyle name="20% - Énfasis2 4 4 3" xfId="277"/>
    <cellStyle name="20% - Énfasis2 4 5" xfId="278"/>
    <cellStyle name="20% - Énfasis2 4 5 2" xfId="279"/>
    <cellStyle name="20% - Énfasis2 4 6" xfId="280"/>
    <cellStyle name="20% - Énfasis2 5" xfId="281"/>
    <cellStyle name="20% - Énfasis2 5 2" xfId="282"/>
    <cellStyle name="20% - Énfasis2 5 2 2" xfId="283"/>
    <cellStyle name="20% - Énfasis2 5 2 2 2" xfId="284"/>
    <cellStyle name="20% - Énfasis2 5 2 2 2 2" xfId="285"/>
    <cellStyle name="20% - Énfasis2 5 2 2 3" xfId="286"/>
    <cellStyle name="20% - Énfasis2 5 2 3" xfId="287"/>
    <cellStyle name="20% - Énfasis2 5 2 3 2" xfId="288"/>
    <cellStyle name="20% - Énfasis2 5 2 4" xfId="289"/>
    <cellStyle name="20% - Énfasis2 5 3" xfId="290"/>
    <cellStyle name="20% - Énfasis2 5 3 2" xfId="291"/>
    <cellStyle name="20% - Énfasis2 5 3 2 2" xfId="292"/>
    <cellStyle name="20% - Énfasis2 5 3 2 2 2" xfId="293"/>
    <cellStyle name="20% - Énfasis2 5 3 2 3" xfId="294"/>
    <cellStyle name="20% - Énfasis2 5 3 3" xfId="295"/>
    <cellStyle name="20% - Énfasis2 5 3 3 2" xfId="296"/>
    <cellStyle name="20% - Énfasis2 5 3 4" xfId="297"/>
    <cellStyle name="20% - Énfasis2 5 4" xfId="298"/>
    <cellStyle name="20% - Énfasis2 5 4 2" xfId="299"/>
    <cellStyle name="20% - Énfasis2 5 4 2 2" xfId="300"/>
    <cellStyle name="20% - Énfasis2 5 4 3" xfId="301"/>
    <cellStyle name="20% - Énfasis2 5 5" xfId="302"/>
    <cellStyle name="20% - Énfasis2 5 5 2" xfId="303"/>
    <cellStyle name="20% - Énfasis2 5 6" xfId="304"/>
    <cellStyle name="20% - Énfasis2 6" xfId="305"/>
    <cellStyle name="20% - Énfasis2 6 2" xfId="306"/>
    <cellStyle name="20% - Énfasis2 6 2 2" xfId="307"/>
    <cellStyle name="20% - Énfasis2 6 2 2 2" xfId="308"/>
    <cellStyle name="20% - Énfasis2 6 2 2 2 2" xfId="309"/>
    <cellStyle name="20% - Énfasis2 6 2 2 3" xfId="310"/>
    <cellStyle name="20% - Énfasis2 6 2 3" xfId="311"/>
    <cellStyle name="20% - Énfasis2 6 2 3 2" xfId="312"/>
    <cellStyle name="20% - Énfasis2 6 2 4" xfId="313"/>
    <cellStyle name="20% - Énfasis2 6 3" xfId="314"/>
    <cellStyle name="20% - Énfasis2 6 3 2" xfId="315"/>
    <cellStyle name="20% - Énfasis2 6 3 2 2" xfId="316"/>
    <cellStyle name="20% - Énfasis2 6 3 2 2 2" xfId="317"/>
    <cellStyle name="20% - Énfasis2 6 3 2 3" xfId="318"/>
    <cellStyle name="20% - Énfasis2 6 3 3" xfId="319"/>
    <cellStyle name="20% - Énfasis2 6 3 3 2" xfId="320"/>
    <cellStyle name="20% - Énfasis2 6 3 4" xfId="321"/>
    <cellStyle name="20% - Énfasis2 6 4" xfId="322"/>
    <cellStyle name="20% - Énfasis2 6 4 2" xfId="323"/>
    <cellStyle name="20% - Énfasis2 6 4 2 2" xfId="324"/>
    <cellStyle name="20% - Énfasis2 6 4 3" xfId="325"/>
    <cellStyle name="20% - Énfasis2 6 5" xfId="326"/>
    <cellStyle name="20% - Énfasis2 6 5 2" xfId="327"/>
    <cellStyle name="20% - Énfasis2 6 6" xfId="328"/>
    <cellStyle name="20% - Énfasis2 7" xfId="329"/>
    <cellStyle name="20% - Énfasis2 7 2" xfId="330"/>
    <cellStyle name="20% - Énfasis2 7 2 2" xfId="331"/>
    <cellStyle name="20% - Énfasis2 7 2 2 2" xfId="332"/>
    <cellStyle name="20% - Énfasis2 7 2 2 2 2" xfId="333"/>
    <cellStyle name="20% - Énfasis2 7 2 2 3" xfId="334"/>
    <cellStyle name="20% - Énfasis2 7 2 3" xfId="335"/>
    <cellStyle name="20% - Énfasis2 7 2 3 2" xfId="336"/>
    <cellStyle name="20% - Énfasis2 7 2 4" xfId="337"/>
    <cellStyle name="20% - Énfasis2 7 3" xfId="338"/>
    <cellStyle name="20% - Énfasis2 7 3 2" xfId="339"/>
    <cellStyle name="20% - Énfasis2 7 3 2 2" xfId="340"/>
    <cellStyle name="20% - Énfasis2 7 3 2 2 2" xfId="341"/>
    <cellStyle name="20% - Énfasis2 7 3 2 3" xfId="342"/>
    <cellStyle name="20% - Énfasis2 7 3 3" xfId="343"/>
    <cellStyle name="20% - Énfasis2 7 3 3 2" xfId="344"/>
    <cellStyle name="20% - Énfasis2 7 3 4" xfId="345"/>
    <cellStyle name="20% - Énfasis2 7 4" xfId="346"/>
    <cellStyle name="20% - Énfasis2 7 4 2" xfId="347"/>
    <cellStyle name="20% - Énfasis2 7 4 2 2" xfId="348"/>
    <cellStyle name="20% - Énfasis2 7 4 3" xfId="349"/>
    <cellStyle name="20% - Énfasis2 7 5" xfId="350"/>
    <cellStyle name="20% - Énfasis2 7 5 2" xfId="351"/>
    <cellStyle name="20% - Énfasis2 7 6" xfId="352"/>
    <cellStyle name="20% - Énfasis2 8" xfId="353"/>
    <cellStyle name="20% - Énfasis2 8 2" xfId="354"/>
    <cellStyle name="20% - Énfasis2 8 2 2" xfId="355"/>
    <cellStyle name="20% - Énfasis2 8 2 2 2" xfId="356"/>
    <cellStyle name="20% - Énfasis2 8 2 2 2 2" xfId="357"/>
    <cellStyle name="20% - Énfasis2 8 2 2 3" xfId="358"/>
    <cellStyle name="20% - Énfasis2 8 2 3" xfId="359"/>
    <cellStyle name="20% - Énfasis2 8 2 3 2" xfId="360"/>
    <cellStyle name="20% - Énfasis2 8 2 4" xfId="361"/>
    <cellStyle name="20% - Énfasis2 8 3" xfId="362"/>
    <cellStyle name="20% - Énfasis2 8 3 2" xfId="363"/>
    <cellStyle name="20% - Énfasis2 8 3 2 2" xfId="364"/>
    <cellStyle name="20% - Énfasis2 8 3 2 2 2" xfId="365"/>
    <cellStyle name="20% - Énfasis2 8 3 2 3" xfId="366"/>
    <cellStyle name="20% - Énfasis2 8 3 3" xfId="367"/>
    <cellStyle name="20% - Énfasis2 8 3 3 2" xfId="368"/>
    <cellStyle name="20% - Énfasis2 8 3 4" xfId="369"/>
    <cellStyle name="20% - Énfasis2 8 4" xfId="370"/>
    <cellStyle name="20% - Énfasis2 8 4 2" xfId="371"/>
    <cellStyle name="20% - Énfasis2 8 4 2 2" xfId="372"/>
    <cellStyle name="20% - Énfasis2 8 4 3" xfId="373"/>
    <cellStyle name="20% - Énfasis2 8 5" xfId="374"/>
    <cellStyle name="20% - Énfasis2 8 5 2" xfId="375"/>
    <cellStyle name="20% - Énfasis2 8 6" xfId="376"/>
    <cellStyle name="20% - Énfasis2 9" xfId="377"/>
    <cellStyle name="20% - Énfasis2 9 2" xfId="378"/>
    <cellStyle name="20% - Énfasis2 9 2 2" xfId="379"/>
    <cellStyle name="20% - Énfasis2 9 2 2 2" xfId="380"/>
    <cellStyle name="20% - Énfasis2 9 2 3" xfId="381"/>
    <cellStyle name="20% - Énfasis2 9 3" xfId="382"/>
    <cellStyle name="20% - Énfasis2 9 3 2" xfId="383"/>
    <cellStyle name="20% - Énfasis2 9 4" xfId="384"/>
    <cellStyle name="20% - Énfasis3 10" xfId="385"/>
    <cellStyle name="20% - Énfasis3 10 2" xfId="386"/>
    <cellStyle name="20% - Énfasis3 10 2 2" xfId="387"/>
    <cellStyle name="20% - Énfasis3 10 2 2 2" xfId="388"/>
    <cellStyle name="20% - Énfasis3 10 2 3" xfId="389"/>
    <cellStyle name="20% - Énfasis3 10 3" xfId="390"/>
    <cellStyle name="20% - Énfasis3 10 3 2" xfId="391"/>
    <cellStyle name="20% - Énfasis3 10 4" xfId="392"/>
    <cellStyle name="20% - Énfasis3 11" xfId="393"/>
    <cellStyle name="20% - Énfasis3 11 2" xfId="394"/>
    <cellStyle name="20% - Énfasis3 11 2 2" xfId="395"/>
    <cellStyle name="20% - Énfasis3 11 3" xfId="396"/>
    <cellStyle name="20% - Énfasis3 12" xfId="397"/>
    <cellStyle name="20% - Énfasis3 12 2" xfId="398"/>
    <cellStyle name="20% - Énfasis3 2" xfId="399"/>
    <cellStyle name="20% - Énfasis3 2 2" xfId="400"/>
    <cellStyle name="20% - Énfasis3 2 2 2" xfId="401"/>
    <cellStyle name="20% - Énfasis3 2 2 2 2" xfId="402"/>
    <cellStyle name="20% - Énfasis3 2 2 2 2 2" xfId="403"/>
    <cellStyle name="20% - Énfasis3 2 2 2 3" xfId="404"/>
    <cellStyle name="20% - Énfasis3 2 2 3" xfId="405"/>
    <cellStyle name="20% - Énfasis3 2 2 3 2" xfId="406"/>
    <cellStyle name="20% - Énfasis3 2 2 4" xfId="407"/>
    <cellStyle name="20% - Énfasis3 2 3" xfId="408"/>
    <cellStyle name="20% - Énfasis3 2 3 2" xfId="409"/>
    <cellStyle name="20% - Énfasis3 2 3 2 2" xfId="410"/>
    <cellStyle name="20% - Énfasis3 2 3 2 2 2" xfId="411"/>
    <cellStyle name="20% - Énfasis3 2 3 2 3" xfId="412"/>
    <cellStyle name="20% - Énfasis3 2 3 3" xfId="413"/>
    <cellStyle name="20% - Énfasis3 2 3 3 2" xfId="414"/>
    <cellStyle name="20% - Énfasis3 2 3 4" xfId="415"/>
    <cellStyle name="20% - Énfasis3 2 4" xfId="416"/>
    <cellStyle name="20% - Énfasis3 2 4 2" xfId="417"/>
    <cellStyle name="20% - Énfasis3 2 4 2 2" xfId="418"/>
    <cellStyle name="20% - Énfasis3 2 4 3" xfId="419"/>
    <cellStyle name="20% - Énfasis3 2 5" xfId="420"/>
    <cellStyle name="20% - Énfasis3 2 5 2" xfId="421"/>
    <cellStyle name="20% - Énfasis3 2 6" xfId="422"/>
    <cellStyle name="20% - Énfasis3 3" xfId="423"/>
    <cellStyle name="20% - Énfasis3 3 2" xfId="424"/>
    <cellStyle name="20% - Énfasis3 3 2 2" xfId="425"/>
    <cellStyle name="20% - Énfasis3 3 2 2 2" xfId="426"/>
    <cellStyle name="20% - Énfasis3 3 2 2 2 2" xfId="427"/>
    <cellStyle name="20% - Énfasis3 3 2 2 3" xfId="428"/>
    <cellStyle name="20% - Énfasis3 3 2 3" xfId="429"/>
    <cellStyle name="20% - Énfasis3 3 2 3 2" xfId="430"/>
    <cellStyle name="20% - Énfasis3 3 2 4" xfId="431"/>
    <cellStyle name="20% - Énfasis3 3 3" xfId="432"/>
    <cellStyle name="20% - Énfasis3 3 3 2" xfId="433"/>
    <cellStyle name="20% - Énfasis3 3 3 2 2" xfId="434"/>
    <cellStyle name="20% - Énfasis3 3 3 2 2 2" xfId="435"/>
    <cellStyle name="20% - Énfasis3 3 3 2 3" xfId="436"/>
    <cellStyle name="20% - Énfasis3 3 3 3" xfId="437"/>
    <cellStyle name="20% - Énfasis3 3 3 3 2" xfId="438"/>
    <cellStyle name="20% - Énfasis3 3 3 4" xfId="439"/>
    <cellStyle name="20% - Énfasis3 3 4" xfId="440"/>
    <cellStyle name="20% - Énfasis3 3 4 2" xfId="441"/>
    <cellStyle name="20% - Énfasis3 3 4 2 2" xfId="442"/>
    <cellStyle name="20% - Énfasis3 3 4 3" xfId="443"/>
    <cellStyle name="20% - Énfasis3 3 5" xfId="444"/>
    <cellStyle name="20% - Énfasis3 3 5 2" xfId="445"/>
    <cellStyle name="20% - Énfasis3 3 6" xfId="446"/>
    <cellStyle name="20% - Énfasis3 4" xfId="447"/>
    <cellStyle name="20% - Énfasis3 4 2" xfId="448"/>
    <cellStyle name="20% - Énfasis3 4 2 2" xfId="449"/>
    <cellStyle name="20% - Énfasis3 4 2 2 2" xfId="450"/>
    <cellStyle name="20% - Énfasis3 4 2 2 2 2" xfId="451"/>
    <cellStyle name="20% - Énfasis3 4 2 2 3" xfId="452"/>
    <cellStyle name="20% - Énfasis3 4 2 3" xfId="453"/>
    <cellStyle name="20% - Énfasis3 4 2 3 2" xfId="454"/>
    <cellStyle name="20% - Énfasis3 4 2 4" xfId="455"/>
    <cellStyle name="20% - Énfasis3 4 3" xfId="456"/>
    <cellStyle name="20% - Énfasis3 4 3 2" xfId="457"/>
    <cellStyle name="20% - Énfasis3 4 3 2 2" xfId="458"/>
    <cellStyle name="20% - Énfasis3 4 3 2 2 2" xfId="459"/>
    <cellStyle name="20% - Énfasis3 4 3 2 3" xfId="460"/>
    <cellStyle name="20% - Énfasis3 4 3 3" xfId="461"/>
    <cellStyle name="20% - Énfasis3 4 3 3 2" xfId="462"/>
    <cellStyle name="20% - Énfasis3 4 3 4" xfId="463"/>
    <cellStyle name="20% - Énfasis3 4 4" xfId="464"/>
    <cellStyle name="20% - Énfasis3 4 4 2" xfId="465"/>
    <cellStyle name="20% - Énfasis3 4 4 2 2" xfId="466"/>
    <cellStyle name="20% - Énfasis3 4 4 3" xfId="467"/>
    <cellStyle name="20% - Énfasis3 4 5" xfId="468"/>
    <cellStyle name="20% - Énfasis3 4 5 2" xfId="469"/>
    <cellStyle name="20% - Énfasis3 4 6" xfId="470"/>
    <cellStyle name="20% - Énfasis3 5" xfId="471"/>
    <cellStyle name="20% - Énfasis3 5 2" xfId="472"/>
    <cellStyle name="20% - Énfasis3 5 2 2" xfId="473"/>
    <cellStyle name="20% - Énfasis3 5 2 2 2" xfId="474"/>
    <cellStyle name="20% - Énfasis3 5 2 2 2 2" xfId="475"/>
    <cellStyle name="20% - Énfasis3 5 2 2 3" xfId="476"/>
    <cellStyle name="20% - Énfasis3 5 2 3" xfId="477"/>
    <cellStyle name="20% - Énfasis3 5 2 3 2" xfId="478"/>
    <cellStyle name="20% - Énfasis3 5 2 4" xfId="479"/>
    <cellStyle name="20% - Énfasis3 5 3" xfId="480"/>
    <cellStyle name="20% - Énfasis3 5 3 2" xfId="481"/>
    <cellStyle name="20% - Énfasis3 5 3 2 2" xfId="482"/>
    <cellStyle name="20% - Énfasis3 5 3 2 2 2" xfId="483"/>
    <cellStyle name="20% - Énfasis3 5 3 2 3" xfId="484"/>
    <cellStyle name="20% - Énfasis3 5 3 3" xfId="485"/>
    <cellStyle name="20% - Énfasis3 5 3 3 2" xfId="486"/>
    <cellStyle name="20% - Énfasis3 5 3 4" xfId="487"/>
    <cellStyle name="20% - Énfasis3 5 4" xfId="488"/>
    <cellStyle name="20% - Énfasis3 5 4 2" xfId="489"/>
    <cellStyle name="20% - Énfasis3 5 4 2 2" xfId="490"/>
    <cellStyle name="20% - Énfasis3 5 4 3" xfId="491"/>
    <cellStyle name="20% - Énfasis3 5 5" xfId="492"/>
    <cellStyle name="20% - Énfasis3 5 5 2" xfId="493"/>
    <cellStyle name="20% - Énfasis3 5 6" xfId="494"/>
    <cellStyle name="20% - Énfasis3 6" xfId="495"/>
    <cellStyle name="20% - Énfasis3 6 2" xfId="496"/>
    <cellStyle name="20% - Énfasis3 6 2 2" xfId="497"/>
    <cellStyle name="20% - Énfasis3 6 2 2 2" xfId="498"/>
    <cellStyle name="20% - Énfasis3 6 2 2 2 2" xfId="499"/>
    <cellStyle name="20% - Énfasis3 6 2 2 3" xfId="500"/>
    <cellStyle name="20% - Énfasis3 6 2 3" xfId="501"/>
    <cellStyle name="20% - Énfasis3 6 2 3 2" xfId="502"/>
    <cellStyle name="20% - Énfasis3 6 2 4" xfId="503"/>
    <cellStyle name="20% - Énfasis3 6 3" xfId="504"/>
    <cellStyle name="20% - Énfasis3 6 3 2" xfId="505"/>
    <cellStyle name="20% - Énfasis3 6 3 2 2" xfId="506"/>
    <cellStyle name="20% - Énfasis3 6 3 2 2 2" xfId="507"/>
    <cellStyle name="20% - Énfasis3 6 3 2 3" xfId="508"/>
    <cellStyle name="20% - Énfasis3 6 3 3" xfId="509"/>
    <cellStyle name="20% - Énfasis3 6 3 3 2" xfId="510"/>
    <cellStyle name="20% - Énfasis3 6 3 4" xfId="511"/>
    <cellStyle name="20% - Énfasis3 6 4" xfId="512"/>
    <cellStyle name="20% - Énfasis3 6 4 2" xfId="513"/>
    <cellStyle name="20% - Énfasis3 6 4 2 2" xfId="514"/>
    <cellStyle name="20% - Énfasis3 6 4 3" xfId="515"/>
    <cellStyle name="20% - Énfasis3 6 5" xfId="516"/>
    <cellStyle name="20% - Énfasis3 6 5 2" xfId="517"/>
    <cellStyle name="20% - Énfasis3 6 6" xfId="518"/>
    <cellStyle name="20% - Énfasis3 7" xfId="519"/>
    <cellStyle name="20% - Énfasis3 7 2" xfId="520"/>
    <cellStyle name="20% - Énfasis3 7 2 2" xfId="521"/>
    <cellStyle name="20% - Énfasis3 7 2 2 2" xfId="522"/>
    <cellStyle name="20% - Énfasis3 7 2 2 2 2" xfId="523"/>
    <cellStyle name="20% - Énfasis3 7 2 2 3" xfId="524"/>
    <cellStyle name="20% - Énfasis3 7 2 3" xfId="525"/>
    <cellStyle name="20% - Énfasis3 7 2 3 2" xfId="526"/>
    <cellStyle name="20% - Énfasis3 7 2 4" xfId="527"/>
    <cellStyle name="20% - Énfasis3 7 3" xfId="528"/>
    <cellStyle name="20% - Énfasis3 7 3 2" xfId="529"/>
    <cellStyle name="20% - Énfasis3 7 3 2 2" xfId="530"/>
    <cellStyle name="20% - Énfasis3 7 3 2 2 2" xfId="531"/>
    <cellStyle name="20% - Énfasis3 7 3 2 3" xfId="532"/>
    <cellStyle name="20% - Énfasis3 7 3 3" xfId="533"/>
    <cellStyle name="20% - Énfasis3 7 3 3 2" xfId="534"/>
    <cellStyle name="20% - Énfasis3 7 3 4" xfId="535"/>
    <cellStyle name="20% - Énfasis3 7 4" xfId="536"/>
    <cellStyle name="20% - Énfasis3 7 4 2" xfId="537"/>
    <cellStyle name="20% - Énfasis3 7 4 2 2" xfId="538"/>
    <cellStyle name="20% - Énfasis3 7 4 3" xfId="539"/>
    <cellStyle name="20% - Énfasis3 7 5" xfId="540"/>
    <cellStyle name="20% - Énfasis3 7 5 2" xfId="541"/>
    <cellStyle name="20% - Énfasis3 7 6" xfId="542"/>
    <cellStyle name="20% - Énfasis3 8" xfId="543"/>
    <cellStyle name="20% - Énfasis3 8 2" xfId="544"/>
    <cellStyle name="20% - Énfasis3 8 2 2" xfId="545"/>
    <cellStyle name="20% - Énfasis3 8 2 2 2" xfId="546"/>
    <cellStyle name="20% - Énfasis3 8 2 2 2 2" xfId="547"/>
    <cellStyle name="20% - Énfasis3 8 2 2 3" xfId="548"/>
    <cellStyle name="20% - Énfasis3 8 2 3" xfId="549"/>
    <cellStyle name="20% - Énfasis3 8 2 3 2" xfId="550"/>
    <cellStyle name="20% - Énfasis3 8 2 4" xfId="551"/>
    <cellStyle name="20% - Énfasis3 8 3" xfId="552"/>
    <cellStyle name="20% - Énfasis3 8 3 2" xfId="553"/>
    <cellStyle name="20% - Énfasis3 8 3 2 2" xfId="554"/>
    <cellStyle name="20% - Énfasis3 8 3 2 2 2" xfId="555"/>
    <cellStyle name="20% - Énfasis3 8 3 2 3" xfId="556"/>
    <cellStyle name="20% - Énfasis3 8 3 3" xfId="557"/>
    <cellStyle name="20% - Énfasis3 8 3 3 2" xfId="558"/>
    <cellStyle name="20% - Énfasis3 8 3 4" xfId="559"/>
    <cellStyle name="20% - Énfasis3 8 4" xfId="560"/>
    <cellStyle name="20% - Énfasis3 8 4 2" xfId="561"/>
    <cellStyle name="20% - Énfasis3 8 4 2 2" xfId="562"/>
    <cellStyle name="20% - Énfasis3 8 4 3" xfId="563"/>
    <cellStyle name="20% - Énfasis3 8 5" xfId="564"/>
    <cellStyle name="20% - Énfasis3 8 5 2" xfId="565"/>
    <cellStyle name="20% - Énfasis3 8 6" xfId="566"/>
    <cellStyle name="20% - Énfasis3 9" xfId="567"/>
    <cellStyle name="20% - Énfasis3 9 2" xfId="568"/>
    <cellStyle name="20% - Énfasis3 9 2 2" xfId="569"/>
    <cellStyle name="20% - Énfasis3 9 2 2 2" xfId="570"/>
    <cellStyle name="20% - Énfasis3 9 2 3" xfId="571"/>
    <cellStyle name="20% - Énfasis3 9 3" xfId="572"/>
    <cellStyle name="20% - Énfasis3 9 3 2" xfId="573"/>
    <cellStyle name="20% - Énfasis3 9 4" xfId="574"/>
    <cellStyle name="20% - Énfasis4 10" xfId="575"/>
    <cellStyle name="20% - Énfasis4 10 2" xfId="576"/>
    <cellStyle name="20% - Énfasis4 10 2 2" xfId="577"/>
    <cellStyle name="20% - Énfasis4 10 2 2 2" xfId="578"/>
    <cellStyle name="20% - Énfasis4 10 2 3" xfId="579"/>
    <cellStyle name="20% - Énfasis4 10 3" xfId="580"/>
    <cellStyle name="20% - Énfasis4 10 3 2" xfId="581"/>
    <cellStyle name="20% - Énfasis4 10 4" xfId="582"/>
    <cellStyle name="20% - Énfasis4 11" xfId="583"/>
    <cellStyle name="20% - Énfasis4 11 2" xfId="584"/>
    <cellStyle name="20% - Énfasis4 11 2 2" xfId="585"/>
    <cellStyle name="20% - Énfasis4 11 3" xfId="586"/>
    <cellStyle name="20% - Énfasis4 12" xfId="587"/>
    <cellStyle name="20% - Énfasis4 12 2" xfId="588"/>
    <cellStyle name="20% - Énfasis4 2" xfId="589"/>
    <cellStyle name="20% - Énfasis4 2 2" xfId="590"/>
    <cellStyle name="20% - Énfasis4 2 2 2" xfId="591"/>
    <cellStyle name="20% - Énfasis4 2 2 2 2" xfId="592"/>
    <cellStyle name="20% - Énfasis4 2 2 2 2 2" xfId="593"/>
    <cellStyle name="20% - Énfasis4 2 2 2 3" xfId="594"/>
    <cellStyle name="20% - Énfasis4 2 2 3" xfId="595"/>
    <cellStyle name="20% - Énfasis4 2 2 3 2" xfId="596"/>
    <cellStyle name="20% - Énfasis4 2 2 4" xfId="597"/>
    <cellStyle name="20% - Énfasis4 2 3" xfId="598"/>
    <cellStyle name="20% - Énfasis4 2 3 2" xfId="599"/>
    <cellStyle name="20% - Énfasis4 2 3 2 2" xfId="600"/>
    <cellStyle name="20% - Énfasis4 2 3 2 2 2" xfId="601"/>
    <cellStyle name="20% - Énfasis4 2 3 2 3" xfId="602"/>
    <cellStyle name="20% - Énfasis4 2 3 3" xfId="603"/>
    <cellStyle name="20% - Énfasis4 2 3 3 2" xfId="604"/>
    <cellStyle name="20% - Énfasis4 2 3 4" xfId="605"/>
    <cellStyle name="20% - Énfasis4 2 4" xfId="606"/>
    <cellStyle name="20% - Énfasis4 2 4 2" xfId="607"/>
    <cellStyle name="20% - Énfasis4 2 4 2 2" xfId="608"/>
    <cellStyle name="20% - Énfasis4 2 4 3" xfId="609"/>
    <cellStyle name="20% - Énfasis4 2 5" xfId="610"/>
    <cellStyle name="20% - Énfasis4 2 5 2" xfId="611"/>
    <cellStyle name="20% - Énfasis4 2 6" xfId="612"/>
    <cellStyle name="20% - Énfasis4 3" xfId="613"/>
    <cellStyle name="20% - Énfasis4 3 2" xfId="614"/>
    <cellStyle name="20% - Énfasis4 3 2 2" xfId="615"/>
    <cellStyle name="20% - Énfasis4 3 2 2 2" xfId="616"/>
    <cellStyle name="20% - Énfasis4 3 2 2 2 2" xfId="617"/>
    <cellStyle name="20% - Énfasis4 3 2 2 3" xfId="618"/>
    <cellStyle name="20% - Énfasis4 3 2 3" xfId="619"/>
    <cellStyle name="20% - Énfasis4 3 2 3 2" xfId="620"/>
    <cellStyle name="20% - Énfasis4 3 2 4" xfId="621"/>
    <cellStyle name="20% - Énfasis4 3 3" xfId="622"/>
    <cellStyle name="20% - Énfasis4 3 3 2" xfId="623"/>
    <cellStyle name="20% - Énfasis4 3 3 2 2" xfId="624"/>
    <cellStyle name="20% - Énfasis4 3 3 2 2 2" xfId="625"/>
    <cellStyle name="20% - Énfasis4 3 3 2 3" xfId="626"/>
    <cellStyle name="20% - Énfasis4 3 3 3" xfId="627"/>
    <cellStyle name="20% - Énfasis4 3 3 3 2" xfId="628"/>
    <cellStyle name="20% - Énfasis4 3 3 4" xfId="629"/>
    <cellStyle name="20% - Énfasis4 3 4" xfId="630"/>
    <cellStyle name="20% - Énfasis4 3 4 2" xfId="631"/>
    <cellStyle name="20% - Énfasis4 3 4 2 2" xfId="632"/>
    <cellStyle name="20% - Énfasis4 3 4 3" xfId="633"/>
    <cellStyle name="20% - Énfasis4 3 5" xfId="634"/>
    <cellStyle name="20% - Énfasis4 3 5 2" xfId="635"/>
    <cellStyle name="20% - Énfasis4 3 6" xfId="636"/>
    <cellStyle name="20% - Énfasis4 4" xfId="637"/>
    <cellStyle name="20% - Énfasis4 4 2" xfId="638"/>
    <cellStyle name="20% - Énfasis4 4 2 2" xfId="639"/>
    <cellStyle name="20% - Énfasis4 4 2 2 2" xfId="640"/>
    <cellStyle name="20% - Énfasis4 4 2 2 2 2" xfId="641"/>
    <cellStyle name="20% - Énfasis4 4 2 2 3" xfId="642"/>
    <cellStyle name="20% - Énfasis4 4 2 3" xfId="643"/>
    <cellStyle name="20% - Énfasis4 4 2 3 2" xfId="644"/>
    <cellStyle name="20% - Énfasis4 4 2 4" xfId="645"/>
    <cellStyle name="20% - Énfasis4 4 3" xfId="646"/>
    <cellStyle name="20% - Énfasis4 4 3 2" xfId="647"/>
    <cellStyle name="20% - Énfasis4 4 3 2 2" xfId="648"/>
    <cellStyle name="20% - Énfasis4 4 3 2 2 2" xfId="649"/>
    <cellStyle name="20% - Énfasis4 4 3 2 3" xfId="650"/>
    <cellStyle name="20% - Énfasis4 4 3 3" xfId="651"/>
    <cellStyle name="20% - Énfasis4 4 3 3 2" xfId="652"/>
    <cellStyle name="20% - Énfasis4 4 3 4" xfId="653"/>
    <cellStyle name="20% - Énfasis4 4 4" xfId="654"/>
    <cellStyle name="20% - Énfasis4 4 4 2" xfId="655"/>
    <cellStyle name="20% - Énfasis4 4 4 2 2" xfId="656"/>
    <cellStyle name="20% - Énfasis4 4 4 3" xfId="657"/>
    <cellStyle name="20% - Énfasis4 4 5" xfId="658"/>
    <cellStyle name="20% - Énfasis4 4 5 2" xfId="659"/>
    <cellStyle name="20% - Énfasis4 4 6" xfId="660"/>
    <cellStyle name="20% - Énfasis4 5" xfId="661"/>
    <cellStyle name="20% - Énfasis4 5 2" xfId="662"/>
    <cellStyle name="20% - Énfasis4 5 2 2" xfId="663"/>
    <cellStyle name="20% - Énfasis4 5 2 2 2" xfId="664"/>
    <cellStyle name="20% - Énfasis4 5 2 2 2 2" xfId="665"/>
    <cellStyle name="20% - Énfasis4 5 2 2 3" xfId="666"/>
    <cellStyle name="20% - Énfasis4 5 2 3" xfId="667"/>
    <cellStyle name="20% - Énfasis4 5 2 3 2" xfId="668"/>
    <cellStyle name="20% - Énfasis4 5 2 4" xfId="669"/>
    <cellStyle name="20% - Énfasis4 5 3" xfId="670"/>
    <cellStyle name="20% - Énfasis4 5 3 2" xfId="671"/>
    <cellStyle name="20% - Énfasis4 5 3 2 2" xfId="672"/>
    <cellStyle name="20% - Énfasis4 5 3 2 2 2" xfId="673"/>
    <cellStyle name="20% - Énfasis4 5 3 2 3" xfId="674"/>
    <cellStyle name="20% - Énfasis4 5 3 3" xfId="675"/>
    <cellStyle name="20% - Énfasis4 5 3 3 2" xfId="676"/>
    <cellStyle name="20% - Énfasis4 5 3 4" xfId="677"/>
    <cellStyle name="20% - Énfasis4 5 4" xfId="678"/>
    <cellStyle name="20% - Énfasis4 5 4 2" xfId="679"/>
    <cellStyle name="20% - Énfasis4 5 4 2 2" xfId="680"/>
    <cellStyle name="20% - Énfasis4 5 4 3" xfId="681"/>
    <cellStyle name="20% - Énfasis4 5 5" xfId="682"/>
    <cellStyle name="20% - Énfasis4 5 5 2" xfId="683"/>
    <cellStyle name="20% - Énfasis4 5 6" xfId="684"/>
    <cellStyle name="20% - Énfasis4 6" xfId="685"/>
    <cellStyle name="20% - Énfasis4 6 2" xfId="686"/>
    <cellStyle name="20% - Énfasis4 6 2 2" xfId="687"/>
    <cellStyle name="20% - Énfasis4 6 2 2 2" xfId="688"/>
    <cellStyle name="20% - Énfasis4 6 2 2 2 2" xfId="689"/>
    <cellStyle name="20% - Énfasis4 6 2 2 3" xfId="690"/>
    <cellStyle name="20% - Énfasis4 6 2 3" xfId="691"/>
    <cellStyle name="20% - Énfasis4 6 2 3 2" xfId="692"/>
    <cellStyle name="20% - Énfasis4 6 2 4" xfId="693"/>
    <cellStyle name="20% - Énfasis4 6 3" xfId="694"/>
    <cellStyle name="20% - Énfasis4 6 3 2" xfId="695"/>
    <cellStyle name="20% - Énfasis4 6 3 2 2" xfId="696"/>
    <cellStyle name="20% - Énfasis4 6 3 2 2 2" xfId="697"/>
    <cellStyle name="20% - Énfasis4 6 3 2 3" xfId="698"/>
    <cellStyle name="20% - Énfasis4 6 3 3" xfId="699"/>
    <cellStyle name="20% - Énfasis4 6 3 3 2" xfId="700"/>
    <cellStyle name="20% - Énfasis4 6 3 4" xfId="701"/>
    <cellStyle name="20% - Énfasis4 6 4" xfId="702"/>
    <cellStyle name="20% - Énfasis4 6 4 2" xfId="703"/>
    <cellStyle name="20% - Énfasis4 6 4 2 2" xfId="704"/>
    <cellStyle name="20% - Énfasis4 6 4 3" xfId="705"/>
    <cellStyle name="20% - Énfasis4 6 5" xfId="706"/>
    <cellStyle name="20% - Énfasis4 6 5 2" xfId="707"/>
    <cellStyle name="20% - Énfasis4 6 6" xfId="708"/>
    <cellStyle name="20% - Énfasis4 7" xfId="709"/>
    <cellStyle name="20% - Énfasis4 7 2" xfId="710"/>
    <cellStyle name="20% - Énfasis4 7 2 2" xfId="711"/>
    <cellStyle name="20% - Énfasis4 7 2 2 2" xfId="712"/>
    <cellStyle name="20% - Énfasis4 7 2 2 2 2" xfId="713"/>
    <cellStyle name="20% - Énfasis4 7 2 2 3" xfId="714"/>
    <cellStyle name="20% - Énfasis4 7 2 3" xfId="715"/>
    <cellStyle name="20% - Énfasis4 7 2 3 2" xfId="716"/>
    <cellStyle name="20% - Énfasis4 7 2 4" xfId="717"/>
    <cellStyle name="20% - Énfasis4 7 3" xfId="718"/>
    <cellStyle name="20% - Énfasis4 7 3 2" xfId="719"/>
    <cellStyle name="20% - Énfasis4 7 3 2 2" xfId="720"/>
    <cellStyle name="20% - Énfasis4 7 3 2 2 2" xfId="721"/>
    <cellStyle name="20% - Énfasis4 7 3 2 3" xfId="722"/>
    <cellStyle name="20% - Énfasis4 7 3 3" xfId="723"/>
    <cellStyle name="20% - Énfasis4 7 3 3 2" xfId="724"/>
    <cellStyle name="20% - Énfasis4 7 3 4" xfId="725"/>
    <cellStyle name="20% - Énfasis4 7 4" xfId="726"/>
    <cellStyle name="20% - Énfasis4 7 4 2" xfId="727"/>
    <cellStyle name="20% - Énfasis4 7 4 2 2" xfId="728"/>
    <cellStyle name="20% - Énfasis4 7 4 3" xfId="729"/>
    <cellStyle name="20% - Énfasis4 7 5" xfId="730"/>
    <cellStyle name="20% - Énfasis4 7 5 2" xfId="731"/>
    <cellStyle name="20% - Énfasis4 7 6" xfId="732"/>
    <cellStyle name="20% - Énfasis4 8" xfId="733"/>
    <cellStyle name="20% - Énfasis4 8 2" xfId="734"/>
    <cellStyle name="20% - Énfasis4 8 2 2" xfId="735"/>
    <cellStyle name="20% - Énfasis4 8 2 2 2" xfId="736"/>
    <cellStyle name="20% - Énfasis4 8 2 2 2 2" xfId="737"/>
    <cellStyle name="20% - Énfasis4 8 2 2 3" xfId="738"/>
    <cellStyle name="20% - Énfasis4 8 2 3" xfId="739"/>
    <cellStyle name="20% - Énfasis4 8 2 3 2" xfId="740"/>
    <cellStyle name="20% - Énfasis4 8 2 4" xfId="741"/>
    <cellStyle name="20% - Énfasis4 8 3" xfId="742"/>
    <cellStyle name="20% - Énfasis4 8 3 2" xfId="743"/>
    <cellStyle name="20% - Énfasis4 8 3 2 2" xfId="744"/>
    <cellStyle name="20% - Énfasis4 8 3 2 2 2" xfId="745"/>
    <cellStyle name="20% - Énfasis4 8 3 2 3" xfId="746"/>
    <cellStyle name="20% - Énfasis4 8 3 3" xfId="747"/>
    <cellStyle name="20% - Énfasis4 8 3 3 2" xfId="748"/>
    <cellStyle name="20% - Énfasis4 8 3 4" xfId="749"/>
    <cellStyle name="20% - Énfasis4 8 4" xfId="750"/>
    <cellStyle name="20% - Énfasis4 8 4 2" xfId="751"/>
    <cellStyle name="20% - Énfasis4 8 4 2 2" xfId="752"/>
    <cellStyle name="20% - Énfasis4 8 4 3" xfId="753"/>
    <cellStyle name="20% - Énfasis4 8 5" xfId="754"/>
    <cellStyle name="20% - Énfasis4 8 5 2" xfId="755"/>
    <cellStyle name="20% - Énfasis4 8 6" xfId="756"/>
    <cellStyle name="20% - Énfasis4 9" xfId="757"/>
    <cellStyle name="20% - Énfasis4 9 2" xfId="758"/>
    <cellStyle name="20% - Énfasis4 9 2 2" xfId="759"/>
    <cellStyle name="20% - Énfasis4 9 2 2 2" xfId="760"/>
    <cellStyle name="20% - Énfasis4 9 2 3" xfId="761"/>
    <cellStyle name="20% - Énfasis4 9 3" xfId="762"/>
    <cellStyle name="20% - Énfasis4 9 3 2" xfId="763"/>
    <cellStyle name="20% - Énfasis4 9 4" xfId="764"/>
    <cellStyle name="20% - Énfasis5 10" xfId="765"/>
    <cellStyle name="20% - Énfasis5 10 2" xfId="766"/>
    <cellStyle name="20% - Énfasis5 10 2 2" xfId="767"/>
    <cellStyle name="20% - Énfasis5 10 2 2 2" xfId="768"/>
    <cellStyle name="20% - Énfasis5 10 2 3" xfId="769"/>
    <cellStyle name="20% - Énfasis5 10 3" xfId="770"/>
    <cellStyle name="20% - Énfasis5 10 3 2" xfId="771"/>
    <cellStyle name="20% - Énfasis5 10 4" xfId="772"/>
    <cellStyle name="20% - Énfasis5 11" xfId="773"/>
    <cellStyle name="20% - Énfasis5 11 2" xfId="774"/>
    <cellStyle name="20% - Énfasis5 11 2 2" xfId="775"/>
    <cellStyle name="20% - Énfasis5 11 3" xfId="776"/>
    <cellStyle name="20% - Énfasis5 12" xfId="777"/>
    <cellStyle name="20% - Énfasis5 12 2" xfId="778"/>
    <cellStyle name="20% - Énfasis5 2" xfId="779"/>
    <cellStyle name="20% - Énfasis5 2 2" xfId="780"/>
    <cellStyle name="20% - Énfasis5 2 2 2" xfId="781"/>
    <cellStyle name="20% - Énfasis5 2 2 2 2" xfId="782"/>
    <cellStyle name="20% - Énfasis5 2 2 2 2 2" xfId="783"/>
    <cellStyle name="20% - Énfasis5 2 2 2 3" xfId="784"/>
    <cellStyle name="20% - Énfasis5 2 2 3" xfId="785"/>
    <cellStyle name="20% - Énfasis5 2 2 3 2" xfId="786"/>
    <cellStyle name="20% - Énfasis5 2 2 4" xfId="787"/>
    <cellStyle name="20% - Énfasis5 2 3" xfId="788"/>
    <cellStyle name="20% - Énfasis5 2 3 2" xfId="789"/>
    <cellStyle name="20% - Énfasis5 2 3 2 2" xfId="790"/>
    <cellStyle name="20% - Énfasis5 2 3 2 2 2" xfId="791"/>
    <cellStyle name="20% - Énfasis5 2 3 2 3" xfId="792"/>
    <cellStyle name="20% - Énfasis5 2 3 3" xfId="793"/>
    <cellStyle name="20% - Énfasis5 2 3 3 2" xfId="794"/>
    <cellStyle name="20% - Énfasis5 2 3 4" xfId="795"/>
    <cellStyle name="20% - Énfasis5 2 4" xfId="796"/>
    <cellStyle name="20% - Énfasis5 2 4 2" xfId="797"/>
    <cellStyle name="20% - Énfasis5 2 4 2 2" xfId="798"/>
    <cellStyle name="20% - Énfasis5 2 4 3" xfId="799"/>
    <cellStyle name="20% - Énfasis5 2 5" xfId="800"/>
    <cellStyle name="20% - Énfasis5 2 5 2" xfId="801"/>
    <cellStyle name="20% - Énfasis5 2 6" xfId="802"/>
    <cellStyle name="20% - Énfasis5 3" xfId="803"/>
    <cellStyle name="20% - Énfasis5 3 2" xfId="804"/>
    <cellStyle name="20% - Énfasis5 3 2 2" xfId="805"/>
    <cellStyle name="20% - Énfasis5 3 2 2 2" xfId="806"/>
    <cellStyle name="20% - Énfasis5 3 2 2 2 2" xfId="807"/>
    <cellStyle name="20% - Énfasis5 3 2 2 3" xfId="808"/>
    <cellStyle name="20% - Énfasis5 3 2 3" xfId="809"/>
    <cellStyle name="20% - Énfasis5 3 2 3 2" xfId="810"/>
    <cellStyle name="20% - Énfasis5 3 2 4" xfId="811"/>
    <cellStyle name="20% - Énfasis5 3 3" xfId="812"/>
    <cellStyle name="20% - Énfasis5 3 3 2" xfId="813"/>
    <cellStyle name="20% - Énfasis5 3 3 2 2" xfId="814"/>
    <cellStyle name="20% - Énfasis5 3 3 2 2 2" xfId="815"/>
    <cellStyle name="20% - Énfasis5 3 3 2 3" xfId="816"/>
    <cellStyle name="20% - Énfasis5 3 3 3" xfId="817"/>
    <cellStyle name="20% - Énfasis5 3 3 3 2" xfId="818"/>
    <cellStyle name="20% - Énfasis5 3 3 4" xfId="819"/>
    <cellStyle name="20% - Énfasis5 3 4" xfId="820"/>
    <cellStyle name="20% - Énfasis5 3 4 2" xfId="821"/>
    <cellStyle name="20% - Énfasis5 3 4 2 2" xfId="822"/>
    <cellStyle name="20% - Énfasis5 3 4 3" xfId="823"/>
    <cellStyle name="20% - Énfasis5 3 5" xfId="824"/>
    <cellStyle name="20% - Énfasis5 3 5 2" xfId="825"/>
    <cellStyle name="20% - Énfasis5 3 6" xfId="826"/>
    <cellStyle name="20% - Énfasis5 4" xfId="827"/>
    <cellStyle name="20% - Énfasis5 4 2" xfId="828"/>
    <cellStyle name="20% - Énfasis5 4 2 2" xfId="829"/>
    <cellStyle name="20% - Énfasis5 4 2 2 2" xfId="830"/>
    <cellStyle name="20% - Énfasis5 4 2 2 2 2" xfId="831"/>
    <cellStyle name="20% - Énfasis5 4 2 2 3" xfId="832"/>
    <cellStyle name="20% - Énfasis5 4 2 3" xfId="833"/>
    <cellStyle name="20% - Énfasis5 4 2 3 2" xfId="834"/>
    <cellStyle name="20% - Énfasis5 4 2 4" xfId="835"/>
    <cellStyle name="20% - Énfasis5 4 3" xfId="836"/>
    <cellStyle name="20% - Énfasis5 4 3 2" xfId="837"/>
    <cellStyle name="20% - Énfasis5 4 3 2 2" xfId="838"/>
    <cellStyle name="20% - Énfasis5 4 3 2 2 2" xfId="839"/>
    <cellStyle name="20% - Énfasis5 4 3 2 3" xfId="840"/>
    <cellStyle name="20% - Énfasis5 4 3 3" xfId="841"/>
    <cellStyle name="20% - Énfasis5 4 3 3 2" xfId="842"/>
    <cellStyle name="20% - Énfasis5 4 3 4" xfId="843"/>
    <cellStyle name="20% - Énfasis5 4 4" xfId="844"/>
    <cellStyle name="20% - Énfasis5 4 4 2" xfId="845"/>
    <cellStyle name="20% - Énfasis5 4 4 2 2" xfId="846"/>
    <cellStyle name="20% - Énfasis5 4 4 3" xfId="847"/>
    <cellStyle name="20% - Énfasis5 4 5" xfId="848"/>
    <cellStyle name="20% - Énfasis5 4 5 2" xfId="849"/>
    <cellStyle name="20% - Énfasis5 4 6" xfId="850"/>
    <cellStyle name="20% - Énfasis5 5" xfId="851"/>
    <cellStyle name="20% - Énfasis5 5 2" xfId="852"/>
    <cellStyle name="20% - Énfasis5 5 2 2" xfId="853"/>
    <cellStyle name="20% - Énfasis5 5 2 2 2" xfId="854"/>
    <cellStyle name="20% - Énfasis5 5 2 2 2 2" xfId="855"/>
    <cellStyle name="20% - Énfasis5 5 2 2 3" xfId="856"/>
    <cellStyle name="20% - Énfasis5 5 2 3" xfId="857"/>
    <cellStyle name="20% - Énfasis5 5 2 3 2" xfId="858"/>
    <cellStyle name="20% - Énfasis5 5 2 4" xfId="859"/>
    <cellStyle name="20% - Énfasis5 5 3" xfId="860"/>
    <cellStyle name="20% - Énfasis5 5 3 2" xfId="861"/>
    <cellStyle name="20% - Énfasis5 5 3 2 2" xfId="862"/>
    <cellStyle name="20% - Énfasis5 5 3 2 2 2" xfId="863"/>
    <cellStyle name="20% - Énfasis5 5 3 2 3" xfId="864"/>
    <cellStyle name="20% - Énfasis5 5 3 3" xfId="865"/>
    <cellStyle name="20% - Énfasis5 5 3 3 2" xfId="866"/>
    <cellStyle name="20% - Énfasis5 5 3 4" xfId="867"/>
    <cellStyle name="20% - Énfasis5 5 4" xfId="868"/>
    <cellStyle name="20% - Énfasis5 5 4 2" xfId="869"/>
    <cellStyle name="20% - Énfasis5 5 4 2 2" xfId="870"/>
    <cellStyle name="20% - Énfasis5 5 4 3" xfId="871"/>
    <cellStyle name="20% - Énfasis5 5 5" xfId="872"/>
    <cellStyle name="20% - Énfasis5 5 5 2" xfId="873"/>
    <cellStyle name="20% - Énfasis5 5 6" xfId="874"/>
    <cellStyle name="20% - Énfasis5 6" xfId="875"/>
    <cellStyle name="20% - Énfasis5 6 2" xfId="876"/>
    <cellStyle name="20% - Énfasis5 6 2 2" xfId="877"/>
    <cellStyle name="20% - Énfasis5 6 2 2 2" xfId="878"/>
    <cellStyle name="20% - Énfasis5 6 2 2 2 2" xfId="879"/>
    <cellStyle name="20% - Énfasis5 6 2 2 3" xfId="880"/>
    <cellStyle name="20% - Énfasis5 6 2 3" xfId="881"/>
    <cellStyle name="20% - Énfasis5 6 2 3 2" xfId="882"/>
    <cellStyle name="20% - Énfasis5 6 2 4" xfId="883"/>
    <cellStyle name="20% - Énfasis5 6 3" xfId="884"/>
    <cellStyle name="20% - Énfasis5 6 3 2" xfId="885"/>
    <cellStyle name="20% - Énfasis5 6 3 2 2" xfId="886"/>
    <cellStyle name="20% - Énfasis5 6 3 2 2 2" xfId="887"/>
    <cellStyle name="20% - Énfasis5 6 3 2 3" xfId="888"/>
    <cellStyle name="20% - Énfasis5 6 3 3" xfId="889"/>
    <cellStyle name="20% - Énfasis5 6 3 3 2" xfId="890"/>
    <cellStyle name="20% - Énfasis5 6 3 4" xfId="891"/>
    <cellStyle name="20% - Énfasis5 6 4" xfId="892"/>
    <cellStyle name="20% - Énfasis5 6 4 2" xfId="893"/>
    <cellStyle name="20% - Énfasis5 6 4 2 2" xfId="894"/>
    <cellStyle name="20% - Énfasis5 6 4 3" xfId="895"/>
    <cellStyle name="20% - Énfasis5 6 5" xfId="896"/>
    <cellStyle name="20% - Énfasis5 6 5 2" xfId="897"/>
    <cellStyle name="20% - Énfasis5 6 6" xfId="898"/>
    <cellStyle name="20% - Énfasis5 7" xfId="899"/>
    <cellStyle name="20% - Énfasis5 7 2" xfId="900"/>
    <cellStyle name="20% - Énfasis5 7 2 2" xfId="901"/>
    <cellStyle name="20% - Énfasis5 7 2 2 2" xfId="902"/>
    <cellStyle name="20% - Énfasis5 7 2 2 2 2" xfId="903"/>
    <cellStyle name="20% - Énfasis5 7 2 2 3" xfId="904"/>
    <cellStyle name="20% - Énfasis5 7 2 3" xfId="905"/>
    <cellStyle name="20% - Énfasis5 7 2 3 2" xfId="906"/>
    <cellStyle name="20% - Énfasis5 7 2 4" xfId="907"/>
    <cellStyle name="20% - Énfasis5 7 3" xfId="908"/>
    <cellStyle name="20% - Énfasis5 7 3 2" xfId="909"/>
    <cellStyle name="20% - Énfasis5 7 3 2 2" xfId="910"/>
    <cellStyle name="20% - Énfasis5 7 3 2 2 2" xfId="911"/>
    <cellStyle name="20% - Énfasis5 7 3 2 3" xfId="912"/>
    <cellStyle name="20% - Énfasis5 7 3 3" xfId="913"/>
    <cellStyle name="20% - Énfasis5 7 3 3 2" xfId="914"/>
    <cellStyle name="20% - Énfasis5 7 3 4" xfId="915"/>
    <cellStyle name="20% - Énfasis5 7 4" xfId="916"/>
    <cellStyle name="20% - Énfasis5 7 4 2" xfId="917"/>
    <cellStyle name="20% - Énfasis5 7 4 2 2" xfId="918"/>
    <cellStyle name="20% - Énfasis5 7 4 3" xfId="919"/>
    <cellStyle name="20% - Énfasis5 7 5" xfId="920"/>
    <cellStyle name="20% - Énfasis5 7 5 2" xfId="921"/>
    <cellStyle name="20% - Énfasis5 7 6" xfId="922"/>
    <cellStyle name="20% - Énfasis5 8" xfId="923"/>
    <cellStyle name="20% - Énfasis5 8 2" xfId="924"/>
    <cellStyle name="20% - Énfasis5 8 2 2" xfId="925"/>
    <cellStyle name="20% - Énfasis5 8 2 2 2" xfId="926"/>
    <cellStyle name="20% - Énfasis5 8 2 2 2 2" xfId="927"/>
    <cellStyle name="20% - Énfasis5 8 2 2 3" xfId="928"/>
    <cellStyle name="20% - Énfasis5 8 2 3" xfId="929"/>
    <cellStyle name="20% - Énfasis5 8 2 3 2" xfId="930"/>
    <cellStyle name="20% - Énfasis5 8 2 4" xfId="931"/>
    <cellStyle name="20% - Énfasis5 8 3" xfId="932"/>
    <cellStyle name="20% - Énfasis5 8 3 2" xfId="933"/>
    <cellStyle name="20% - Énfasis5 8 3 2 2" xfId="934"/>
    <cellStyle name="20% - Énfasis5 8 3 2 2 2" xfId="935"/>
    <cellStyle name="20% - Énfasis5 8 3 2 3" xfId="936"/>
    <cellStyle name="20% - Énfasis5 8 3 3" xfId="937"/>
    <cellStyle name="20% - Énfasis5 8 3 3 2" xfId="938"/>
    <cellStyle name="20% - Énfasis5 8 3 4" xfId="939"/>
    <cellStyle name="20% - Énfasis5 8 4" xfId="940"/>
    <cellStyle name="20% - Énfasis5 8 4 2" xfId="941"/>
    <cellStyle name="20% - Énfasis5 8 4 2 2" xfId="942"/>
    <cellStyle name="20% - Énfasis5 8 4 3" xfId="943"/>
    <cellStyle name="20% - Énfasis5 8 5" xfId="944"/>
    <cellStyle name="20% - Énfasis5 8 5 2" xfId="945"/>
    <cellStyle name="20% - Énfasis5 8 6" xfId="946"/>
    <cellStyle name="20% - Énfasis5 9" xfId="947"/>
    <cellStyle name="20% - Énfasis5 9 2" xfId="948"/>
    <cellStyle name="20% - Énfasis5 9 2 2" xfId="949"/>
    <cellStyle name="20% - Énfasis5 9 2 2 2" xfId="950"/>
    <cellStyle name="20% - Énfasis5 9 2 3" xfId="951"/>
    <cellStyle name="20% - Énfasis5 9 3" xfId="952"/>
    <cellStyle name="20% - Énfasis5 9 3 2" xfId="953"/>
    <cellStyle name="20% - Énfasis5 9 4" xfId="954"/>
    <cellStyle name="20% - Énfasis6 10" xfId="955"/>
    <cellStyle name="20% - Énfasis6 10 2" xfId="956"/>
    <cellStyle name="20% - Énfasis6 10 2 2" xfId="957"/>
    <cellStyle name="20% - Énfasis6 10 2 2 2" xfId="958"/>
    <cellStyle name="20% - Énfasis6 10 2 3" xfId="959"/>
    <cellStyle name="20% - Énfasis6 10 3" xfId="960"/>
    <cellStyle name="20% - Énfasis6 10 3 2" xfId="961"/>
    <cellStyle name="20% - Énfasis6 10 4" xfId="962"/>
    <cellStyle name="20% - Énfasis6 11" xfId="963"/>
    <cellStyle name="20% - Énfasis6 11 2" xfId="964"/>
    <cellStyle name="20% - Énfasis6 11 2 2" xfId="965"/>
    <cellStyle name="20% - Énfasis6 11 3" xfId="966"/>
    <cellStyle name="20% - Énfasis6 12" xfId="967"/>
    <cellStyle name="20% - Énfasis6 12 2" xfId="968"/>
    <cellStyle name="20% - Énfasis6 2" xfId="969"/>
    <cellStyle name="20% - Énfasis6 2 2" xfId="970"/>
    <cellStyle name="20% - Énfasis6 2 2 2" xfId="971"/>
    <cellStyle name="20% - Énfasis6 2 2 2 2" xfId="972"/>
    <cellStyle name="20% - Énfasis6 2 2 2 2 2" xfId="973"/>
    <cellStyle name="20% - Énfasis6 2 2 2 3" xfId="974"/>
    <cellStyle name="20% - Énfasis6 2 2 3" xfId="975"/>
    <cellStyle name="20% - Énfasis6 2 2 3 2" xfId="976"/>
    <cellStyle name="20% - Énfasis6 2 2 4" xfId="977"/>
    <cellStyle name="20% - Énfasis6 2 3" xfId="978"/>
    <cellStyle name="20% - Énfasis6 2 3 2" xfId="979"/>
    <cellStyle name="20% - Énfasis6 2 3 2 2" xfId="980"/>
    <cellStyle name="20% - Énfasis6 2 3 2 2 2" xfId="981"/>
    <cellStyle name="20% - Énfasis6 2 3 2 3" xfId="982"/>
    <cellStyle name="20% - Énfasis6 2 3 3" xfId="983"/>
    <cellStyle name="20% - Énfasis6 2 3 3 2" xfId="984"/>
    <cellStyle name="20% - Énfasis6 2 3 4" xfId="985"/>
    <cellStyle name="20% - Énfasis6 2 4" xfId="986"/>
    <cellStyle name="20% - Énfasis6 2 4 2" xfId="987"/>
    <cellStyle name="20% - Énfasis6 2 4 2 2" xfId="988"/>
    <cellStyle name="20% - Énfasis6 2 4 3" xfId="989"/>
    <cellStyle name="20% - Énfasis6 2 5" xfId="990"/>
    <cellStyle name="20% - Énfasis6 2 5 2" xfId="991"/>
    <cellStyle name="20% - Énfasis6 2 6" xfId="992"/>
    <cellStyle name="20% - Énfasis6 3" xfId="993"/>
    <cellStyle name="20% - Énfasis6 3 2" xfId="994"/>
    <cellStyle name="20% - Énfasis6 3 2 2" xfId="995"/>
    <cellStyle name="20% - Énfasis6 3 2 2 2" xfId="996"/>
    <cellStyle name="20% - Énfasis6 3 2 2 2 2" xfId="997"/>
    <cellStyle name="20% - Énfasis6 3 2 2 3" xfId="998"/>
    <cellStyle name="20% - Énfasis6 3 2 3" xfId="999"/>
    <cellStyle name="20% - Énfasis6 3 2 3 2" xfId="1000"/>
    <cellStyle name="20% - Énfasis6 3 2 4" xfId="1001"/>
    <cellStyle name="20% - Énfasis6 3 3" xfId="1002"/>
    <cellStyle name="20% - Énfasis6 3 3 2" xfId="1003"/>
    <cellStyle name="20% - Énfasis6 3 3 2 2" xfId="1004"/>
    <cellStyle name="20% - Énfasis6 3 3 2 2 2" xfId="1005"/>
    <cellStyle name="20% - Énfasis6 3 3 2 3" xfId="1006"/>
    <cellStyle name="20% - Énfasis6 3 3 3" xfId="1007"/>
    <cellStyle name="20% - Énfasis6 3 3 3 2" xfId="1008"/>
    <cellStyle name="20% - Énfasis6 3 3 4" xfId="1009"/>
    <cellStyle name="20% - Énfasis6 3 4" xfId="1010"/>
    <cellStyle name="20% - Énfasis6 3 4 2" xfId="1011"/>
    <cellStyle name="20% - Énfasis6 3 4 2 2" xfId="1012"/>
    <cellStyle name="20% - Énfasis6 3 4 3" xfId="1013"/>
    <cellStyle name="20% - Énfasis6 3 5" xfId="1014"/>
    <cellStyle name="20% - Énfasis6 3 5 2" xfId="1015"/>
    <cellStyle name="20% - Énfasis6 3 6" xfId="1016"/>
    <cellStyle name="20% - Énfasis6 4" xfId="1017"/>
    <cellStyle name="20% - Énfasis6 4 2" xfId="1018"/>
    <cellStyle name="20% - Énfasis6 4 2 2" xfId="1019"/>
    <cellStyle name="20% - Énfasis6 4 2 2 2" xfId="1020"/>
    <cellStyle name="20% - Énfasis6 4 2 2 2 2" xfId="1021"/>
    <cellStyle name="20% - Énfasis6 4 2 2 3" xfId="1022"/>
    <cellStyle name="20% - Énfasis6 4 2 3" xfId="1023"/>
    <cellStyle name="20% - Énfasis6 4 2 3 2" xfId="1024"/>
    <cellStyle name="20% - Énfasis6 4 2 4" xfId="1025"/>
    <cellStyle name="20% - Énfasis6 4 3" xfId="1026"/>
    <cellStyle name="20% - Énfasis6 4 3 2" xfId="1027"/>
    <cellStyle name="20% - Énfasis6 4 3 2 2" xfId="1028"/>
    <cellStyle name="20% - Énfasis6 4 3 2 2 2" xfId="1029"/>
    <cellStyle name="20% - Énfasis6 4 3 2 3" xfId="1030"/>
    <cellStyle name="20% - Énfasis6 4 3 3" xfId="1031"/>
    <cellStyle name="20% - Énfasis6 4 3 3 2" xfId="1032"/>
    <cellStyle name="20% - Énfasis6 4 3 4" xfId="1033"/>
    <cellStyle name="20% - Énfasis6 4 4" xfId="1034"/>
    <cellStyle name="20% - Énfasis6 4 4 2" xfId="1035"/>
    <cellStyle name="20% - Énfasis6 4 4 2 2" xfId="1036"/>
    <cellStyle name="20% - Énfasis6 4 4 3" xfId="1037"/>
    <cellStyle name="20% - Énfasis6 4 5" xfId="1038"/>
    <cellStyle name="20% - Énfasis6 4 5 2" xfId="1039"/>
    <cellStyle name="20% - Énfasis6 4 6" xfId="1040"/>
    <cellStyle name="20% - Énfasis6 5" xfId="1041"/>
    <cellStyle name="20% - Énfasis6 5 2" xfId="1042"/>
    <cellStyle name="20% - Énfasis6 5 2 2" xfId="1043"/>
    <cellStyle name="20% - Énfasis6 5 2 2 2" xfId="1044"/>
    <cellStyle name="20% - Énfasis6 5 2 2 2 2" xfId="1045"/>
    <cellStyle name="20% - Énfasis6 5 2 2 3" xfId="1046"/>
    <cellStyle name="20% - Énfasis6 5 2 3" xfId="1047"/>
    <cellStyle name="20% - Énfasis6 5 2 3 2" xfId="1048"/>
    <cellStyle name="20% - Énfasis6 5 2 4" xfId="1049"/>
    <cellStyle name="20% - Énfasis6 5 3" xfId="1050"/>
    <cellStyle name="20% - Énfasis6 5 3 2" xfId="1051"/>
    <cellStyle name="20% - Énfasis6 5 3 2 2" xfId="1052"/>
    <cellStyle name="20% - Énfasis6 5 3 2 2 2" xfId="1053"/>
    <cellStyle name="20% - Énfasis6 5 3 2 3" xfId="1054"/>
    <cellStyle name="20% - Énfasis6 5 3 3" xfId="1055"/>
    <cellStyle name="20% - Énfasis6 5 3 3 2" xfId="1056"/>
    <cellStyle name="20% - Énfasis6 5 3 4" xfId="1057"/>
    <cellStyle name="20% - Énfasis6 5 4" xfId="1058"/>
    <cellStyle name="20% - Énfasis6 5 4 2" xfId="1059"/>
    <cellStyle name="20% - Énfasis6 5 4 2 2" xfId="1060"/>
    <cellStyle name="20% - Énfasis6 5 4 3" xfId="1061"/>
    <cellStyle name="20% - Énfasis6 5 5" xfId="1062"/>
    <cellStyle name="20% - Énfasis6 5 5 2" xfId="1063"/>
    <cellStyle name="20% - Énfasis6 5 6" xfId="1064"/>
    <cellStyle name="20% - Énfasis6 6" xfId="1065"/>
    <cellStyle name="20% - Énfasis6 6 2" xfId="1066"/>
    <cellStyle name="20% - Énfasis6 6 2 2" xfId="1067"/>
    <cellStyle name="20% - Énfasis6 6 2 2 2" xfId="1068"/>
    <cellStyle name="20% - Énfasis6 6 2 2 2 2" xfId="1069"/>
    <cellStyle name="20% - Énfasis6 6 2 2 3" xfId="1070"/>
    <cellStyle name="20% - Énfasis6 6 2 3" xfId="1071"/>
    <cellStyle name="20% - Énfasis6 6 2 3 2" xfId="1072"/>
    <cellStyle name="20% - Énfasis6 6 2 4" xfId="1073"/>
    <cellStyle name="20% - Énfasis6 6 3" xfId="1074"/>
    <cellStyle name="20% - Énfasis6 6 3 2" xfId="1075"/>
    <cellStyle name="20% - Énfasis6 6 3 2 2" xfId="1076"/>
    <cellStyle name="20% - Énfasis6 6 3 2 2 2" xfId="1077"/>
    <cellStyle name="20% - Énfasis6 6 3 2 3" xfId="1078"/>
    <cellStyle name="20% - Énfasis6 6 3 3" xfId="1079"/>
    <cellStyle name="20% - Énfasis6 6 3 3 2" xfId="1080"/>
    <cellStyle name="20% - Énfasis6 6 3 4" xfId="1081"/>
    <cellStyle name="20% - Énfasis6 6 4" xfId="1082"/>
    <cellStyle name="20% - Énfasis6 6 4 2" xfId="1083"/>
    <cellStyle name="20% - Énfasis6 6 4 2 2" xfId="1084"/>
    <cellStyle name="20% - Énfasis6 6 4 3" xfId="1085"/>
    <cellStyle name="20% - Énfasis6 6 5" xfId="1086"/>
    <cellStyle name="20% - Énfasis6 6 5 2" xfId="1087"/>
    <cellStyle name="20% - Énfasis6 6 6" xfId="1088"/>
    <cellStyle name="20% - Énfasis6 7" xfId="1089"/>
    <cellStyle name="20% - Énfasis6 7 2" xfId="1090"/>
    <cellStyle name="20% - Énfasis6 7 2 2" xfId="1091"/>
    <cellStyle name="20% - Énfasis6 7 2 2 2" xfId="1092"/>
    <cellStyle name="20% - Énfasis6 7 2 2 2 2" xfId="1093"/>
    <cellStyle name="20% - Énfasis6 7 2 2 3" xfId="1094"/>
    <cellStyle name="20% - Énfasis6 7 2 3" xfId="1095"/>
    <cellStyle name="20% - Énfasis6 7 2 3 2" xfId="1096"/>
    <cellStyle name="20% - Énfasis6 7 2 4" xfId="1097"/>
    <cellStyle name="20% - Énfasis6 7 3" xfId="1098"/>
    <cellStyle name="20% - Énfasis6 7 3 2" xfId="1099"/>
    <cellStyle name="20% - Énfasis6 7 3 2 2" xfId="1100"/>
    <cellStyle name="20% - Énfasis6 7 3 2 2 2" xfId="1101"/>
    <cellStyle name="20% - Énfasis6 7 3 2 3" xfId="1102"/>
    <cellStyle name="20% - Énfasis6 7 3 3" xfId="1103"/>
    <cellStyle name="20% - Énfasis6 7 3 3 2" xfId="1104"/>
    <cellStyle name="20% - Énfasis6 7 3 4" xfId="1105"/>
    <cellStyle name="20% - Énfasis6 7 4" xfId="1106"/>
    <cellStyle name="20% - Énfasis6 7 4 2" xfId="1107"/>
    <cellStyle name="20% - Énfasis6 7 4 2 2" xfId="1108"/>
    <cellStyle name="20% - Énfasis6 7 4 3" xfId="1109"/>
    <cellStyle name="20% - Énfasis6 7 5" xfId="1110"/>
    <cellStyle name="20% - Énfasis6 7 5 2" xfId="1111"/>
    <cellStyle name="20% - Énfasis6 7 6" xfId="1112"/>
    <cellStyle name="20% - Énfasis6 8" xfId="1113"/>
    <cellStyle name="20% - Énfasis6 8 2" xfId="1114"/>
    <cellStyle name="20% - Énfasis6 8 2 2" xfId="1115"/>
    <cellStyle name="20% - Énfasis6 8 2 2 2" xfId="1116"/>
    <cellStyle name="20% - Énfasis6 8 2 2 2 2" xfId="1117"/>
    <cellStyle name="20% - Énfasis6 8 2 2 3" xfId="1118"/>
    <cellStyle name="20% - Énfasis6 8 2 3" xfId="1119"/>
    <cellStyle name="20% - Énfasis6 8 2 3 2" xfId="1120"/>
    <cellStyle name="20% - Énfasis6 8 2 4" xfId="1121"/>
    <cellStyle name="20% - Énfasis6 8 3" xfId="1122"/>
    <cellStyle name="20% - Énfasis6 8 3 2" xfId="1123"/>
    <cellStyle name="20% - Énfasis6 8 3 2 2" xfId="1124"/>
    <cellStyle name="20% - Énfasis6 8 3 2 2 2" xfId="1125"/>
    <cellStyle name="20% - Énfasis6 8 3 2 3" xfId="1126"/>
    <cellStyle name="20% - Énfasis6 8 3 3" xfId="1127"/>
    <cellStyle name="20% - Énfasis6 8 3 3 2" xfId="1128"/>
    <cellStyle name="20% - Énfasis6 8 3 4" xfId="1129"/>
    <cellStyle name="20% - Énfasis6 8 4" xfId="1130"/>
    <cellStyle name="20% - Énfasis6 8 4 2" xfId="1131"/>
    <cellStyle name="20% - Énfasis6 8 4 2 2" xfId="1132"/>
    <cellStyle name="20% - Énfasis6 8 4 3" xfId="1133"/>
    <cellStyle name="20% - Énfasis6 8 5" xfId="1134"/>
    <cellStyle name="20% - Énfasis6 8 5 2" xfId="1135"/>
    <cellStyle name="20% - Énfasis6 8 6" xfId="1136"/>
    <cellStyle name="20% - Énfasis6 9" xfId="1137"/>
    <cellStyle name="20% - Énfasis6 9 2" xfId="1138"/>
    <cellStyle name="20% - Énfasis6 9 2 2" xfId="1139"/>
    <cellStyle name="20% - Énfasis6 9 2 2 2" xfId="1140"/>
    <cellStyle name="20% - Énfasis6 9 2 3" xfId="1141"/>
    <cellStyle name="20% - Énfasis6 9 3" xfId="1142"/>
    <cellStyle name="20% - Énfasis6 9 3 2" xfId="1143"/>
    <cellStyle name="20% - Énfasis6 9 4" xfId="1144"/>
    <cellStyle name="40% - Énfasis1 10" xfId="1145"/>
    <cellStyle name="40% - Énfasis1 10 2" xfId="1146"/>
    <cellStyle name="40% - Énfasis1 10 2 2" xfId="1147"/>
    <cellStyle name="40% - Énfasis1 10 2 2 2" xfId="1148"/>
    <cellStyle name="40% - Énfasis1 10 2 3" xfId="1149"/>
    <cellStyle name="40% - Énfasis1 10 3" xfId="1150"/>
    <cellStyle name="40% - Énfasis1 10 3 2" xfId="1151"/>
    <cellStyle name="40% - Énfasis1 10 4" xfId="1152"/>
    <cellStyle name="40% - Énfasis1 11" xfId="1153"/>
    <cellStyle name="40% - Énfasis1 11 2" xfId="1154"/>
    <cellStyle name="40% - Énfasis1 11 2 2" xfId="1155"/>
    <cellStyle name="40% - Énfasis1 11 3" xfId="1156"/>
    <cellStyle name="40% - Énfasis1 12" xfId="1157"/>
    <cellStyle name="40% - Énfasis1 12 2" xfId="1158"/>
    <cellStyle name="40% - Énfasis1 2" xfId="1159"/>
    <cellStyle name="40% - Énfasis1 2 2" xfId="1160"/>
    <cellStyle name="40% - Énfasis1 2 2 2" xfId="1161"/>
    <cellStyle name="40% - Énfasis1 2 2 2 2" xfId="1162"/>
    <cellStyle name="40% - Énfasis1 2 2 2 2 2" xfId="1163"/>
    <cellStyle name="40% - Énfasis1 2 2 2 3" xfId="1164"/>
    <cellStyle name="40% - Énfasis1 2 2 3" xfId="1165"/>
    <cellStyle name="40% - Énfasis1 2 2 3 2" xfId="1166"/>
    <cellStyle name="40% - Énfasis1 2 2 4" xfId="1167"/>
    <cellStyle name="40% - Énfasis1 2 3" xfId="1168"/>
    <cellStyle name="40% - Énfasis1 2 3 2" xfId="1169"/>
    <cellStyle name="40% - Énfasis1 2 3 2 2" xfId="1170"/>
    <cellStyle name="40% - Énfasis1 2 3 2 2 2" xfId="1171"/>
    <cellStyle name="40% - Énfasis1 2 3 2 3" xfId="1172"/>
    <cellStyle name="40% - Énfasis1 2 3 3" xfId="1173"/>
    <cellStyle name="40% - Énfasis1 2 3 3 2" xfId="1174"/>
    <cellStyle name="40% - Énfasis1 2 3 4" xfId="1175"/>
    <cellStyle name="40% - Énfasis1 2 4" xfId="1176"/>
    <cellStyle name="40% - Énfasis1 2 4 2" xfId="1177"/>
    <cellStyle name="40% - Énfasis1 2 4 2 2" xfId="1178"/>
    <cellStyle name="40% - Énfasis1 2 4 3" xfId="1179"/>
    <cellStyle name="40% - Énfasis1 2 5" xfId="1180"/>
    <cellStyle name="40% - Énfasis1 2 5 2" xfId="1181"/>
    <cellStyle name="40% - Énfasis1 2 6" xfId="1182"/>
    <cellStyle name="40% - Énfasis1 3" xfId="1183"/>
    <cellStyle name="40% - Énfasis1 3 2" xfId="1184"/>
    <cellStyle name="40% - Énfasis1 3 2 2" xfId="1185"/>
    <cellStyle name="40% - Énfasis1 3 2 2 2" xfId="1186"/>
    <cellStyle name="40% - Énfasis1 3 2 2 2 2" xfId="1187"/>
    <cellStyle name="40% - Énfasis1 3 2 2 3" xfId="1188"/>
    <cellStyle name="40% - Énfasis1 3 2 3" xfId="1189"/>
    <cellStyle name="40% - Énfasis1 3 2 3 2" xfId="1190"/>
    <cellStyle name="40% - Énfasis1 3 2 4" xfId="1191"/>
    <cellStyle name="40% - Énfasis1 3 3" xfId="1192"/>
    <cellStyle name="40% - Énfasis1 3 3 2" xfId="1193"/>
    <cellStyle name="40% - Énfasis1 3 3 2 2" xfId="1194"/>
    <cellStyle name="40% - Énfasis1 3 3 2 2 2" xfId="1195"/>
    <cellStyle name="40% - Énfasis1 3 3 2 3" xfId="1196"/>
    <cellStyle name="40% - Énfasis1 3 3 3" xfId="1197"/>
    <cellStyle name="40% - Énfasis1 3 3 3 2" xfId="1198"/>
    <cellStyle name="40% - Énfasis1 3 3 4" xfId="1199"/>
    <cellStyle name="40% - Énfasis1 3 4" xfId="1200"/>
    <cellStyle name="40% - Énfasis1 3 4 2" xfId="1201"/>
    <cellStyle name="40% - Énfasis1 3 4 2 2" xfId="1202"/>
    <cellStyle name="40% - Énfasis1 3 4 3" xfId="1203"/>
    <cellStyle name="40% - Énfasis1 3 5" xfId="1204"/>
    <cellStyle name="40% - Énfasis1 3 5 2" xfId="1205"/>
    <cellStyle name="40% - Énfasis1 3 6" xfId="1206"/>
    <cellStyle name="40% - Énfasis1 4" xfId="1207"/>
    <cellStyle name="40% - Énfasis1 4 2" xfId="1208"/>
    <cellStyle name="40% - Énfasis1 4 2 2" xfId="1209"/>
    <cellStyle name="40% - Énfasis1 4 2 2 2" xfId="1210"/>
    <cellStyle name="40% - Énfasis1 4 2 2 2 2" xfId="1211"/>
    <cellStyle name="40% - Énfasis1 4 2 2 3" xfId="1212"/>
    <cellStyle name="40% - Énfasis1 4 2 3" xfId="1213"/>
    <cellStyle name="40% - Énfasis1 4 2 3 2" xfId="1214"/>
    <cellStyle name="40% - Énfasis1 4 2 4" xfId="1215"/>
    <cellStyle name="40% - Énfasis1 4 3" xfId="1216"/>
    <cellStyle name="40% - Énfasis1 4 3 2" xfId="1217"/>
    <cellStyle name="40% - Énfasis1 4 3 2 2" xfId="1218"/>
    <cellStyle name="40% - Énfasis1 4 3 2 2 2" xfId="1219"/>
    <cellStyle name="40% - Énfasis1 4 3 2 3" xfId="1220"/>
    <cellStyle name="40% - Énfasis1 4 3 3" xfId="1221"/>
    <cellStyle name="40% - Énfasis1 4 3 3 2" xfId="1222"/>
    <cellStyle name="40% - Énfasis1 4 3 4" xfId="1223"/>
    <cellStyle name="40% - Énfasis1 4 4" xfId="1224"/>
    <cellStyle name="40% - Énfasis1 4 4 2" xfId="1225"/>
    <cellStyle name="40% - Énfasis1 4 4 2 2" xfId="1226"/>
    <cellStyle name="40% - Énfasis1 4 4 3" xfId="1227"/>
    <cellStyle name="40% - Énfasis1 4 5" xfId="1228"/>
    <cellStyle name="40% - Énfasis1 4 5 2" xfId="1229"/>
    <cellStyle name="40% - Énfasis1 4 6" xfId="1230"/>
    <cellStyle name="40% - Énfasis1 5" xfId="1231"/>
    <cellStyle name="40% - Énfasis1 5 2" xfId="1232"/>
    <cellStyle name="40% - Énfasis1 5 2 2" xfId="1233"/>
    <cellStyle name="40% - Énfasis1 5 2 2 2" xfId="1234"/>
    <cellStyle name="40% - Énfasis1 5 2 2 2 2" xfId="1235"/>
    <cellStyle name="40% - Énfasis1 5 2 2 3" xfId="1236"/>
    <cellStyle name="40% - Énfasis1 5 2 3" xfId="1237"/>
    <cellStyle name="40% - Énfasis1 5 2 3 2" xfId="1238"/>
    <cellStyle name="40% - Énfasis1 5 2 4" xfId="1239"/>
    <cellStyle name="40% - Énfasis1 5 3" xfId="1240"/>
    <cellStyle name="40% - Énfasis1 5 3 2" xfId="1241"/>
    <cellStyle name="40% - Énfasis1 5 3 2 2" xfId="1242"/>
    <cellStyle name="40% - Énfasis1 5 3 2 2 2" xfId="1243"/>
    <cellStyle name="40% - Énfasis1 5 3 2 3" xfId="1244"/>
    <cellStyle name="40% - Énfasis1 5 3 3" xfId="1245"/>
    <cellStyle name="40% - Énfasis1 5 3 3 2" xfId="1246"/>
    <cellStyle name="40% - Énfasis1 5 3 4" xfId="1247"/>
    <cellStyle name="40% - Énfasis1 5 4" xfId="1248"/>
    <cellStyle name="40% - Énfasis1 5 4 2" xfId="1249"/>
    <cellStyle name="40% - Énfasis1 5 4 2 2" xfId="1250"/>
    <cellStyle name="40% - Énfasis1 5 4 3" xfId="1251"/>
    <cellStyle name="40% - Énfasis1 5 5" xfId="1252"/>
    <cellStyle name="40% - Énfasis1 5 5 2" xfId="1253"/>
    <cellStyle name="40% - Énfasis1 5 6" xfId="1254"/>
    <cellStyle name="40% - Énfasis1 6" xfId="1255"/>
    <cellStyle name="40% - Énfasis1 6 2" xfId="1256"/>
    <cellStyle name="40% - Énfasis1 6 2 2" xfId="1257"/>
    <cellStyle name="40% - Énfasis1 6 2 2 2" xfId="1258"/>
    <cellStyle name="40% - Énfasis1 6 2 2 2 2" xfId="1259"/>
    <cellStyle name="40% - Énfasis1 6 2 2 3" xfId="1260"/>
    <cellStyle name="40% - Énfasis1 6 2 3" xfId="1261"/>
    <cellStyle name="40% - Énfasis1 6 2 3 2" xfId="1262"/>
    <cellStyle name="40% - Énfasis1 6 2 4" xfId="1263"/>
    <cellStyle name="40% - Énfasis1 6 3" xfId="1264"/>
    <cellStyle name="40% - Énfasis1 6 3 2" xfId="1265"/>
    <cellStyle name="40% - Énfasis1 6 3 2 2" xfId="1266"/>
    <cellStyle name="40% - Énfasis1 6 3 2 2 2" xfId="1267"/>
    <cellStyle name="40% - Énfasis1 6 3 2 3" xfId="1268"/>
    <cellStyle name="40% - Énfasis1 6 3 3" xfId="1269"/>
    <cellStyle name="40% - Énfasis1 6 3 3 2" xfId="1270"/>
    <cellStyle name="40% - Énfasis1 6 3 4" xfId="1271"/>
    <cellStyle name="40% - Énfasis1 6 4" xfId="1272"/>
    <cellStyle name="40% - Énfasis1 6 4 2" xfId="1273"/>
    <cellStyle name="40% - Énfasis1 6 4 2 2" xfId="1274"/>
    <cellStyle name="40% - Énfasis1 6 4 3" xfId="1275"/>
    <cellStyle name="40% - Énfasis1 6 5" xfId="1276"/>
    <cellStyle name="40% - Énfasis1 6 5 2" xfId="1277"/>
    <cellStyle name="40% - Énfasis1 6 6" xfId="1278"/>
    <cellStyle name="40% - Énfasis1 7" xfId="1279"/>
    <cellStyle name="40% - Énfasis1 7 2" xfId="1280"/>
    <cellStyle name="40% - Énfasis1 7 2 2" xfId="1281"/>
    <cellStyle name="40% - Énfasis1 7 2 2 2" xfId="1282"/>
    <cellStyle name="40% - Énfasis1 7 2 2 2 2" xfId="1283"/>
    <cellStyle name="40% - Énfasis1 7 2 2 3" xfId="1284"/>
    <cellStyle name="40% - Énfasis1 7 2 3" xfId="1285"/>
    <cellStyle name="40% - Énfasis1 7 2 3 2" xfId="1286"/>
    <cellStyle name="40% - Énfasis1 7 2 4" xfId="1287"/>
    <cellStyle name="40% - Énfasis1 7 3" xfId="1288"/>
    <cellStyle name="40% - Énfasis1 7 3 2" xfId="1289"/>
    <cellStyle name="40% - Énfasis1 7 3 2 2" xfId="1290"/>
    <cellStyle name="40% - Énfasis1 7 3 2 2 2" xfId="1291"/>
    <cellStyle name="40% - Énfasis1 7 3 2 3" xfId="1292"/>
    <cellStyle name="40% - Énfasis1 7 3 3" xfId="1293"/>
    <cellStyle name="40% - Énfasis1 7 3 3 2" xfId="1294"/>
    <cellStyle name="40% - Énfasis1 7 3 4" xfId="1295"/>
    <cellStyle name="40% - Énfasis1 7 4" xfId="1296"/>
    <cellStyle name="40% - Énfasis1 7 4 2" xfId="1297"/>
    <cellStyle name="40% - Énfasis1 7 4 2 2" xfId="1298"/>
    <cellStyle name="40% - Énfasis1 7 4 3" xfId="1299"/>
    <cellStyle name="40% - Énfasis1 7 5" xfId="1300"/>
    <cellStyle name="40% - Énfasis1 7 5 2" xfId="1301"/>
    <cellStyle name="40% - Énfasis1 7 6" xfId="1302"/>
    <cellStyle name="40% - Énfasis1 8" xfId="1303"/>
    <cellStyle name="40% - Énfasis1 8 2" xfId="1304"/>
    <cellStyle name="40% - Énfasis1 8 2 2" xfId="1305"/>
    <cellStyle name="40% - Énfasis1 8 2 2 2" xfId="1306"/>
    <cellStyle name="40% - Énfasis1 8 2 2 2 2" xfId="1307"/>
    <cellStyle name="40% - Énfasis1 8 2 2 3" xfId="1308"/>
    <cellStyle name="40% - Énfasis1 8 2 3" xfId="1309"/>
    <cellStyle name="40% - Énfasis1 8 2 3 2" xfId="1310"/>
    <cellStyle name="40% - Énfasis1 8 2 4" xfId="1311"/>
    <cellStyle name="40% - Énfasis1 8 3" xfId="1312"/>
    <cellStyle name="40% - Énfasis1 8 3 2" xfId="1313"/>
    <cellStyle name="40% - Énfasis1 8 3 2 2" xfId="1314"/>
    <cellStyle name="40% - Énfasis1 8 3 2 2 2" xfId="1315"/>
    <cellStyle name="40% - Énfasis1 8 3 2 3" xfId="1316"/>
    <cellStyle name="40% - Énfasis1 8 3 3" xfId="1317"/>
    <cellStyle name="40% - Énfasis1 8 3 3 2" xfId="1318"/>
    <cellStyle name="40% - Énfasis1 8 3 4" xfId="1319"/>
    <cellStyle name="40% - Énfasis1 8 4" xfId="1320"/>
    <cellStyle name="40% - Énfasis1 8 4 2" xfId="1321"/>
    <cellStyle name="40% - Énfasis1 8 4 2 2" xfId="1322"/>
    <cellStyle name="40% - Énfasis1 8 4 3" xfId="1323"/>
    <cellStyle name="40% - Énfasis1 8 5" xfId="1324"/>
    <cellStyle name="40% - Énfasis1 8 5 2" xfId="1325"/>
    <cellStyle name="40% - Énfasis1 8 6" xfId="1326"/>
    <cellStyle name="40% - Énfasis1 9" xfId="1327"/>
    <cellStyle name="40% - Énfasis1 9 2" xfId="1328"/>
    <cellStyle name="40% - Énfasis1 9 2 2" xfId="1329"/>
    <cellStyle name="40% - Énfasis1 9 2 2 2" xfId="1330"/>
    <cellStyle name="40% - Énfasis1 9 2 3" xfId="1331"/>
    <cellStyle name="40% - Énfasis1 9 3" xfId="1332"/>
    <cellStyle name="40% - Énfasis1 9 3 2" xfId="1333"/>
    <cellStyle name="40% - Énfasis1 9 4" xfId="1334"/>
    <cellStyle name="40% - Énfasis2 10" xfId="1335"/>
    <cellStyle name="40% - Énfasis2 10 2" xfId="1336"/>
    <cellStyle name="40% - Énfasis2 10 2 2" xfId="1337"/>
    <cellStyle name="40% - Énfasis2 10 2 2 2" xfId="1338"/>
    <cellStyle name="40% - Énfasis2 10 2 3" xfId="1339"/>
    <cellStyle name="40% - Énfasis2 10 3" xfId="1340"/>
    <cellStyle name="40% - Énfasis2 10 3 2" xfId="1341"/>
    <cellStyle name="40% - Énfasis2 10 4" xfId="1342"/>
    <cellStyle name="40% - Énfasis2 11" xfId="1343"/>
    <cellStyle name="40% - Énfasis2 11 2" xfId="1344"/>
    <cellStyle name="40% - Énfasis2 11 2 2" xfId="1345"/>
    <cellStyle name="40% - Énfasis2 11 3" xfId="1346"/>
    <cellStyle name="40% - Énfasis2 12" xfId="1347"/>
    <cellStyle name="40% - Énfasis2 12 2" xfId="1348"/>
    <cellStyle name="40% - Énfasis2 2" xfId="1349"/>
    <cellStyle name="40% - Énfasis2 2 2" xfId="1350"/>
    <cellStyle name="40% - Énfasis2 2 2 2" xfId="1351"/>
    <cellStyle name="40% - Énfasis2 2 2 2 2" xfId="1352"/>
    <cellStyle name="40% - Énfasis2 2 2 2 2 2" xfId="1353"/>
    <cellStyle name="40% - Énfasis2 2 2 2 3" xfId="1354"/>
    <cellStyle name="40% - Énfasis2 2 2 3" xfId="1355"/>
    <cellStyle name="40% - Énfasis2 2 2 3 2" xfId="1356"/>
    <cellStyle name="40% - Énfasis2 2 2 4" xfId="1357"/>
    <cellStyle name="40% - Énfasis2 2 3" xfId="1358"/>
    <cellStyle name="40% - Énfasis2 2 3 2" xfId="1359"/>
    <cellStyle name="40% - Énfasis2 2 3 2 2" xfId="1360"/>
    <cellStyle name="40% - Énfasis2 2 3 2 2 2" xfId="1361"/>
    <cellStyle name="40% - Énfasis2 2 3 2 3" xfId="1362"/>
    <cellStyle name="40% - Énfasis2 2 3 3" xfId="1363"/>
    <cellStyle name="40% - Énfasis2 2 3 3 2" xfId="1364"/>
    <cellStyle name="40% - Énfasis2 2 3 4" xfId="1365"/>
    <cellStyle name="40% - Énfasis2 2 4" xfId="1366"/>
    <cellStyle name="40% - Énfasis2 2 4 2" xfId="1367"/>
    <cellStyle name="40% - Énfasis2 2 4 2 2" xfId="1368"/>
    <cellStyle name="40% - Énfasis2 2 4 3" xfId="1369"/>
    <cellStyle name="40% - Énfasis2 2 5" xfId="1370"/>
    <cellStyle name="40% - Énfasis2 2 5 2" xfId="1371"/>
    <cellStyle name="40% - Énfasis2 2 6" xfId="1372"/>
    <cellStyle name="40% - Énfasis2 3" xfId="1373"/>
    <cellStyle name="40% - Énfasis2 3 2" xfId="1374"/>
    <cellStyle name="40% - Énfasis2 3 2 2" xfId="1375"/>
    <cellStyle name="40% - Énfasis2 3 2 2 2" xfId="1376"/>
    <cellStyle name="40% - Énfasis2 3 2 2 2 2" xfId="1377"/>
    <cellStyle name="40% - Énfasis2 3 2 2 3" xfId="1378"/>
    <cellStyle name="40% - Énfasis2 3 2 3" xfId="1379"/>
    <cellStyle name="40% - Énfasis2 3 2 3 2" xfId="1380"/>
    <cellStyle name="40% - Énfasis2 3 2 4" xfId="1381"/>
    <cellStyle name="40% - Énfasis2 3 3" xfId="1382"/>
    <cellStyle name="40% - Énfasis2 3 3 2" xfId="1383"/>
    <cellStyle name="40% - Énfasis2 3 3 2 2" xfId="1384"/>
    <cellStyle name="40% - Énfasis2 3 3 2 2 2" xfId="1385"/>
    <cellStyle name="40% - Énfasis2 3 3 2 3" xfId="1386"/>
    <cellStyle name="40% - Énfasis2 3 3 3" xfId="1387"/>
    <cellStyle name="40% - Énfasis2 3 3 3 2" xfId="1388"/>
    <cellStyle name="40% - Énfasis2 3 3 4" xfId="1389"/>
    <cellStyle name="40% - Énfasis2 3 4" xfId="1390"/>
    <cellStyle name="40% - Énfasis2 3 4 2" xfId="1391"/>
    <cellStyle name="40% - Énfasis2 3 4 2 2" xfId="1392"/>
    <cellStyle name="40% - Énfasis2 3 4 3" xfId="1393"/>
    <cellStyle name="40% - Énfasis2 3 5" xfId="1394"/>
    <cellStyle name="40% - Énfasis2 3 5 2" xfId="1395"/>
    <cellStyle name="40% - Énfasis2 3 6" xfId="1396"/>
    <cellStyle name="40% - Énfasis2 4" xfId="1397"/>
    <cellStyle name="40% - Énfasis2 4 2" xfId="1398"/>
    <cellStyle name="40% - Énfasis2 4 2 2" xfId="1399"/>
    <cellStyle name="40% - Énfasis2 4 2 2 2" xfId="1400"/>
    <cellStyle name="40% - Énfasis2 4 2 2 2 2" xfId="1401"/>
    <cellStyle name="40% - Énfasis2 4 2 2 3" xfId="1402"/>
    <cellStyle name="40% - Énfasis2 4 2 3" xfId="1403"/>
    <cellStyle name="40% - Énfasis2 4 2 3 2" xfId="1404"/>
    <cellStyle name="40% - Énfasis2 4 2 4" xfId="1405"/>
    <cellStyle name="40% - Énfasis2 4 3" xfId="1406"/>
    <cellStyle name="40% - Énfasis2 4 3 2" xfId="1407"/>
    <cellStyle name="40% - Énfasis2 4 3 2 2" xfId="1408"/>
    <cellStyle name="40% - Énfasis2 4 3 2 2 2" xfId="1409"/>
    <cellStyle name="40% - Énfasis2 4 3 2 3" xfId="1410"/>
    <cellStyle name="40% - Énfasis2 4 3 3" xfId="1411"/>
    <cellStyle name="40% - Énfasis2 4 3 3 2" xfId="1412"/>
    <cellStyle name="40% - Énfasis2 4 3 4" xfId="1413"/>
    <cellStyle name="40% - Énfasis2 4 4" xfId="1414"/>
    <cellStyle name="40% - Énfasis2 4 4 2" xfId="1415"/>
    <cellStyle name="40% - Énfasis2 4 4 2 2" xfId="1416"/>
    <cellStyle name="40% - Énfasis2 4 4 3" xfId="1417"/>
    <cellStyle name="40% - Énfasis2 4 5" xfId="1418"/>
    <cellStyle name="40% - Énfasis2 4 5 2" xfId="1419"/>
    <cellStyle name="40% - Énfasis2 4 6" xfId="1420"/>
    <cellStyle name="40% - Énfasis2 5" xfId="1421"/>
    <cellStyle name="40% - Énfasis2 5 2" xfId="1422"/>
    <cellStyle name="40% - Énfasis2 5 2 2" xfId="1423"/>
    <cellStyle name="40% - Énfasis2 5 2 2 2" xfId="1424"/>
    <cellStyle name="40% - Énfasis2 5 2 2 2 2" xfId="1425"/>
    <cellStyle name="40% - Énfasis2 5 2 2 3" xfId="1426"/>
    <cellStyle name="40% - Énfasis2 5 2 3" xfId="1427"/>
    <cellStyle name="40% - Énfasis2 5 2 3 2" xfId="1428"/>
    <cellStyle name="40% - Énfasis2 5 2 4" xfId="1429"/>
    <cellStyle name="40% - Énfasis2 5 3" xfId="1430"/>
    <cellStyle name="40% - Énfasis2 5 3 2" xfId="1431"/>
    <cellStyle name="40% - Énfasis2 5 3 2 2" xfId="1432"/>
    <cellStyle name="40% - Énfasis2 5 3 2 2 2" xfId="1433"/>
    <cellStyle name="40% - Énfasis2 5 3 2 3" xfId="1434"/>
    <cellStyle name="40% - Énfasis2 5 3 3" xfId="1435"/>
    <cellStyle name="40% - Énfasis2 5 3 3 2" xfId="1436"/>
    <cellStyle name="40% - Énfasis2 5 3 4" xfId="1437"/>
    <cellStyle name="40% - Énfasis2 5 4" xfId="1438"/>
    <cellStyle name="40% - Énfasis2 5 4 2" xfId="1439"/>
    <cellStyle name="40% - Énfasis2 5 4 2 2" xfId="1440"/>
    <cellStyle name="40% - Énfasis2 5 4 3" xfId="1441"/>
    <cellStyle name="40% - Énfasis2 5 5" xfId="1442"/>
    <cellStyle name="40% - Énfasis2 5 5 2" xfId="1443"/>
    <cellStyle name="40% - Énfasis2 5 6" xfId="1444"/>
    <cellStyle name="40% - Énfasis2 6" xfId="1445"/>
    <cellStyle name="40% - Énfasis2 6 2" xfId="1446"/>
    <cellStyle name="40% - Énfasis2 6 2 2" xfId="1447"/>
    <cellStyle name="40% - Énfasis2 6 2 2 2" xfId="1448"/>
    <cellStyle name="40% - Énfasis2 6 2 2 2 2" xfId="1449"/>
    <cellStyle name="40% - Énfasis2 6 2 2 3" xfId="1450"/>
    <cellStyle name="40% - Énfasis2 6 2 3" xfId="1451"/>
    <cellStyle name="40% - Énfasis2 6 2 3 2" xfId="1452"/>
    <cellStyle name="40% - Énfasis2 6 2 4" xfId="1453"/>
    <cellStyle name="40% - Énfasis2 6 3" xfId="1454"/>
    <cellStyle name="40% - Énfasis2 6 3 2" xfId="1455"/>
    <cellStyle name="40% - Énfasis2 6 3 2 2" xfId="1456"/>
    <cellStyle name="40% - Énfasis2 6 3 2 2 2" xfId="1457"/>
    <cellStyle name="40% - Énfasis2 6 3 2 3" xfId="1458"/>
    <cellStyle name="40% - Énfasis2 6 3 3" xfId="1459"/>
    <cellStyle name="40% - Énfasis2 6 3 3 2" xfId="1460"/>
    <cellStyle name="40% - Énfasis2 6 3 4" xfId="1461"/>
    <cellStyle name="40% - Énfasis2 6 4" xfId="1462"/>
    <cellStyle name="40% - Énfasis2 6 4 2" xfId="1463"/>
    <cellStyle name="40% - Énfasis2 6 4 2 2" xfId="1464"/>
    <cellStyle name="40% - Énfasis2 6 4 3" xfId="1465"/>
    <cellStyle name="40% - Énfasis2 6 5" xfId="1466"/>
    <cellStyle name="40% - Énfasis2 6 5 2" xfId="1467"/>
    <cellStyle name="40% - Énfasis2 6 6" xfId="1468"/>
    <cellStyle name="40% - Énfasis2 7" xfId="1469"/>
    <cellStyle name="40% - Énfasis2 7 2" xfId="1470"/>
    <cellStyle name="40% - Énfasis2 7 2 2" xfId="1471"/>
    <cellStyle name="40% - Énfasis2 7 2 2 2" xfId="1472"/>
    <cellStyle name="40% - Énfasis2 7 2 2 2 2" xfId="1473"/>
    <cellStyle name="40% - Énfasis2 7 2 2 3" xfId="1474"/>
    <cellStyle name="40% - Énfasis2 7 2 3" xfId="1475"/>
    <cellStyle name="40% - Énfasis2 7 2 3 2" xfId="1476"/>
    <cellStyle name="40% - Énfasis2 7 2 4" xfId="1477"/>
    <cellStyle name="40% - Énfasis2 7 3" xfId="1478"/>
    <cellStyle name="40% - Énfasis2 7 3 2" xfId="1479"/>
    <cellStyle name="40% - Énfasis2 7 3 2 2" xfId="1480"/>
    <cellStyle name="40% - Énfasis2 7 3 2 2 2" xfId="1481"/>
    <cellStyle name="40% - Énfasis2 7 3 2 3" xfId="1482"/>
    <cellStyle name="40% - Énfasis2 7 3 3" xfId="1483"/>
    <cellStyle name="40% - Énfasis2 7 3 3 2" xfId="1484"/>
    <cellStyle name="40% - Énfasis2 7 3 4" xfId="1485"/>
    <cellStyle name="40% - Énfasis2 7 4" xfId="1486"/>
    <cellStyle name="40% - Énfasis2 7 4 2" xfId="1487"/>
    <cellStyle name="40% - Énfasis2 7 4 2 2" xfId="1488"/>
    <cellStyle name="40% - Énfasis2 7 4 3" xfId="1489"/>
    <cellStyle name="40% - Énfasis2 7 5" xfId="1490"/>
    <cellStyle name="40% - Énfasis2 7 5 2" xfId="1491"/>
    <cellStyle name="40% - Énfasis2 7 6" xfId="1492"/>
    <cellStyle name="40% - Énfasis2 8" xfId="1493"/>
    <cellStyle name="40% - Énfasis2 8 2" xfId="1494"/>
    <cellStyle name="40% - Énfasis2 8 2 2" xfId="1495"/>
    <cellStyle name="40% - Énfasis2 8 2 2 2" xfId="1496"/>
    <cellStyle name="40% - Énfasis2 8 2 2 2 2" xfId="1497"/>
    <cellStyle name="40% - Énfasis2 8 2 2 3" xfId="1498"/>
    <cellStyle name="40% - Énfasis2 8 2 3" xfId="1499"/>
    <cellStyle name="40% - Énfasis2 8 2 3 2" xfId="1500"/>
    <cellStyle name="40% - Énfasis2 8 2 4" xfId="1501"/>
    <cellStyle name="40% - Énfasis2 8 3" xfId="1502"/>
    <cellStyle name="40% - Énfasis2 8 3 2" xfId="1503"/>
    <cellStyle name="40% - Énfasis2 8 3 2 2" xfId="1504"/>
    <cellStyle name="40% - Énfasis2 8 3 2 2 2" xfId="1505"/>
    <cellStyle name="40% - Énfasis2 8 3 2 3" xfId="1506"/>
    <cellStyle name="40% - Énfasis2 8 3 3" xfId="1507"/>
    <cellStyle name="40% - Énfasis2 8 3 3 2" xfId="1508"/>
    <cellStyle name="40% - Énfasis2 8 3 4" xfId="1509"/>
    <cellStyle name="40% - Énfasis2 8 4" xfId="1510"/>
    <cellStyle name="40% - Énfasis2 8 4 2" xfId="1511"/>
    <cellStyle name="40% - Énfasis2 8 4 2 2" xfId="1512"/>
    <cellStyle name="40% - Énfasis2 8 4 3" xfId="1513"/>
    <cellStyle name="40% - Énfasis2 8 5" xfId="1514"/>
    <cellStyle name="40% - Énfasis2 8 5 2" xfId="1515"/>
    <cellStyle name="40% - Énfasis2 8 6" xfId="1516"/>
    <cellStyle name="40% - Énfasis2 9" xfId="1517"/>
    <cellStyle name="40% - Énfasis2 9 2" xfId="1518"/>
    <cellStyle name="40% - Énfasis2 9 2 2" xfId="1519"/>
    <cellStyle name="40% - Énfasis2 9 2 2 2" xfId="1520"/>
    <cellStyle name="40% - Énfasis2 9 2 3" xfId="1521"/>
    <cellStyle name="40% - Énfasis2 9 3" xfId="1522"/>
    <cellStyle name="40% - Énfasis2 9 3 2" xfId="1523"/>
    <cellStyle name="40% - Énfasis2 9 4" xfId="1524"/>
    <cellStyle name="40% - Énfasis3 10" xfId="1525"/>
    <cellStyle name="40% - Énfasis3 10 2" xfId="1526"/>
    <cellStyle name="40% - Énfasis3 10 2 2" xfId="1527"/>
    <cellStyle name="40% - Énfasis3 10 2 2 2" xfId="1528"/>
    <cellStyle name="40% - Énfasis3 10 2 3" xfId="1529"/>
    <cellStyle name="40% - Énfasis3 10 3" xfId="1530"/>
    <cellStyle name="40% - Énfasis3 10 3 2" xfId="1531"/>
    <cellStyle name="40% - Énfasis3 10 4" xfId="1532"/>
    <cellStyle name="40% - Énfasis3 11" xfId="1533"/>
    <cellStyle name="40% - Énfasis3 11 2" xfId="1534"/>
    <cellStyle name="40% - Énfasis3 11 2 2" xfId="1535"/>
    <cellStyle name="40% - Énfasis3 11 3" xfId="1536"/>
    <cellStyle name="40% - Énfasis3 12" xfId="1537"/>
    <cellStyle name="40% - Énfasis3 12 2" xfId="1538"/>
    <cellStyle name="40% - Énfasis3 2" xfId="1539"/>
    <cellStyle name="40% - Énfasis3 2 2" xfId="1540"/>
    <cellStyle name="40% - Énfasis3 2 2 2" xfId="1541"/>
    <cellStyle name="40% - Énfasis3 2 2 2 2" xfId="1542"/>
    <cellStyle name="40% - Énfasis3 2 2 2 2 2" xfId="1543"/>
    <cellStyle name="40% - Énfasis3 2 2 2 3" xfId="1544"/>
    <cellStyle name="40% - Énfasis3 2 2 3" xfId="1545"/>
    <cellStyle name="40% - Énfasis3 2 2 3 2" xfId="1546"/>
    <cellStyle name="40% - Énfasis3 2 2 4" xfId="1547"/>
    <cellStyle name="40% - Énfasis3 2 3" xfId="1548"/>
    <cellStyle name="40% - Énfasis3 2 3 2" xfId="1549"/>
    <cellStyle name="40% - Énfasis3 2 3 2 2" xfId="1550"/>
    <cellStyle name="40% - Énfasis3 2 3 2 2 2" xfId="1551"/>
    <cellStyle name="40% - Énfasis3 2 3 2 3" xfId="1552"/>
    <cellStyle name="40% - Énfasis3 2 3 3" xfId="1553"/>
    <cellStyle name="40% - Énfasis3 2 3 3 2" xfId="1554"/>
    <cellStyle name="40% - Énfasis3 2 3 4" xfId="1555"/>
    <cellStyle name="40% - Énfasis3 2 4" xfId="1556"/>
    <cellStyle name="40% - Énfasis3 2 4 2" xfId="1557"/>
    <cellStyle name="40% - Énfasis3 2 4 2 2" xfId="1558"/>
    <cellStyle name="40% - Énfasis3 2 4 3" xfId="1559"/>
    <cellStyle name="40% - Énfasis3 2 5" xfId="1560"/>
    <cellStyle name="40% - Énfasis3 2 5 2" xfId="1561"/>
    <cellStyle name="40% - Énfasis3 2 6" xfId="1562"/>
    <cellStyle name="40% - Énfasis3 3" xfId="1563"/>
    <cellStyle name="40% - Énfasis3 3 2" xfId="1564"/>
    <cellStyle name="40% - Énfasis3 3 2 2" xfId="1565"/>
    <cellStyle name="40% - Énfasis3 3 2 2 2" xfId="1566"/>
    <cellStyle name="40% - Énfasis3 3 2 2 2 2" xfId="1567"/>
    <cellStyle name="40% - Énfasis3 3 2 2 3" xfId="1568"/>
    <cellStyle name="40% - Énfasis3 3 2 3" xfId="1569"/>
    <cellStyle name="40% - Énfasis3 3 2 3 2" xfId="1570"/>
    <cellStyle name="40% - Énfasis3 3 2 4" xfId="1571"/>
    <cellStyle name="40% - Énfasis3 3 3" xfId="1572"/>
    <cellStyle name="40% - Énfasis3 3 3 2" xfId="1573"/>
    <cellStyle name="40% - Énfasis3 3 3 2 2" xfId="1574"/>
    <cellStyle name="40% - Énfasis3 3 3 2 2 2" xfId="1575"/>
    <cellStyle name="40% - Énfasis3 3 3 2 3" xfId="1576"/>
    <cellStyle name="40% - Énfasis3 3 3 3" xfId="1577"/>
    <cellStyle name="40% - Énfasis3 3 3 3 2" xfId="1578"/>
    <cellStyle name="40% - Énfasis3 3 3 4" xfId="1579"/>
    <cellStyle name="40% - Énfasis3 3 4" xfId="1580"/>
    <cellStyle name="40% - Énfasis3 3 4 2" xfId="1581"/>
    <cellStyle name="40% - Énfasis3 3 4 2 2" xfId="1582"/>
    <cellStyle name="40% - Énfasis3 3 4 3" xfId="1583"/>
    <cellStyle name="40% - Énfasis3 3 5" xfId="1584"/>
    <cellStyle name="40% - Énfasis3 3 5 2" xfId="1585"/>
    <cellStyle name="40% - Énfasis3 3 6" xfId="1586"/>
    <cellStyle name="40% - Énfasis3 4" xfId="1587"/>
    <cellStyle name="40% - Énfasis3 4 2" xfId="1588"/>
    <cellStyle name="40% - Énfasis3 4 2 2" xfId="1589"/>
    <cellStyle name="40% - Énfasis3 4 2 2 2" xfId="1590"/>
    <cellStyle name="40% - Énfasis3 4 2 2 2 2" xfId="1591"/>
    <cellStyle name="40% - Énfasis3 4 2 2 3" xfId="1592"/>
    <cellStyle name="40% - Énfasis3 4 2 3" xfId="1593"/>
    <cellStyle name="40% - Énfasis3 4 2 3 2" xfId="1594"/>
    <cellStyle name="40% - Énfasis3 4 2 4" xfId="1595"/>
    <cellStyle name="40% - Énfasis3 4 3" xfId="1596"/>
    <cellStyle name="40% - Énfasis3 4 3 2" xfId="1597"/>
    <cellStyle name="40% - Énfasis3 4 3 2 2" xfId="1598"/>
    <cellStyle name="40% - Énfasis3 4 3 2 2 2" xfId="1599"/>
    <cellStyle name="40% - Énfasis3 4 3 2 3" xfId="1600"/>
    <cellStyle name="40% - Énfasis3 4 3 3" xfId="1601"/>
    <cellStyle name="40% - Énfasis3 4 3 3 2" xfId="1602"/>
    <cellStyle name="40% - Énfasis3 4 3 4" xfId="1603"/>
    <cellStyle name="40% - Énfasis3 4 4" xfId="1604"/>
    <cellStyle name="40% - Énfasis3 4 4 2" xfId="1605"/>
    <cellStyle name="40% - Énfasis3 4 4 2 2" xfId="1606"/>
    <cellStyle name="40% - Énfasis3 4 4 3" xfId="1607"/>
    <cellStyle name="40% - Énfasis3 4 5" xfId="1608"/>
    <cellStyle name="40% - Énfasis3 4 5 2" xfId="1609"/>
    <cellStyle name="40% - Énfasis3 4 6" xfId="1610"/>
    <cellStyle name="40% - Énfasis3 5" xfId="1611"/>
    <cellStyle name="40% - Énfasis3 5 2" xfId="1612"/>
    <cellStyle name="40% - Énfasis3 5 2 2" xfId="1613"/>
    <cellStyle name="40% - Énfasis3 5 2 2 2" xfId="1614"/>
    <cellStyle name="40% - Énfasis3 5 2 2 2 2" xfId="1615"/>
    <cellStyle name="40% - Énfasis3 5 2 2 3" xfId="1616"/>
    <cellStyle name="40% - Énfasis3 5 2 3" xfId="1617"/>
    <cellStyle name="40% - Énfasis3 5 2 3 2" xfId="1618"/>
    <cellStyle name="40% - Énfasis3 5 2 4" xfId="1619"/>
    <cellStyle name="40% - Énfasis3 5 3" xfId="1620"/>
    <cellStyle name="40% - Énfasis3 5 3 2" xfId="1621"/>
    <cellStyle name="40% - Énfasis3 5 3 2 2" xfId="1622"/>
    <cellStyle name="40% - Énfasis3 5 3 2 2 2" xfId="1623"/>
    <cellStyle name="40% - Énfasis3 5 3 2 3" xfId="1624"/>
    <cellStyle name="40% - Énfasis3 5 3 3" xfId="1625"/>
    <cellStyle name="40% - Énfasis3 5 3 3 2" xfId="1626"/>
    <cellStyle name="40% - Énfasis3 5 3 4" xfId="1627"/>
    <cellStyle name="40% - Énfasis3 5 4" xfId="1628"/>
    <cellStyle name="40% - Énfasis3 5 4 2" xfId="1629"/>
    <cellStyle name="40% - Énfasis3 5 4 2 2" xfId="1630"/>
    <cellStyle name="40% - Énfasis3 5 4 3" xfId="1631"/>
    <cellStyle name="40% - Énfasis3 5 5" xfId="1632"/>
    <cellStyle name="40% - Énfasis3 5 5 2" xfId="1633"/>
    <cellStyle name="40% - Énfasis3 5 6" xfId="1634"/>
    <cellStyle name="40% - Énfasis3 6" xfId="1635"/>
    <cellStyle name="40% - Énfasis3 6 2" xfId="1636"/>
    <cellStyle name="40% - Énfasis3 6 2 2" xfId="1637"/>
    <cellStyle name="40% - Énfasis3 6 2 2 2" xfId="1638"/>
    <cellStyle name="40% - Énfasis3 6 2 2 2 2" xfId="1639"/>
    <cellStyle name="40% - Énfasis3 6 2 2 3" xfId="1640"/>
    <cellStyle name="40% - Énfasis3 6 2 3" xfId="1641"/>
    <cellStyle name="40% - Énfasis3 6 2 3 2" xfId="1642"/>
    <cellStyle name="40% - Énfasis3 6 2 4" xfId="1643"/>
    <cellStyle name="40% - Énfasis3 6 3" xfId="1644"/>
    <cellStyle name="40% - Énfasis3 6 3 2" xfId="1645"/>
    <cellStyle name="40% - Énfasis3 6 3 2 2" xfId="1646"/>
    <cellStyle name="40% - Énfasis3 6 3 2 2 2" xfId="1647"/>
    <cellStyle name="40% - Énfasis3 6 3 2 3" xfId="1648"/>
    <cellStyle name="40% - Énfasis3 6 3 3" xfId="1649"/>
    <cellStyle name="40% - Énfasis3 6 3 3 2" xfId="1650"/>
    <cellStyle name="40% - Énfasis3 6 3 4" xfId="1651"/>
    <cellStyle name="40% - Énfasis3 6 4" xfId="1652"/>
    <cellStyle name="40% - Énfasis3 6 4 2" xfId="1653"/>
    <cellStyle name="40% - Énfasis3 6 4 2 2" xfId="1654"/>
    <cellStyle name="40% - Énfasis3 6 4 3" xfId="1655"/>
    <cellStyle name="40% - Énfasis3 6 5" xfId="1656"/>
    <cellStyle name="40% - Énfasis3 6 5 2" xfId="1657"/>
    <cellStyle name="40% - Énfasis3 6 6" xfId="1658"/>
    <cellStyle name="40% - Énfasis3 7" xfId="1659"/>
    <cellStyle name="40% - Énfasis3 7 2" xfId="1660"/>
    <cellStyle name="40% - Énfasis3 7 2 2" xfId="1661"/>
    <cellStyle name="40% - Énfasis3 7 2 2 2" xfId="1662"/>
    <cellStyle name="40% - Énfasis3 7 2 2 2 2" xfId="1663"/>
    <cellStyle name="40% - Énfasis3 7 2 2 3" xfId="1664"/>
    <cellStyle name="40% - Énfasis3 7 2 3" xfId="1665"/>
    <cellStyle name="40% - Énfasis3 7 2 3 2" xfId="1666"/>
    <cellStyle name="40% - Énfasis3 7 2 4" xfId="1667"/>
    <cellStyle name="40% - Énfasis3 7 3" xfId="1668"/>
    <cellStyle name="40% - Énfasis3 7 3 2" xfId="1669"/>
    <cellStyle name="40% - Énfasis3 7 3 2 2" xfId="1670"/>
    <cellStyle name="40% - Énfasis3 7 3 2 2 2" xfId="1671"/>
    <cellStyle name="40% - Énfasis3 7 3 2 3" xfId="1672"/>
    <cellStyle name="40% - Énfasis3 7 3 3" xfId="1673"/>
    <cellStyle name="40% - Énfasis3 7 3 3 2" xfId="1674"/>
    <cellStyle name="40% - Énfasis3 7 3 4" xfId="1675"/>
    <cellStyle name="40% - Énfasis3 7 4" xfId="1676"/>
    <cellStyle name="40% - Énfasis3 7 4 2" xfId="1677"/>
    <cellStyle name="40% - Énfasis3 7 4 2 2" xfId="1678"/>
    <cellStyle name="40% - Énfasis3 7 4 3" xfId="1679"/>
    <cellStyle name="40% - Énfasis3 7 5" xfId="1680"/>
    <cellStyle name="40% - Énfasis3 7 5 2" xfId="1681"/>
    <cellStyle name="40% - Énfasis3 7 6" xfId="1682"/>
    <cellStyle name="40% - Énfasis3 8" xfId="1683"/>
    <cellStyle name="40% - Énfasis3 8 2" xfId="1684"/>
    <cellStyle name="40% - Énfasis3 8 2 2" xfId="1685"/>
    <cellStyle name="40% - Énfasis3 8 2 2 2" xfId="1686"/>
    <cellStyle name="40% - Énfasis3 8 2 2 2 2" xfId="1687"/>
    <cellStyle name="40% - Énfasis3 8 2 2 3" xfId="1688"/>
    <cellStyle name="40% - Énfasis3 8 2 3" xfId="1689"/>
    <cellStyle name="40% - Énfasis3 8 2 3 2" xfId="1690"/>
    <cellStyle name="40% - Énfasis3 8 2 4" xfId="1691"/>
    <cellStyle name="40% - Énfasis3 8 3" xfId="1692"/>
    <cellStyle name="40% - Énfasis3 8 3 2" xfId="1693"/>
    <cellStyle name="40% - Énfasis3 8 3 2 2" xfId="1694"/>
    <cellStyle name="40% - Énfasis3 8 3 2 2 2" xfId="1695"/>
    <cellStyle name="40% - Énfasis3 8 3 2 3" xfId="1696"/>
    <cellStyle name="40% - Énfasis3 8 3 3" xfId="1697"/>
    <cellStyle name="40% - Énfasis3 8 3 3 2" xfId="1698"/>
    <cellStyle name="40% - Énfasis3 8 3 4" xfId="1699"/>
    <cellStyle name="40% - Énfasis3 8 4" xfId="1700"/>
    <cellStyle name="40% - Énfasis3 8 4 2" xfId="1701"/>
    <cellStyle name="40% - Énfasis3 8 4 2 2" xfId="1702"/>
    <cellStyle name="40% - Énfasis3 8 4 3" xfId="1703"/>
    <cellStyle name="40% - Énfasis3 8 5" xfId="1704"/>
    <cellStyle name="40% - Énfasis3 8 5 2" xfId="1705"/>
    <cellStyle name="40% - Énfasis3 8 6" xfId="1706"/>
    <cellStyle name="40% - Énfasis3 9" xfId="1707"/>
    <cellStyle name="40% - Énfasis3 9 2" xfId="1708"/>
    <cellStyle name="40% - Énfasis3 9 2 2" xfId="1709"/>
    <cellStyle name="40% - Énfasis3 9 2 2 2" xfId="1710"/>
    <cellStyle name="40% - Énfasis3 9 2 3" xfId="1711"/>
    <cellStyle name="40% - Énfasis3 9 3" xfId="1712"/>
    <cellStyle name="40% - Énfasis3 9 3 2" xfId="1713"/>
    <cellStyle name="40% - Énfasis3 9 4" xfId="1714"/>
    <cellStyle name="40% - Énfasis4 10" xfId="1715"/>
    <cellStyle name="40% - Énfasis4 10 2" xfId="1716"/>
    <cellStyle name="40% - Énfasis4 10 2 2" xfId="1717"/>
    <cellStyle name="40% - Énfasis4 10 2 2 2" xfId="1718"/>
    <cellStyle name="40% - Énfasis4 10 2 3" xfId="1719"/>
    <cellStyle name="40% - Énfasis4 10 3" xfId="1720"/>
    <cellStyle name="40% - Énfasis4 10 3 2" xfId="1721"/>
    <cellStyle name="40% - Énfasis4 10 4" xfId="1722"/>
    <cellStyle name="40% - Énfasis4 11" xfId="1723"/>
    <cellStyle name="40% - Énfasis4 11 2" xfId="1724"/>
    <cellStyle name="40% - Énfasis4 11 2 2" xfId="1725"/>
    <cellStyle name="40% - Énfasis4 11 3" xfId="1726"/>
    <cellStyle name="40% - Énfasis4 12" xfId="1727"/>
    <cellStyle name="40% - Énfasis4 12 2" xfId="1728"/>
    <cellStyle name="40% - Énfasis4 2" xfId="1729"/>
    <cellStyle name="40% - Énfasis4 2 2" xfId="1730"/>
    <cellStyle name="40% - Énfasis4 2 2 2" xfId="1731"/>
    <cellStyle name="40% - Énfasis4 2 2 2 2" xfId="1732"/>
    <cellStyle name="40% - Énfasis4 2 2 2 2 2" xfId="1733"/>
    <cellStyle name="40% - Énfasis4 2 2 2 3" xfId="1734"/>
    <cellStyle name="40% - Énfasis4 2 2 3" xfId="1735"/>
    <cellStyle name="40% - Énfasis4 2 2 3 2" xfId="1736"/>
    <cellStyle name="40% - Énfasis4 2 2 4" xfId="1737"/>
    <cellStyle name="40% - Énfasis4 2 3" xfId="1738"/>
    <cellStyle name="40% - Énfasis4 2 3 2" xfId="1739"/>
    <cellStyle name="40% - Énfasis4 2 3 2 2" xfId="1740"/>
    <cellStyle name="40% - Énfasis4 2 3 2 2 2" xfId="1741"/>
    <cellStyle name="40% - Énfasis4 2 3 2 3" xfId="1742"/>
    <cellStyle name="40% - Énfasis4 2 3 3" xfId="1743"/>
    <cellStyle name="40% - Énfasis4 2 3 3 2" xfId="1744"/>
    <cellStyle name="40% - Énfasis4 2 3 4" xfId="1745"/>
    <cellStyle name="40% - Énfasis4 2 4" xfId="1746"/>
    <cellStyle name="40% - Énfasis4 2 4 2" xfId="1747"/>
    <cellStyle name="40% - Énfasis4 2 4 2 2" xfId="1748"/>
    <cellStyle name="40% - Énfasis4 2 4 3" xfId="1749"/>
    <cellStyle name="40% - Énfasis4 2 5" xfId="1750"/>
    <cellStyle name="40% - Énfasis4 2 5 2" xfId="1751"/>
    <cellStyle name="40% - Énfasis4 2 6" xfId="1752"/>
    <cellStyle name="40% - Énfasis4 3" xfId="1753"/>
    <cellStyle name="40% - Énfasis4 3 2" xfId="1754"/>
    <cellStyle name="40% - Énfasis4 3 2 2" xfId="1755"/>
    <cellStyle name="40% - Énfasis4 3 2 2 2" xfId="1756"/>
    <cellStyle name="40% - Énfasis4 3 2 2 2 2" xfId="1757"/>
    <cellStyle name="40% - Énfasis4 3 2 2 3" xfId="1758"/>
    <cellStyle name="40% - Énfasis4 3 2 3" xfId="1759"/>
    <cellStyle name="40% - Énfasis4 3 2 3 2" xfId="1760"/>
    <cellStyle name="40% - Énfasis4 3 2 4" xfId="1761"/>
    <cellStyle name="40% - Énfasis4 3 3" xfId="1762"/>
    <cellStyle name="40% - Énfasis4 3 3 2" xfId="1763"/>
    <cellStyle name="40% - Énfasis4 3 3 2 2" xfId="1764"/>
    <cellStyle name="40% - Énfasis4 3 3 2 2 2" xfId="1765"/>
    <cellStyle name="40% - Énfasis4 3 3 2 3" xfId="1766"/>
    <cellStyle name="40% - Énfasis4 3 3 3" xfId="1767"/>
    <cellStyle name="40% - Énfasis4 3 3 3 2" xfId="1768"/>
    <cellStyle name="40% - Énfasis4 3 3 4" xfId="1769"/>
    <cellStyle name="40% - Énfasis4 3 4" xfId="1770"/>
    <cellStyle name="40% - Énfasis4 3 4 2" xfId="1771"/>
    <cellStyle name="40% - Énfasis4 3 4 2 2" xfId="1772"/>
    <cellStyle name="40% - Énfasis4 3 4 3" xfId="1773"/>
    <cellStyle name="40% - Énfasis4 3 5" xfId="1774"/>
    <cellStyle name="40% - Énfasis4 3 5 2" xfId="1775"/>
    <cellStyle name="40% - Énfasis4 3 6" xfId="1776"/>
    <cellStyle name="40% - Énfasis4 4" xfId="1777"/>
    <cellStyle name="40% - Énfasis4 4 2" xfId="1778"/>
    <cellStyle name="40% - Énfasis4 4 2 2" xfId="1779"/>
    <cellStyle name="40% - Énfasis4 4 2 2 2" xfId="1780"/>
    <cellStyle name="40% - Énfasis4 4 2 2 2 2" xfId="1781"/>
    <cellStyle name="40% - Énfasis4 4 2 2 3" xfId="1782"/>
    <cellStyle name="40% - Énfasis4 4 2 3" xfId="1783"/>
    <cellStyle name="40% - Énfasis4 4 2 3 2" xfId="1784"/>
    <cellStyle name="40% - Énfasis4 4 2 4" xfId="1785"/>
    <cellStyle name="40% - Énfasis4 4 3" xfId="1786"/>
    <cellStyle name="40% - Énfasis4 4 3 2" xfId="1787"/>
    <cellStyle name="40% - Énfasis4 4 3 2 2" xfId="1788"/>
    <cellStyle name="40% - Énfasis4 4 3 2 2 2" xfId="1789"/>
    <cellStyle name="40% - Énfasis4 4 3 2 3" xfId="1790"/>
    <cellStyle name="40% - Énfasis4 4 3 3" xfId="1791"/>
    <cellStyle name="40% - Énfasis4 4 3 3 2" xfId="1792"/>
    <cellStyle name="40% - Énfasis4 4 3 4" xfId="1793"/>
    <cellStyle name="40% - Énfasis4 4 4" xfId="1794"/>
    <cellStyle name="40% - Énfasis4 4 4 2" xfId="1795"/>
    <cellStyle name="40% - Énfasis4 4 4 2 2" xfId="1796"/>
    <cellStyle name="40% - Énfasis4 4 4 3" xfId="1797"/>
    <cellStyle name="40% - Énfasis4 4 5" xfId="1798"/>
    <cellStyle name="40% - Énfasis4 4 5 2" xfId="1799"/>
    <cellStyle name="40% - Énfasis4 4 6" xfId="1800"/>
    <cellStyle name="40% - Énfasis4 5" xfId="1801"/>
    <cellStyle name="40% - Énfasis4 5 2" xfId="1802"/>
    <cellStyle name="40% - Énfasis4 5 2 2" xfId="1803"/>
    <cellStyle name="40% - Énfasis4 5 2 2 2" xfId="1804"/>
    <cellStyle name="40% - Énfasis4 5 2 2 2 2" xfId="1805"/>
    <cellStyle name="40% - Énfasis4 5 2 2 3" xfId="1806"/>
    <cellStyle name="40% - Énfasis4 5 2 3" xfId="1807"/>
    <cellStyle name="40% - Énfasis4 5 2 3 2" xfId="1808"/>
    <cellStyle name="40% - Énfasis4 5 2 4" xfId="1809"/>
    <cellStyle name="40% - Énfasis4 5 3" xfId="1810"/>
    <cellStyle name="40% - Énfasis4 5 3 2" xfId="1811"/>
    <cellStyle name="40% - Énfasis4 5 3 2 2" xfId="1812"/>
    <cellStyle name="40% - Énfasis4 5 3 2 2 2" xfId="1813"/>
    <cellStyle name="40% - Énfasis4 5 3 2 3" xfId="1814"/>
    <cellStyle name="40% - Énfasis4 5 3 3" xfId="1815"/>
    <cellStyle name="40% - Énfasis4 5 3 3 2" xfId="1816"/>
    <cellStyle name="40% - Énfasis4 5 3 4" xfId="1817"/>
    <cellStyle name="40% - Énfasis4 5 4" xfId="1818"/>
    <cellStyle name="40% - Énfasis4 5 4 2" xfId="1819"/>
    <cellStyle name="40% - Énfasis4 5 4 2 2" xfId="1820"/>
    <cellStyle name="40% - Énfasis4 5 4 3" xfId="1821"/>
    <cellStyle name="40% - Énfasis4 5 5" xfId="1822"/>
    <cellStyle name="40% - Énfasis4 5 5 2" xfId="1823"/>
    <cellStyle name="40% - Énfasis4 5 6" xfId="1824"/>
    <cellStyle name="40% - Énfasis4 6" xfId="1825"/>
    <cellStyle name="40% - Énfasis4 6 2" xfId="1826"/>
    <cellStyle name="40% - Énfasis4 6 2 2" xfId="1827"/>
    <cellStyle name="40% - Énfasis4 6 2 2 2" xfId="1828"/>
    <cellStyle name="40% - Énfasis4 6 2 2 2 2" xfId="1829"/>
    <cellStyle name="40% - Énfasis4 6 2 2 3" xfId="1830"/>
    <cellStyle name="40% - Énfasis4 6 2 3" xfId="1831"/>
    <cellStyle name="40% - Énfasis4 6 2 3 2" xfId="1832"/>
    <cellStyle name="40% - Énfasis4 6 2 4" xfId="1833"/>
    <cellStyle name="40% - Énfasis4 6 3" xfId="1834"/>
    <cellStyle name="40% - Énfasis4 6 3 2" xfId="1835"/>
    <cellStyle name="40% - Énfasis4 6 3 2 2" xfId="1836"/>
    <cellStyle name="40% - Énfasis4 6 3 2 2 2" xfId="1837"/>
    <cellStyle name="40% - Énfasis4 6 3 2 3" xfId="1838"/>
    <cellStyle name="40% - Énfasis4 6 3 3" xfId="1839"/>
    <cellStyle name="40% - Énfasis4 6 3 3 2" xfId="1840"/>
    <cellStyle name="40% - Énfasis4 6 3 4" xfId="1841"/>
    <cellStyle name="40% - Énfasis4 6 4" xfId="1842"/>
    <cellStyle name="40% - Énfasis4 6 4 2" xfId="1843"/>
    <cellStyle name="40% - Énfasis4 6 4 2 2" xfId="1844"/>
    <cellStyle name="40% - Énfasis4 6 4 3" xfId="1845"/>
    <cellStyle name="40% - Énfasis4 6 5" xfId="1846"/>
    <cellStyle name="40% - Énfasis4 6 5 2" xfId="1847"/>
    <cellStyle name="40% - Énfasis4 6 6" xfId="1848"/>
    <cellStyle name="40% - Énfasis4 7" xfId="1849"/>
    <cellStyle name="40% - Énfasis4 7 2" xfId="1850"/>
    <cellStyle name="40% - Énfasis4 7 2 2" xfId="1851"/>
    <cellStyle name="40% - Énfasis4 7 2 2 2" xfId="1852"/>
    <cellStyle name="40% - Énfasis4 7 2 2 2 2" xfId="1853"/>
    <cellStyle name="40% - Énfasis4 7 2 2 3" xfId="1854"/>
    <cellStyle name="40% - Énfasis4 7 2 3" xfId="1855"/>
    <cellStyle name="40% - Énfasis4 7 2 3 2" xfId="1856"/>
    <cellStyle name="40% - Énfasis4 7 2 4" xfId="1857"/>
    <cellStyle name="40% - Énfasis4 7 3" xfId="1858"/>
    <cellStyle name="40% - Énfasis4 7 3 2" xfId="1859"/>
    <cellStyle name="40% - Énfasis4 7 3 2 2" xfId="1860"/>
    <cellStyle name="40% - Énfasis4 7 3 2 2 2" xfId="1861"/>
    <cellStyle name="40% - Énfasis4 7 3 2 3" xfId="1862"/>
    <cellStyle name="40% - Énfasis4 7 3 3" xfId="1863"/>
    <cellStyle name="40% - Énfasis4 7 3 3 2" xfId="1864"/>
    <cellStyle name="40% - Énfasis4 7 3 4" xfId="1865"/>
    <cellStyle name="40% - Énfasis4 7 4" xfId="1866"/>
    <cellStyle name="40% - Énfasis4 7 4 2" xfId="1867"/>
    <cellStyle name="40% - Énfasis4 7 4 2 2" xfId="1868"/>
    <cellStyle name="40% - Énfasis4 7 4 3" xfId="1869"/>
    <cellStyle name="40% - Énfasis4 7 5" xfId="1870"/>
    <cellStyle name="40% - Énfasis4 7 5 2" xfId="1871"/>
    <cellStyle name="40% - Énfasis4 7 6" xfId="1872"/>
    <cellStyle name="40% - Énfasis4 8" xfId="1873"/>
    <cellStyle name="40% - Énfasis4 8 2" xfId="1874"/>
    <cellStyle name="40% - Énfasis4 8 2 2" xfId="1875"/>
    <cellStyle name="40% - Énfasis4 8 2 2 2" xfId="1876"/>
    <cellStyle name="40% - Énfasis4 8 2 2 2 2" xfId="1877"/>
    <cellStyle name="40% - Énfasis4 8 2 2 3" xfId="1878"/>
    <cellStyle name="40% - Énfasis4 8 2 3" xfId="1879"/>
    <cellStyle name="40% - Énfasis4 8 2 3 2" xfId="1880"/>
    <cellStyle name="40% - Énfasis4 8 2 4" xfId="1881"/>
    <cellStyle name="40% - Énfasis4 8 3" xfId="1882"/>
    <cellStyle name="40% - Énfasis4 8 3 2" xfId="1883"/>
    <cellStyle name="40% - Énfasis4 8 3 2 2" xfId="1884"/>
    <cellStyle name="40% - Énfasis4 8 3 2 2 2" xfId="1885"/>
    <cellStyle name="40% - Énfasis4 8 3 2 3" xfId="1886"/>
    <cellStyle name="40% - Énfasis4 8 3 3" xfId="1887"/>
    <cellStyle name="40% - Énfasis4 8 3 3 2" xfId="1888"/>
    <cellStyle name="40% - Énfasis4 8 3 4" xfId="1889"/>
    <cellStyle name="40% - Énfasis4 8 4" xfId="1890"/>
    <cellStyle name="40% - Énfasis4 8 4 2" xfId="1891"/>
    <cellStyle name="40% - Énfasis4 8 4 2 2" xfId="1892"/>
    <cellStyle name="40% - Énfasis4 8 4 3" xfId="1893"/>
    <cellStyle name="40% - Énfasis4 8 5" xfId="1894"/>
    <cellStyle name="40% - Énfasis4 8 5 2" xfId="1895"/>
    <cellStyle name="40% - Énfasis4 8 6" xfId="1896"/>
    <cellStyle name="40% - Énfasis4 9" xfId="1897"/>
    <cellStyle name="40% - Énfasis4 9 2" xfId="1898"/>
    <cellStyle name="40% - Énfasis4 9 2 2" xfId="1899"/>
    <cellStyle name="40% - Énfasis4 9 2 2 2" xfId="1900"/>
    <cellStyle name="40% - Énfasis4 9 2 3" xfId="1901"/>
    <cellStyle name="40% - Énfasis4 9 3" xfId="1902"/>
    <cellStyle name="40% - Énfasis4 9 3 2" xfId="1903"/>
    <cellStyle name="40% - Énfasis4 9 4" xfId="1904"/>
    <cellStyle name="40% - Énfasis5 10" xfId="1905"/>
    <cellStyle name="40% - Énfasis5 10 2" xfId="1906"/>
    <cellStyle name="40% - Énfasis5 10 2 2" xfId="1907"/>
    <cellStyle name="40% - Énfasis5 10 2 2 2" xfId="1908"/>
    <cellStyle name="40% - Énfasis5 10 2 3" xfId="1909"/>
    <cellStyle name="40% - Énfasis5 10 3" xfId="1910"/>
    <cellStyle name="40% - Énfasis5 10 3 2" xfId="1911"/>
    <cellStyle name="40% - Énfasis5 10 4" xfId="1912"/>
    <cellStyle name="40% - Énfasis5 11" xfId="1913"/>
    <cellStyle name="40% - Énfasis5 11 2" xfId="1914"/>
    <cellStyle name="40% - Énfasis5 11 2 2" xfId="1915"/>
    <cellStyle name="40% - Énfasis5 11 3" xfId="1916"/>
    <cellStyle name="40% - Énfasis5 12" xfId="1917"/>
    <cellStyle name="40% - Énfasis5 12 2" xfId="1918"/>
    <cellStyle name="40% - Énfasis5 2" xfId="1919"/>
    <cellStyle name="40% - Énfasis5 2 2" xfId="1920"/>
    <cellStyle name="40% - Énfasis5 2 2 2" xfId="1921"/>
    <cellStyle name="40% - Énfasis5 2 2 2 2" xfId="1922"/>
    <cellStyle name="40% - Énfasis5 2 2 2 2 2" xfId="1923"/>
    <cellStyle name="40% - Énfasis5 2 2 2 3" xfId="1924"/>
    <cellStyle name="40% - Énfasis5 2 2 3" xfId="1925"/>
    <cellStyle name="40% - Énfasis5 2 2 3 2" xfId="1926"/>
    <cellStyle name="40% - Énfasis5 2 2 4" xfId="1927"/>
    <cellStyle name="40% - Énfasis5 2 3" xfId="1928"/>
    <cellStyle name="40% - Énfasis5 2 3 2" xfId="1929"/>
    <cellStyle name="40% - Énfasis5 2 3 2 2" xfId="1930"/>
    <cellStyle name="40% - Énfasis5 2 3 2 2 2" xfId="1931"/>
    <cellStyle name="40% - Énfasis5 2 3 2 3" xfId="1932"/>
    <cellStyle name="40% - Énfasis5 2 3 3" xfId="1933"/>
    <cellStyle name="40% - Énfasis5 2 3 3 2" xfId="1934"/>
    <cellStyle name="40% - Énfasis5 2 3 4" xfId="1935"/>
    <cellStyle name="40% - Énfasis5 2 4" xfId="1936"/>
    <cellStyle name="40% - Énfasis5 2 4 2" xfId="1937"/>
    <cellStyle name="40% - Énfasis5 2 4 2 2" xfId="1938"/>
    <cellStyle name="40% - Énfasis5 2 4 3" xfId="1939"/>
    <cellStyle name="40% - Énfasis5 2 5" xfId="1940"/>
    <cellStyle name="40% - Énfasis5 2 5 2" xfId="1941"/>
    <cellStyle name="40% - Énfasis5 2 6" xfId="1942"/>
    <cellStyle name="40% - Énfasis5 3" xfId="1943"/>
    <cellStyle name="40% - Énfasis5 3 2" xfId="1944"/>
    <cellStyle name="40% - Énfasis5 3 2 2" xfId="1945"/>
    <cellStyle name="40% - Énfasis5 3 2 2 2" xfId="1946"/>
    <cellStyle name="40% - Énfasis5 3 2 2 2 2" xfId="1947"/>
    <cellStyle name="40% - Énfasis5 3 2 2 3" xfId="1948"/>
    <cellStyle name="40% - Énfasis5 3 2 3" xfId="1949"/>
    <cellStyle name="40% - Énfasis5 3 2 3 2" xfId="1950"/>
    <cellStyle name="40% - Énfasis5 3 2 4" xfId="1951"/>
    <cellStyle name="40% - Énfasis5 3 3" xfId="1952"/>
    <cellStyle name="40% - Énfasis5 3 3 2" xfId="1953"/>
    <cellStyle name="40% - Énfasis5 3 3 2 2" xfId="1954"/>
    <cellStyle name="40% - Énfasis5 3 3 2 2 2" xfId="1955"/>
    <cellStyle name="40% - Énfasis5 3 3 2 3" xfId="1956"/>
    <cellStyle name="40% - Énfasis5 3 3 3" xfId="1957"/>
    <cellStyle name="40% - Énfasis5 3 3 3 2" xfId="1958"/>
    <cellStyle name="40% - Énfasis5 3 3 4" xfId="1959"/>
    <cellStyle name="40% - Énfasis5 3 4" xfId="1960"/>
    <cellStyle name="40% - Énfasis5 3 4 2" xfId="1961"/>
    <cellStyle name="40% - Énfasis5 3 4 2 2" xfId="1962"/>
    <cellStyle name="40% - Énfasis5 3 4 3" xfId="1963"/>
    <cellStyle name="40% - Énfasis5 3 5" xfId="1964"/>
    <cellStyle name="40% - Énfasis5 3 5 2" xfId="1965"/>
    <cellStyle name="40% - Énfasis5 3 6" xfId="1966"/>
    <cellStyle name="40% - Énfasis5 4" xfId="1967"/>
    <cellStyle name="40% - Énfasis5 4 2" xfId="1968"/>
    <cellStyle name="40% - Énfasis5 4 2 2" xfId="1969"/>
    <cellStyle name="40% - Énfasis5 4 2 2 2" xfId="1970"/>
    <cellStyle name="40% - Énfasis5 4 2 2 2 2" xfId="1971"/>
    <cellStyle name="40% - Énfasis5 4 2 2 3" xfId="1972"/>
    <cellStyle name="40% - Énfasis5 4 2 3" xfId="1973"/>
    <cellStyle name="40% - Énfasis5 4 2 3 2" xfId="1974"/>
    <cellStyle name="40% - Énfasis5 4 2 4" xfId="1975"/>
    <cellStyle name="40% - Énfasis5 4 3" xfId="1976"/>
    <cellStyle name="40% - Énfasis5 4 3 2" xfId="1977"/>
    <cellStyle name="40% - Énfasis5 4 3 2 2" xfId="1978"/>
    <cellStyle name="40% - Énfasis5 4 3 2 2 2" xfId="1979"/>
    <cellStyle name="40% - Énfasis5 4 3 2 3" xfId="1980"/>
    <cellStyle name="40% - Énfasis5 4 3 3" xfId="1981"/>
    <cellStyle name="40% - Énfasis5 4 3 3 2" xfId="1982"/>
    <cellStyle name="40% - Énfasis5 4 3 4" xfId="1983"/>
    <cellStyle name="40% - Énfasis5 4 4" xfId="1984"/>
    <cellStyle name="40% - Énfasis5 4 4 2" xfId="1985"/>
    <cellStyle name="40% - Énfasis5 4 4 2 2" xfId="1986"/>
    <cellStyle name="40% - Énfasis5 4 4 3" xfId="1987"/>
    <cellStyle name="40% - Énfasis5 4 5" xfId="1988"/>
    <cellStyle name="40% - Énfasis5 4 5 2" xfId="1989"/>
    <cellStyle name="40% - Énfasis5 4 6" xfId="1990"/>
    <cellStyle name="40% - Énfasis5 5" xfId="1991"/>
    <cellStyle name="40% - Énfasis5 5 2" xfId="1992"/>
    <cellStyle name="40% - Énfasis5 5 2 2" xfId="1993"/>
    <cellStyle name="40% - Énfasis5 5 2 2 2" xfId="1994"/>
    <cellStyle name="40% - Énfasis5 5 2 2 2 2" xfId="1995"/>
    <cellStyle name="40% - Énfasis5 5 2 2 3" xfId="1996"/>
    <cellStyle name="40% - Énfasis5 5 2 3" xfId="1997"/>
    <cellStyle name="40% - Énfasis5 5 2 3 2" xfId="1998"/>
    <cellStyle name="40% - Énfasis5 5 2 4" xfId="1999"/>
    <cellStyle name="40% - Énfasis5 5 3" xfId="2000"/>
    <cellStyle name="40% - Énfasis5 5 3 2" xfId="2001"/>
    <cellStyle name="40% - Énfasis5 5 3 2 2" xfId="2002"/>
    <cellStyle name="40% - Énfasis5 5 3 2 2 2" xfId="2003"/>
    <cellStyle name="40% - Énfasis5 5 3 2 3" xfId="2004"/>
    <cellStyle name="40% - Énfasis5 5 3 3" xfId="2005"/>
    <cellStyle name="40% - Énfasis5 5 3 3 2" xfId="2006"/>
    <cellStyle name="40% - Énfasis5 5 3 4" xfId="2007"/>
    <cellStyle name="40% - Énfasis5 5 4" xfId="2008"/>
    <cellStyle name="40% - Énfasis5 5 4 2" xfId="2009"/>
    <cellStyle name="40% - Énfasis5 5 4 2 2" xfId="2010"/>
    <cellStyle name="40% - Énfasis5 5 4 3" xfId="2011"/>
    <cellStyle name="40% - Énfasis5 5 5" xfId="2012"/>
    <cellStyle name="40% - Énfasis5 5 5 2" xfId="2013"/>
    <cellStyle name="40% - Énfasis5 5 6" xfId="2014"/>
    <cellStyle name="40% - Énfasis5 6" xfId="2015"/>
    <cellStyle name="40% - Énfasis5 6 2" xfId="2016"/>
    <cellStyle name="40% - Énfasis5 6 2 2" xfId="2017"/>
    <cellStyle name="40% - Énfasis5 6 2 2 2" xfId="2018"/>
    <cellStyle name="40% - Énfasis5 6 2 2 2 2" xfId="2019"/>
    <cellStyle name="40% - Énfasis5 6 2 2 3" xfId="2020"/>
    <cellStyle name="40% - Énfasis5 6 2 3" xfId="2021"/>
    <cellStyle name="40% - Énfasis5 6 2 3 2" xfId="2022"/>
    <cellStyle name="40% - Énfasis5 6 2 4" xfId="2023"/>
    <cellStyle name="40% - Énfasis5 6 3" xfId="2024"/>
    <cellStyle name="40% - Énfasis5 6 3 2" xfId="2025"/>
    <cellStyle name="40% - Énfasis5 6 3 2 2" xfId="2026"/>
    <cellStyle name="40% - Énfasis5 6 3 2 2 2" xfId="2027"/>
    <cellStyle name="40% - Énfasis5 6 3 2 3" xfId="2028"/>
    <cellStyle name="40% - Énfasis5 6 3 3" xfId="2029"/>
    <cellStyle name="40% - Énfasis5 6 3 3 2" xfId="2030"/>
    <cellStyle name="40% - Énfasis5 6 3 4" xfId="2031"/>
    <cellStyle name="40% - Énfasis5 6 4" xfId="2032"/>
    <cellStyle name="40% - Énfasis5 6 4 2" xfId="2033"/>
    <cellStyle name="40% - Énfasis5 6 4 2 2" xfId="2034"/>
    <cellStyle name="40% - Énfasis5 6 4 3" xfId="2035"/>
    <cellStyle name="40% - Énfasis5 6 5" xfId="2036"/>
    <cellStyle name="40% - Énfasis5 6 5 2" xfId="2037"/>
    <cellStyle name="40% - Énfasis5 6 6" xfId="2038"/>
    <cellStyle name="40% - Énfasis5 7" xfId="2039"/>
    <cellStyle name="40% - Énfasis5 7 2" xfId="2040"/>
    <cellStyle name="40% - Énfasis5 7 2 2" xfId="2041"/>
    <cellStyle name="40% - Énfasis5 7 2 2 2" xfId="2042"/>
    <cellStyle name="40% - Énfasis5 7 2 2 2 2" xfId="2043"/>
    <cellStyle name="40% - Énfasis5 7 2 2 3" xfId="2044"/>
    <cellStyle name="40% - Énfasis5 7 2 3" xfId="2045"/>
    <cellStyle name="40% - Énfasis5 7 2 3 2" xfId="2046"/>
    <cellStyle name="40% - Énfasis5 7 2 4" xfId="2047"/>
    <cellStyle name="40% - Énfasis5 7 3" xfId="2048"/>
    <cellStyle name="40% - Énfasis5 7 3 2" xfId="2049"/>
    <cellStyle name="40% - Énfasis5 7 3 2 2" xfId="2050"/>
    <cellStyle name="40% - Énfasis5 7 3 2 2 2" xfId="2051"/>
    <cellStyle name="40% - Énfasis5 7 3 2 3" xfId="2052"/>
    <cellStyle name="40% - Énfasis5 7 3 3" xfId="2053"/>
    <cellStyle name="40% - Énfasis5 7 3 3 2" xfId="2054"/>
    <cellStyle name="40% - Énfasis5 7 3 4" xfId="2055"/>
    <cellStyle name="40% - Énfasis5 7 4" xfId="2056"/>
    <cellStyle name="40% - Énfasis5 7 4 2" xfId="2057"/>
    <cellStyle name="40% - Énfasis5 7 4 2 2" xfId="2058"/>
    <cellStyle name="40% - Énfasis5 7 4 3" xfId="2059"/>
    <cellStyle name="40% - Énfasis5 7 5" xfId="2060"/>
    <cellStyle name="40% - Énfasis5 7 5 2" xfId="2061"/>
    <cellStyle name="40% - Énfasis5 7 6" xfId="2062"/>
    <cellStyle name="40% - Énfasis5 8" xfId="2063"/>
    <cellStyle name="40% - Énfasis5 8 2" xfId="2064"/>
    <cellStyle name="40% - Énfasis5 8 2 2" xfId="2065"/>
    <cellStyle name="40% - Énfasis5 8 2 2 2" xfId="2066"/>
    <cellStyle name="40% - Énfasis5 8 2 2 2 2" xfId="2067"/>
    <cellStyle name="40% - Énfasis5 8 2 2 3" xfId="2068"/>
    <cellStyle name="40% - Énfasis5 8 2 3" xfId="2069"/>
    <cellStyle name="40% - Énfasis5 8 2 3 2" xfId="2070"/>
    <cellStyle name="40% - Énfasis5 8 2 4" xfId="2071"/>
    <cellStyle name="40% - Énfasis5 8 3" xfId="2072"/>
    <cellStyle name="40% - Énfasis5 8 3 2" xfId="2073"/>
    <cellStyle name="40% - Énfasis5 8 3 2 2" xfId="2074"/>
    <cellStyle name="40% - Énfasis5 8 3 2 2 2" xfId="2075"/>
    <cellStyle name="40% - Énfasis5 8 3 2 3" xfId="2076"/>
    <cellStyle name="40% - Énfasis5 8 3 3" xfId="2077"/>
    <cellStyle name="40% - Énfasis5 8 3 3 2" xfId="2078"/>
    <cellStyle name="40% - Énfasis5 8 3 4" xfId="2079"/>
    <cellStyle name="40% - Énfasis5 8 4" xfId="2080"/>
    <cellStyle name="40% - Énfasis5 8 4 2" xfId="2081"/>
    <cellStyle name="40% - Énfasis5 8 4 2 2" xfId="2082"/>
    <cellStyle name="40% - Énfasis5 8 4 3" xfId="2083"/>
    <cellStyle name="40% - Énfasis5 8 5" xfId="2084"/>
    <cellStyle name="40% - Énfasis5 8 5 2" xfId="2085"/>
    <cellStyle name="40% - Énfasis5 8 6" xfId="2086"/>
    <cellStyle name="40% - Énfasis5 9" xfId="2087"/>
    <cellStyle name="40% - Énfasis5 9 2" xfId="2088"/>
    <cellStyle name="40% - Énfasis5 9 2 2" xfId="2089"/>
    <cellStyle name="40% - Énfasis5 9 2 2 2" xfId="2090"/>
    <cellStyle name="40% - Énfasis5 9 2 3" xfId="2091"/>
    <cellStyle name="40% - Énfasis5 9 3" xfId="2092"/>
    <cellStyle name="40% - Énfasis5 9 3 2" xfId="2093"/>
    <cellStyle name="40% - Énfasis5 9 4" xfId="2094"/>
    <cellStyle name="40% - Énfasis6 10" xfId="2095"/>
    <cellStyle name="40% - Énfasis6 10 2" xfId="2096"/>
    <cellStyle name="40% - Énfasis6 10 2 2" xfId="2097"/>
    <cellStyle name="40% - Énfasis6 10 2 2 2" xfId="2098"/>
    <cellStyle name="40% - Énfasis6 10 2 3" xfId="2099"/>
    <cellStyle name="40% - Énfasis6 10 3" xfId="2100"/>
    <cellStyle name="40% - Énfasis6 10 3 2" xfId="2101"/>
    <cellStyle name="40% - Énfasis6 10 4" xfId="2102"/>
    <cellStyle name="40% - Énfasis6 11" xfId="2103"/>
    <cellStyle name="40% - Énfasis6 11 2" xfId="2104"/>
    <cellStyle name="40% - Énfasis6 11 2 2" xfId="2105"/>
    <cellStyle name="40% - Énfasis6 11 3" xfId="2106"/>
    <cellStyle name="40% - Énfasis6 12" xfId="2107"/>
    <cellStyle name="40% - Énfasis6 12 2" xfId="2108"/>
    <cellStyle name="40% - Énfasis6 2" xfId="2109"/>
    <cellStyle name="40% - Énfasis6 2 2" xfId="2110"/>
    <cellStyle name="40% - Énfasis6 2 2 2" xfId="2111"/>
    <cellStyle name="40% - Énfasis6 2 2 2 2" xfId="2112"/>
    <cellStyle name="40% - Énfasis6 2 2 2 2 2" xfId="2113"/>
    <cellStyle name="40% - Énfasis6 2 2 2 3" xfId="2114"/>
    <cellStyle name="40% - Énfasis6 2 2 3" xfId="2115"/>
    <cellStyle name="40% - Énfasis6 2 2 3 2" xfId="2116"/>
    <cellStyle name="40% - Énfasis6 2 2 4" xfId="2117"/>
    <cellStyle name="40% - Énfasis6 2 3" xfId="2118"/>
    <cellStyle name="40% - Énfasis6 2 3 2" xfId="2119"/>
    <cellStyle name="40% - Énfasis6 2 3 2 2" xfId="2120"/>
    <cellStyle name="40% - Énfasis6 2 3 2 2 2" xfId="2121"/>
    <cellStyle name="40% - Énfasis6 2 3 2 3" xfId="2122"/>
    <cellStyle name="40% - Énfasis6 2 3 3" xfId="2123"/>
    <cellStyle name="40% - Énfasis6 2 3 3 2" xfId="2124"/>
    <cellStyle name="40% - Énfasis6 2 3 4" xfId="2125"/>
    <cellStyle name="40% - Énfasis6 2 4" xfId="2126"/>
    <cellStyle name="40% - Énfasis6 2 4 2" xfId="2127"/>
    <cellStyle name="40% - Énfasis6 2 4 2 2" xfId="2128"/>
    <cellStyle name="40% - Énfasis6 2 4 3" xfId="2129"/>
    <cellStyle name="40% - Énfasis6 2 5" xfId="2130"/>
    <cellStyle name="40% - Énfasis6 2 5 2" xfId="2131"/>
    <cellStyle name="40% - Énfasis6 2 6" xfId="2132"/>
    <cellStyle name="40% - Énfasis6 3" xfId="2133"/>
    <cellStyle name="40% - Énfasis6 3 2" xfId="2134"/>
    <cellStyle name="40% - Énfasis6 3 2 2" xfId="2135"/>
    <cellStyle name="40% - Énfasis6 3 2 2 2" xfId="2136"/>
    <cellStyle name="40% - Énfasis6 3 2 2 2 2" xfId="2137"/>
    <cellStyle name="40% - Énfasis6 3 2 2 3" xfId="2138"/>
    <cellStyle name="40% - Énfasis6 3 2 3" xfId="2139"/>
    <cellStyle name="40% - Énfasis6 3 2 3 2" xfId="2140"/>
    <cellStyle name="40% - Énfasis6 3 2 4" xfId="2141"/>
    <cellStyle name="40% - Énfasis6 3 3" xfId="2142"/>
    <cellStyle name="40% - Énfasis6 3 3 2" xfId="2143"/>
    <cellStyle name="40% - Énfasis6 3 3 2 2" xfId="2144"/>
    <cellStyle name="40% - Énfasis6 3 3 2 2 2" xfId="2145"/>
    <cellStyle name="40% - Énfasis6 3 3 2 3" xfId="2146"/>
    <cellStyle name="40% - Énfasis6 3 3 3" xfId="2147"/>
    <cellStyle name="40% - Énfasis6 3 3 3 2" xfId="2148"/>
    <cellStyle name="40% - Énfasis6 3 3 4" xfId="2149"/>
    <cellStyle name="40% - Énfasis6 3 4" xfId="2150"/>
    <cellStyle name="40% - Énfasis6 3 4 2" xfId="2151"/>
    <cellStyle name="40% - Énfasis6 3 4 2 2" xfId="2152"/>
    <cellStyle name="40% - Énfasis6 3 4 3" xfId="2153"/>
    <cellStyle name="40% - Énfasis6 3 5" xfId="2154"/>
    <cellStyle name="40% - Énfasis6 3 5 2" xfId="2155"/>
    <cellStyle name="40% - Énfasis6 3 6" xfId="2156"/>
    <cellStyle name="40% - Énfasis6 4" xfId="2157"/>
    <cellStyle name="40% - Énfasis6 4 2" xfId="2158"/>
    <cellStyle name="40% - Énfasis6 4 2 2" xfId="2159"/>
    <cellStyle name="40% - Énfasis6 4 2 2 2" xfId="2160"/>
    <cellStyle name="40% - Énfasis6 4 2 2 2 2" xfId="2161"/>
    <cellStyle name="40% - Énfasis6 4 2 2 3" xfId="2162"/>
    <cellStyle name="40% - Énfasis6 4 2 3" xfId="2163"/>
    <cellStyle name="40% - Énfasis6 4 2 3 2" xfId="2164"/>
    <cellStyle name="40% - Énfasis6 4 2 4" xfId="2165"/>
    <cellStyle name="40% - Énfasis6 4 3" xfId="2166"/>
    <cellStyle name="40% - Énfasis6 4 3 2" xfId="2167"/>
    <cellStyle name="40% - Énfasis6 4 3 2 2" xfId="2168"/>
    <cellStyle name="40% - Énfasis6 4 3 2 2 2" xfId="2169"/>
    <cellStyle name="40% - Énfasis6 4 3 2 3" xfId="2170"/>
    <cellStyle name="40% - Énfasis6 4 3 3" xfId="2171"/>
    <cellStyle name="40% - Énfasis6 4 3 3 2" xfId="2172"/>
    <cellStyle name="40% - Énfasis6 4 3 4" xfId="2173"/>
    <cellStyle name="40% - Énfasis6 4 4" xfId="2174"/>
    <cellStyle name="40% - Énfasis6 4 4 2" xfId="2175"/>
    <cellStyle name="40% - Énfasis6 4 4 2 2" xfId="2176"/>
    <cellStyle name="40% - Énfasis6 4 4 3" xfId="2177"/>
    <cellStyle name="40% - Énfasis6 4 5" xfId="2178"/>
    <cellStyle name="40% - Énfasis6 4 5 2" xfId="2179"/>
    <cellStyle name="40% - Énfasis6 4 6" xfId="2180"/>
    <cellStyle name="40% - Énfasis6 5" xfId="2181"/>
    <cellStyle name="40% - Énfasis6 5 2" xfId="2182"/>
    <cellStyle name="40% - Énfasis6 5 2 2" xfId="2183"/>
    <cellStyle name="40% - Énfasis6 5 2 2 2" xfId="2184"/>
    <cellStyle name="40% - Énfasis6 5 2 2 2 2" xfId="2185"/>
    <cellStyle name="40% - Énfasis6 5 2 2 3" xfId="2186"/>
    <cellStyle name="40% - Énfasis6 5 2 3" xfId="2187"/>
    <cellStyle name="40% - Énfasis6 5 2 3 2" xfId="2188"/>
    <cellStyle name="40% - Énfasis6 5 2 4" xfId="2189"/>
    <cellStyle name="40% - Énfasis6 5 3" xfId="2190"/>
    <cellStyle name="40% - Énfasis6 5 3 2" xfId="2191"/>
    <cellStyle name="40% - Énfasis6 5 3 2 2" xfId="2192"/>
    <cellStyle name="40% - Énfasis6 5 3 2 2 2" xfId="2193"/>
    <cellStyle name="40% - Énfasis6 5 3 2 3" xfId="2194"/>
    <cellStyle name="40% - Énfasis6 5 3 3" xfId="2195"/>
    <cellStyle name="40% - Énfasis6 5 3 3 2" xfId="2196"/>
    <cellStyle name="40% - Énfasis6 5 3 4" xfId="2197"/>
    <cellStyle name="40% - Énfasis6 5 4" xfId="2198"/>
    <cellStyle name="40% - Énfasis6 5 4 2" xfId="2199"/>
    <cellStyle name="40% - Énfasis6 5 4 2 2" xfId="2200"/>
    <cellStyle name="40% - Énfasis6 5 4 3" xfId="2201"/>
    <cellStyle name="40% - Énfasis6 5 5" xfId="2202"/>
    <cellStyle name="40% - Énfasis6 5 5 2" xfId="2203"/>
    <cellStyle name="40% - Énfasis6 5 6" xfId="2204"/>
    <cellStyle name="40% - Énfasis6 6" xfId="2205"/>
    <cellStyle name="40% - Énfasis6 6 2" xfId="2206"/>
    <cellStyle name="40% - Énfasis6 6 2 2" xfId="2207"/>
    <cellStyle name="40% - Énfasis6 6 2 2 2" xfId="2208"/>
    <cellStyle name="40% - Énfasis6 6 2 2 2 2" xfId="2209"/>
    <cellStyle name="40% - Énfasis6 6 2 2 3" xfId="2210"/>
    <cellStyle name="40% - Énfasis6 6 2 3" xfId="2211"/>
    <cellStyle name="40% - Énfasis6 6 2 3 2" xfId="2212"/>
    <cellStyle name="40% - Énfasis6 6 2 4" xfId="2213"/>
    <cellStyle name="40% - Énfasis6 6 3" xfId="2214"/>
    <cellStyle name="40% - Énfasis6 6 3 2" xfId="2215"/>
    <cellStyle name="40% - Énfasis6 6 3 2 2" xfId="2216"/>
    <cellStyle name="40% - Énfasis6 6 3 2 2 2" xfId="2217"/>
    <cellStyle name="40% - Énfasis6 6 3 2 3" xfId="2218"/>
    <cellStyle name="40% - Énfasis6 6 3 3" xfId="2219"/>
    <cellStyle name="40% - Énfasis6 6 3 3 2" xfId="2220"/>
    <cellStyle name="40% - Énfasis6 6 3 4" xfId="2221"/>
    <cellStyle name="40% - Énfasis6 6 4" xfId="2222"/>
    <cellStyle name="40% - Énfasis6 6 4 2" xfId="2223"/>
    <cellStyle name="40% - Énfasis6 6 4 2 2" xfId="2224"/>
    <cellStyle name="40% - Énfasis6 6 4 3" xfId="2225"/>
    <cellStyle name="40% - Énfasis6 6 5" xfId="2226"/>
    <cellStyle name="40% - Énfasis6 6 5 2" xfId="2227"/>
    <cellStyle name="40% - Énfasis6 6 6" xfId="2228"/>
    <cellStyle name="40% - Énfasis6 7" xfId="2229"/>
    <cellStyle name="40% - Énfasis6 7 2" xfId="2230"/>
    <cellStyle name="40% - Énfasis6 7 2 2" xfId="2231"/>
    <cellStyle name="40% - Énfasis6 7 2 2 2" xfId="2232"/>
    <cellStyle name="40% - Énfasis6 7 2 2 2 2" xfId="2233"/>
    <cellStyle name="40% - Énfasis6 7 2 2 3" xfId="2234"/>
    <cellStyle name="40% - Énfasis6 7 2 3" xfId="2235"/>
    <cellStyle name="40% - Énfasis6 7 2 3 2" xfId="2236"/>
    <cellStyle name="40% - Énfasis6 7 2 4" xfId="2237"/>
    <cellStyle name="40% - Énfasis6 7 3" xfId="2238"/>
    <cellStyle name="40% - Énfasis6 7 3 2" xfId="2239"/>
    <cellStyle name="40% - Énfasis6 7 3 2 2" xfId="2240"/>
    <cellStyle name="40% - Énfasis6 7 3 2 2 2" xfId="2241"/>
    <cellStyle name="40% - Énfasis6 7 3 2 3" xfId="2242"/>
    <cellStyle name="40% - Énfasis6 7 3 3" xfId="2243"/>
    <cellStyle name="40% - Énfasis6 7 3 3 2" xfId="2244"/>
    <cellStyle name="40% - Énfasis6 7 3 4" xfId="2245"/>
    <cellStyle name="40% - Énfasis6 7 4" xfId="2246"/>
    <cellStyle name="40% - Énfasis6 7 4 2" xfId="2247"/>
    <cellStyle name="40% - Énfasis6 7 4 2 2" xfId="2248"/>
    <cellStyle name="40% - Énfasis6 7 4 3" xfId="2249"/>
    <cellStyle name="40% - Énfasis6 7 5" xfId="2250"/>
    <cellStyle name="40% - Énfasis6 7 5 2" xfId="2251"/>
    <cellStyle name="40% - Énfasis6 7 6" xfId="2252"/>
    <cellStyle name="40% - Énfasis6 8" xfId="2253"/>
    <cellStyle name="40% - Énfasis6 8 2" xfId="2254"/>
    <cellStyle name="40% - Énfasis6 8 2 2" xfId="2255"/>
    <cellStyle name="40% - Énfasis6 8 2 2 2" xfId="2256"/>
    <cellStyle name="40% - Énfasis6 8 2 2 2 2" xfId="2257"/>
    <cellStyle name="40% - Énfasis6 8 2 2 3" xfId="2258"/>
    <cellStyle name="40% - Énfasis6 8 2 3" xfId="2259"/>
    <cellStyle name="40% - Énfasis6 8 2 3 2" xfId="2260"/>
    <cellStyle name="40% - Énfasis6 8 2 4" xfId="2261"/>
    <cellStyle name="40% - Énfasis6 8 3" xfId="2262"/>
    <cellStyle name="40% - Énfasis6 8 3 2" xfId="2263"/>
    <cellStyle name="40% - Énfasis6 8 3 2 2" xfId="2264"/>
    <cellStyle name="40% - Énfasis6 8 3 2 2 2" xfId="2265"/>
    <cellStyle name="40% - Énfasis6 8 3 2 3" xfId="2266"/>
    <cellStyle name="40% - Énfasis6 8 3 3" xfId="2267"/>
    <cellStyle name="40% - Énfasis6 8 3 3 2" xfId="2268"/>
    <cellStyle name="40% - Énfasis6 8 3 4" xfId="2269"/>
    <cellStyle name="40% - Énfasis6 8 4" xfId="2270"/>
    <cellStyle name="40% - Énfasis6 8 4 2" xfId="2271"/>
    <cellStyle name="40% - Énfasis6 8 4 2 2" xfId="2272"/>
    <cellStyle name="40% - Énfasis6 8 4 3" xfId="2273"/>
    <cellStyle name="40% - Énfasis6 8 5" xfId="2274"/>
    <cellStyle name="40% - Énfasis6 8 5 2" xfId="2275"/>
    <cellStyle name="40% - Énfasis6 8 6" xfId="2276"/>
    <cellStyle name="40% - Énfasis6 9" xfId="2277"/>
    <cellStyle name="40% - Énfasis6 9 2" xfId="2278"/>
    <cellStyle name="40% - Énfasis6 9 2 2" xfId="2279"/>
    <cellStyle name="40% - Énfasis6 9 2 2 2" xfId="2280"/>
    <cellStyle name="40% - Énfasis6 9 2 3" xfId="2281"/>
    <cellStyle name="40% - Énfasis6 9 3" xfId="2282"/>
    <cellStyle name="40% - Énfasis6 9 3 2" xfId="2283"/>
    <cellStyle name="40% - Énfasis6 9 4" xfId="2284"/>
    <cellStyle name="Encabezado 1 2" xfId="3263"/>
    <cellStyle name="Encabezado 2" xfId="3264"/>
    <cellStyle name="Fecha" xfId="3265"/>
    <cellStyle name="Fijo" xfId="3266"/>
    <cellStyle name="Hipervínculo" xfId="4" builtinId="8"/>
    <cellStyle name="Millares 16" xfId="2285"/>
    <cellStyle name="Millares 2" xfId="3"/>
    <cellStyle name="Millares 2 2" xfId="2286"/>
    <cellStyle name="Millares 2 3" xfId="2287"/>
    <cellStyle name="Millares 2 3 2" xfId="2288"/>
    <cellStyle name="Millares 2 3 2 2" xfId="2289"/>
    <cellStyle name="Millares 2 3 2 2 2" xfId="2290"/>
    <cellStyle name="Millares 2 3 2 3" xfId="2291"/>
    <cellStyle name="Millares 2 3 3" xfId="2292"/>
    <cellStyle name="Millares 2 3 3 2" xfId="2293"/>
    <cellStyle name="Millares 2 3 4" xfId="2294"/>
    <cellStyle name="Millares 2 4" xfId="2295"/>
    <cellStyle name="Millares 2 4 2" xfId="2296"/>
    <cellStyle name="Millares 2 4 2 2" xfId="2297"/>
    <cellStyle name="Millares 2 4 3" xfId="2298"/>
    <cellStyle name="Millares 2 5" xfId="2299"/>
    <cellStyle name="Millares 2 5 2" xfId="2300"/>
    <cellStyle name="Millares 2 6" xfId="2301"/>
    <cellStyle name="Millares 3" xfId="2302"/>
    <cellStyle name="Millares 3 2" xfId="2303"/>
    <cellStyle name="Millares 3 2 2" xfId="2304"/>
    <cellStyle name="Millares 3 2 2 2" xfId="2305"/>
    <cellStyle name="Millares 3 2 2 2 2" xfId="2306"/>
    <cellStyle name="Millares 3 2 2 3" xfId="2307"/>
    <cellStyle name="Millares 3 2 3" xfId="2308"/>
    <cellStyle name="Millares 3 2 3 2" xfId="2309"/>
    <cellStyle name="Millares 3 2 4" xfId="2310"/>
    <cellStyle name="Millares 3 3" xfId="2311"/>
    <cellStyle name="Millares 3 3 2" xfId="2312"/>
    <cellStyle name="Millares 3 3 2 2" xfId="2313"/>
    <cellStyle name="Millares 3 3 3" xfId="2314"/>
    <cellStyle name="Millares 3 4" xfId="2315"/>
    <cellStyle name="Millares 3 4 2" xfId="2316"/>
    <cellStyle name="Millares 3 5" xfId="2317"/>
    <cellStyle name="Millares 4" xfId="2318"/>
    <cellStyle name="Millares 4 2" xfId="2319"/>
    <cellStyle name="Millares 4 2 2" xfId="2320"/>
    <cellStyle name="Millares 4 2 2 2" xfId="2321"/>
    <cellStyle name="Millares 4 2 2 2 2" xfId="2322"/>
    <cellStyle name="Millares 4 2 2 3" xfId="2323"/>
    <cellStyle name="Millares 4 2 3" xfId="2324"/>
    <cellStyle name="Millares 4 2 3 2" xfId="2325"/>
    <cellStyle name="Millares 4 2 4" xfId="2326"/>
    <cellStyle name="Millares 4 3" xfId="2327"/>
    <cellStyle name="Millares 4 3 2" xfId="2328"/>
    <cellStyle name="Millares 4 3 2 2" xfId="2329"/>
    <cellStyle name="Millares 4 3 3" xfId="2330"/>
    <cellStyle name="Millares 4 4" xfId="2331"/>
    <cellStyle name="Millares 4 4 2" xfId="2332"/>
    <cellStyle name="Millares 4 5" xfId="2333"/>
    <cellStyle name="Millares 5" xfId="2334"/>
    <cellStyle name="Millares 5 2" xfId="2335"/>
    <cellStyle name="Millares 5 2 2" xfId="2336"/>
    <cellStyle name="Millares 5 2 2 2" xfId="2337"/>
    <cellStyle name="Millares 5 2 2 2 2" xfId="2338"/>
    <cellStyle name="Millares 5 2 2 3" xfId="2339"/>
    <cellStyle name="Millares 5 2 3" xfId="2340"/>
    <cellStyle name="Millares 5 2 3 2" xfId="2341"/>
    <cellStyle name="Millares 5 2 4" xfId="2342"/>
    <cellStyle name="Millares 5 3" xfId="2343"/>
    <cellStyle name="Millares 5 3 2" xfId="2344"/>
    <cellStyle name="Millares 5 3 2 2" xfId="2345"/>
    <cellStyle name="Millares 5 3 3" xfId="2346"/>
    <cellStyle name="Millares 5 4" xfId="2347"/>
    <cellStyle name="Millares 5 4 2" xfId="2348"/>
    <cellStyle name="Millares 5 5" xfId="2349"/>
    <cellStyle name="Millares 6" xfId="2350"/>
    <cellStyle name="Millares 7" xfId="2351"/>
    <cellStyle name="Millares 7 2" xfId="2352"/>
    <cellStyle name="Millares 7 2 2" xfId="2353"/>
    <cellStyle name="Millares 7 2 2 2" xfId="2354"/>
    <cellStyle name="Millares 7 2 3" xfId="2355"/>
    <cellStyle name="Millares 7 3" xfId="2356"/>
    <cellStyle name="Millares 7 3 2" xfId="2357"/>
    <cellStyle name="Millares 7 4" xfId="2358"/>
    <cellStyle name="Millares 8" xfId="2359"/>
    <cellStyle name="Millares 8 2" xfId="2360"/>
    <cellStyle name="Millares 8 2 2" xfId="2361"/>
    <cellStyle name="Millares 8 2 2 2" xfId="2362"/>
    <cellStyle name="Millares 8 2 3" xfId="2363"/>
    <cellStyle name="Millares 8 3" xfId="2364"/>
    <cellStyle name="Millares 8 3 2" xfId="2365"/>
    <cellStyle name="Millares 8 4" xfId="2366"/>
    <cellStyle name="Monetario0" xfId="3267"/>
    <cellStyle name="Normal" xfId="0" builtinId="0"/>
    <cellStyle name="Normal 10" xfId="2"/>
    <cellStyle name="Normal 10 2" xfId="2367"/>
    <cellStyle name="Normal 10 3" xfId="2368"/>
    <cellStyle name="Normal 11" xfId="2369"/>
    <cellStyle name="Normal 11 2" xfId="2370"/>
    <cellStyle name="Normal 11 3" xfId="2371"/>
    <cellStyle name="Normal 11 3 2" xfId="2372"/>
    <cellStyle name="Normal 11 3 2 2" xfId="2373"/>
    <cellStyle name="Normal 11 3 2 2 2" xfId="2374"/>
    <cellStyle name="Normal 11 3 2 3" xfId="2375"/>
    <cellStyle name="Normal 11 3 3" xfId="2376"/>
    <cellStyle name="Normal 11 3 3 2" xfId="2377"/>
    <cellStyle name="Normal 11 3 4" xfId="2378"/>
    <cellStyle name="Normal 11 4" xfId="2379"/>
    <cellStyle name="Normal 11 4 2" xfId="2380"/>
    <cellStyle name="Normal 11 4 2 2" xfId="2381"/>
    <cellStyle name="Normal 11 4 3" xfId="2382"/>
    <cellStyle name="Normal 11 5" xfId="2383"/>
    <cellStyle name="Normal 11 5 2" xfId="2384"/>
    <cellStyle name="Normal 11 6" xfId="2385"/>
    <cellStyle name="Normal 12" xfId="2386"/>
    <cellStyle name="Normal 13" xfId="2387"/>
    <cellStyle name="Normal 14" xfId="2388"/>
    <cellStyle name="Normal 15" xfId="2389"/>
    <cellStyle name="Normal 16" xfId="2390"/>
    <cellStyle name="Normal 17" xfId="2391"/>
    <cellStyle name="Normal 18" xfId="2392"/>
    <cellStyle name="Normal 19" xfId="2393"/>
    <cellStyle name="Normal 2" xfId="2394"/>
    <cellStyle name="Normal 2 2" xfId="2395"/>
    <cellStyle name="Normal 2 3" xfId="3261"/>
    <cellStyle name="Normal 20" xfId="2396"/>
    <cellStyle name="Normal 20 2" xfId="2397"/>
    <cellStyle name="Normal 20 2 2" xfId="2398"/>
    <cellStyle name="Normal 20 2 2 2" xfId="2399"/>
    <cellStyle name="Normal 20 2 2 2 2" xfId="2400"/>
    <cellStyle name="Normal 20 2 2 2 2 2" xfId="2401"/>
    <cellStyle name="Normal 20 2 2 2 3" xfId="2402"/>
    <cellStyle name="Normal 20 2 2 3" xfId="2403"/>
    <cellStyle name="Normal 20 2 2 3 2" xfId="2404"/>
    <cellStyle name="Normal 20 2 2 4" xfId="2405"/>
    <cellStyle name="Normal 20 2 3" xfId="2406"/>
    <cellStyle name="Normal 20 2 3 2" xfId="2407"/>
    <cellStyle name="Normal 20 2 3 2 2" xfId="2408"/>
    <cellStyle name="Normal 20 2 3 3" xfId="2409"/>
    <cellStyle name="Normal 20 2 4" xfId="2410"/>
    <cellStyle name="Normal 20 2 4 2" xfId="2411"/>
    <cellStyle name="Normal 20 2 5" xfId="2412"/>
    <cellStyle name="Normal 20 3" xfId="2413"/>
    <cellStyle name="Normal 20 3 2" xfId="2414"/>
    <cellStyle name="Normal 20 3 2 2" xfId="2415"/>
    <cellStyle name="Normal 20 3 2 2 2" xfId="2416"/>
    <cellStyle name="Normal 20 3 2 2 2 2" xfId="2417"/>
    <cellStyle name="Normal 20 3 2 2 3" xfId="2418"/>
    <cellStyle name="Normal 20 3 2 3" xfId="2419"/>
    <cellStyle name="Normal 20 3 2 3 2" xfId="2420"/>
    <cellStyle name="Normal 20 3 2 4" xfId="2421"/>
    <cellStyle name="Normal 20 3 3" xfId="2422"/>
    <cellStyle name="Normal 20 3 3 2" xfId="2423"/>
    <cellStyle name="Normal 20 3 3 2 2" xfId="2424"/>
    <cellStyle name="Normal 20 3 3 3" xfId="2425"/>
    <cellStyle name="Normal 20 3 4" xfId="2426"/>
    <cellStyle name="Normal 20 3 4 2" xfId="2427"/>
    <cellStyle name="Normal 20 3 5" xfId="2428"/>
    <cellStyle name="Normal 20 4" xfId="2429"/>
    <cellStyle name="Normal 20 4 2" xfId="2430"/>
    <cellStyle name="Normal 20 4 2 2" xfId="2431"/>
    <cellStyle name="Normal 20 4 2 2 2" xfId="2432"/>
    <cellStyle name="Normal 20 4 2 3" xfId="2433"/>
    <cellStyle name="Normal 20 4 3" xfId="2434"/>
    <cellStyle name="Normal 20 4 3 2" xfId="2435"/>
    <cellStyle name="Normal 20 4 4" xfId="2436"/>
    <cellStyle name="Normal 20 5" xfId="2437"/>
    <cellStyle name="Normal 20 5 2" xfId="2438"/>
    <cellStyle name="Normal 20 5 2 2" xfId="2439"/>
    <cellStyle name="Normal 20 5 3" xfId="2440"/>
    <cellStyle name="Normal 20 6" xfId="2441"/>
    <cellStyle name="Normal 20 6 2" xfId="2442"/>
    <cellStyle name="Normal 20 7" xfId="2443"/>
    <cellStyle name="Normal 20 8" xfId="3260"/>
    <cellStyle name="Normal 21" xfId="2444"/>
    <cellStyle name="Normal 21 2" xfId="2445"/>
    <cellStyle name="Normal 21 3" xfId="2446"/>
    <cellStyle name="Normal 21 3 2" xfId="2447"/>
    <cellStyle name="Normal 21 3 2 2" xfId="2448"/>
    <cellStyle name="Normal 21 3 2 2 2" xfId="2449"/>
    <cellStyle name="Normal 21 3 2 3" xfId="2450"/>
    <cellStyle name="Normal 21 3 3" xfId="2451"/>
    <cellStyle name="Normal 21 3 3 2" xfId="2452"/>
    <cellStyle name="Normal 21 3 4" xfId="2453"/>
    <cellStyle name="Normal 21 4" xfId="2454"/>
    <cellStyle name="Normal 21 4 2" xfId="2455"/>
    <cellStyle name="Normal 21 4 2 2" xfId="2456"/>
    <cellStyle name="Normal 21 4 3" xfId="2457"/>
    <cellStyle name="Normal 21 5" xfId="2458"/>
    <cellStyle name="Normal 21 5 2" xfId="2459"/>
    <cellStyle name="Normal 21 6" xfId="2460"/>
    <cellStyle name="Normal 22" xfId="2461"/>
    <cellStyle name="Normal 22 2" xfId="2462"/>
    <cellStyle name="Normal 22 2 2" xfId="2463"/>
    <cellStyle name="Normal 22 2 2 2" xfId="2464"/>
    <cellStyle name="Normal 22 2 2 2 2" xfId="2465"/>
    <cellStyle name="Normal 22 2 2 3" xfId="2466"/>
    <cellStyle name="Normal 22 2 3" xfId="2467"/>
    <cellStyle name="Normal 22 2 3 2" xfId="2468"/>
    <cellStyle name="Normal 22 2 4" xfId="2469"/>
    <cellStyle name="Normal 22 3" xfId="2470"/>
    <cellStyle name="Normal 22 3 2" xfId="2471"/>
    <cellStyle name="Normal 22 3 2 2" xfId="2472"/>
    <cellStyle name="Normal 22 3 3" xfId="2473"/>
    <cellStyle name="Normal 22 4" xfId="2474"/>
    <cellStyle name="Normal 22 4 2" xfId="2475"/>
    <cellStyle name="Normal 22 5" xfId="2476"/>
    <cellStyle name="Normal 23" xfId="2477"/>
    <cellStyle name="Normal 23 2" xfId="2478"/>
    <cellStyle name="Normal 23 2 2" xfId="2479"/>
    <cellStyle name="Normal 23 2 2 2" xfId="2480"/>
    <cellStyle name="Normal 23 2 2 2 2" xfId="2481"/>
    <cellStyle name="Normal 23 2 2 3" xfId="2482"/>
    <cellStyle name="Normal 23 2 3" xfId="2483"/>
    <cellStyle name="Normal 23 2 3 2" xfId="2484"/>
    <cellStyle name="Normal 23 2 4" xfId="2485"/>
    <cellStyle name="Normal 23 3" xfId="2486"/>
    <cellStyle name="Normal 23 3 2" xfId="2487"/>
    <cellStyle name="Normal 23 3 2 2" xfId="2488"/>
    <cellStyle name="Normal 23 3 3" xfId="2489"/>
    <cellStyle name="Normal 23 4" xfId="2490"/>
    <cellStyle name="Normal 23 4 2" xfId="2491"/>
    <cellStyle name="Normal 23 5" xfId="2492"/>
    <cellStyle name="Normal 24" xfId="2493"/>
    <cellStyle name="Normal 24 2" xfId="2494"/>
    <cellStyle name="Normal 24 2 2" xfId="2495"/>
    <cellStyle name="Normal 24 2 2 2" xfId="2496"/>
    <cellStyle name="Normal 24 2 3" xfId="2497"/>
    <cellStyle name="Normal 24 3" xfId="2498"/>
    <cellStyle name="Normal 24 3 2" xfId="2499"/>
    <cellStyle name="Normal 24 4" xfId="2500"/>
    <cellStyle name="Normal 25" xfId="2501"/>
    <cellStyle name="Normal 25 2" xfId="2502"/>
    <cellStyle name="Normal 25 2 2" xfId="2503"/>
    <cellStyle name="Normal 25 2 2 2" xfId="2504"/>
    <cellStyle name="Normal 25 2 3" xfId="2505"/>
    <cellStyle name="Normal 25 3" xfId="2506"/>
    <cellStyle name="Normal 25 3 2" xfId="2507"/>
    <cellStyle name="Normal 25 4" xfId="2508"/>
    <cellStyle name="Normal 26" xfId="2509"/>
    <cellStyle name="Normal 26 2" xfId="2510"/>
    <cellStyle name="Normal 26 2 2" xfId="2511"/>
    <cellStyle name="Normal 26 2 2 2" xfId="2512"/>
    <cellStyle name="Normal 26 2 3" xfId="2513"/>
    <cellStyle name="Normal 26 3" xfId="2514"/>
    <cellStyle name="Normal 26 3 2" xfId="2515"/>
    <cellStyle name="Normal 26 4" xfId="2516"/>
    <cellStyle name="Normal 27" xfId="2517"/>
    <cellStyle name="Normal 28" xfId="3259"/>
    <cellStyle name="Normal 28 2" xfId="3262"/>
    <cellStyle name="Normal 3" xfId="2518"/>
    <cellStyle name="Normal 3 2" xfId="2519"/>
    <cellStyle name="Normal 3 2 2" xfId="2520"/>
    <cellStyle name="Normal 3 2 2 2" xfId="2521"/>
    <cellStyle name="Normal 3 2 2 2 2" xfId="2522"/>
    <cellStyle name="Normal 3 2 2 2 2 2" xfId="2523"/>
    <cellStyle name="Normal 3 2 2 2 3" xfId="2524"/>
    <cellStyle name="Normal 3 2 2 3" xfId="2525"/>
    <cellStyle name="Normal 3 2 2 3 2" xfId="2526"/>
    <cellStyle name="Normal 3 2 2 4" xfId="2527"/>
    <cellStyle name="Normal 3 2 3" xfId="2528"/>
    <cellStyle name="Normal 3 2 3 2" xfId="2529"/>
    <cellStyle name="Normal 3 2 3 2 2" xfId="2530"/>
    <cellStyle name="Normal 3 2 3 2 2 2" xfId="2531"/>
    <cellStyle name="Normal 3 2 3 2 3" xfId="2532"/>
    <cellStyle name="Normal 3 2 3 3" xfId="2533"/>
    <cellStyle name="Normal 3 2 3 3 2" xfId="2534"/>
    <cellStyle name="Normal 3 2 3 4" xfId="2535"/>
    <cellStyle name="Normal 3 2 4" xfId="2536"/>
    <cellStyle name="Normal 3 2 4 2" xfId="2537"/>
    <cellStyle name="Normal 3 2 4 2 2" xfId="2538"/>
    <cellStyle name="Normal 3 2 4 2 2 2" xfId="2539"/>
    <cellStyle name="Normal 3 2 4 2 3" xfId="2540"/>
    <cellStyle name="Normal 3 2 4 3" xfId="2541"/>
    <cellStyle name="Normal 3 2 4 3 2" xfId="2542"/>
    <cellStyle name="Normal 3 2 4 4" xfId="2543"/>
    <cellStyle name="Normal 3 3" xfId="2544"/>
    <cellStyle name="Normal 3 3 2" xfId="2545"/>
    <cellStyle name="Normal 3 3 2 2" xfId="2546"/>
    <cellStyle name="Normal 3 3 2 2 2" xfId="2547"/>
    <cellStyle name="Normal 3 3 2 2 2 2" xfId="2548"/>
    <cellStyle name="Normal 3 3 2 2 3" xfId="2549"/>
    <cellStyle name="Normal 3 3 2 3" xfId="2550"/>
    <cellStyle name="Normal 3 3 2 3 2" xfId="2551"/>
    <cellStyle name="Normal 3 3 2 4" xfId="2552"/>
    <cellStyle name="Normal 3 3 3" xfId="2553"/>
    <cellStyle name="Normal 3 3 3 2" xfId="2554"/>
    <cellStyle name="Normal 3 3 3 2 2" xfId="2555"/>
    <cellStyle name="Normal 3 3 3 2 2 2" xfId="2556"/>
    <cellStyle name="Normal 3 3 3 2 3" xfId="2557"/>
    <cellStyle name="Normal 3 3 3 3" xfId="2558"/>
    <cellStyle name="Normal 3 3 3 3 2" xfId="2559"/>
    <cellStyle name="Normal 3 3 3 4" xfId="2560"/>
    <cellStyle name="Normal 3 3 4" xfId="2561"/>
    <cellStyle name="Normal 3 3 4 2" xfId="2562"/>
    <cellStyle name="Normal 3 3 4 2 2" xfId="2563"/>
    <cellStyle name="Normal 3 3 4 3" xfId="2564"/>
    <cellStyle name="Normal 3 3 5" xfId="2565"/>
    <cellStyle name="Normal 3 3 5 2" xfId="2566"/>
    <cellStyle name="Normal 3 3 6" xfId="2567"/>
    <cellStyle name="Normal 3 4" xfId="2568"/>
    <cellStyle name="Normal 3 4 2" xfId="2569"/>
    <cellStyle name="Normal 3 4 2 2" xfId="2570"/>
    <cellStyle name="Normal 3 4 2 2 2" xfId="2571"/>
    <cellStyle name="Normal 3 4 2 2 2 2" xfId="2572"/>
    <cellStyle name="Normal 3 4 2 2 3" xfId="2573"/>
    <cellStyle name="Normal 3 4 2 3" xfId="2574"/>
    <cellStyle name="Normal 3 4 2 3 2" xfId="2575"/>
    <cellStyle name="Normal 3 4 2 4" xfId="2576"/>
    <cellStyle name="Normal 3 4 3" xfId="2577"/>
    <cellStyle name="Normal 3 4 3 2" xfId="2578"/>
    <cellStyle name="Normal 3 4 3 2 2" xfId="2579"/>
    <cellStyle name="Normal 3 4 3 2 2 2" xfId="2580"/>
    <cellStyle name="Normal 3 4 3 2 3" xfId="2581"/>
    <cellStyle name="Normal 3 4 3 3" xfId="2582"/>
    <cellStyle name="Normal 3 4 3 3 2" xfId="2583"/>
    <cellStyle name="Normal 3 4 3 4" xfId="2584"/>
    <cellStyle name="Normal 3 4 4" xfId="2585"/>
    <cellStyle name="Normal 3 4 4 2" xfId="2586"/>
    <cellStyle name="Normal 3 4 4 2 2" xfId="2587"/>
    <cellStyle name="Normal 3 4 4 3" xfId="2588"/>
    <cellStyle name="Normal 3 4 5" xfId="2589"/>
    <cellStyle name="Normal 3 4 5 2" xfId="2590"/>
    <cellStyle name="Normal 3 4 6" xfId="2591"/>
    <cellStyle name="Normal 3 5" xfId="2592"/>
    <cellStyle name="Normal 3 5 2" xfId="2593"/>
    <cellStyle name="Normal 3 5 2 2" xfId="2594"/>
    <cellStyle name="Normal 3 5 2 2 2" xfId="2595"/>
    <cellStyle name="Normal 3 5 2 2 2 2" xfId="2596"/>
    <cellStyle name="Normal 3 5 2 2 3" xfId="2597"/>
    <cellStyle name="Normal 3 5 2 3" xfId="2598"/>
    <cellStyle name="Normal 3 5 2 3 2" xfId="2599"/>
    <cellStyle name="Normal 3 5 2 4" xfId="2600"/>
    <cellStyle name="Normal 3 5 3" xfId="2601"/>
    <cellStyle name="Normal 3 5 3 2" xfId="2602"/>
    <cellStyle name="Normal 3 5 3 2 2" xfId="2603"/>
    <cellStyle name="Normal 3 5 3 2 2 2" xfId="2604"/>
    <cellStyle name="Normal 3 5 3 2 3" xfId="2605"/>
    <cellStyle name="Normal 3 5 3 3" xfId="2606"/>
    <cellStyle name="Normal 3 5 3 3 2" xfId="2607"/>
    <cellStyle name="Normal 3 5 3 4" xfId="2608"/>
    <cellStyle name="Normal 3 5 4" xfId="2609"/>
    <cellStyle name="Normal 3 5 4 2" xfId="2610"/>
    <cellStyle name="Normal 3 5 4 2 2" xfId="2611"/>
    <cellStyle name="Normal 3 5 4 3" xfId="2612"/>
    <cellStyle name="Normal 3 5 5" xfId="2613"/>
    <cellStyle name="Normal 3 5 5 2" xfId="2614"/>
    <cellStyle name="Normal 3 5 6" xfId="2615"/>
    <cellStyle name="Normal 3 6" xfId="2616"/>
    <cellStyle name="Normal 3 6 2" xfId="2617"/>
    <cellStyle name="Normal 3 6 2 2" xfId="2618"/>
    <cellStyle name="Normal 3 6 2 2 2" xfId="2619"/>
    <cellStyle name="Normal 3 6 2 2 2 2" xfId="2620"/>
    <cellStyle name="Normal 3 6 2 2 3" xfId="2621"/>
    <cellStyle name="Normal 3 6 2 3" xfId="2622"/>
    <cellStyle name="Normal 3 6 2 3 2" xfId="2623"/>
    <cellStyle name="Normal 3 6 2 4" xfId="2624"/>
    <cellStyle name="Normal 3 6 3" xfId="2625"/>
    <cellStyle name="Normal 3 6 3 2" xfId="2626"/>
    <cellStyle name="Normal 3 6 3 2 2" xfId="2627"/>
    <cellStyle name="Normal 3 6 3 2 2 2" xfId="2628"/>
    <cellStyle name="Normal 3 6 3 2 3" xfId="2629"/>
    <cellStyle name="Normal 3 6 3 3" xfId="2630"/>
    <cellStyle name="Normal 3 6 3 3 2" xfId="2631"/>
    <cellStyle name="Normal 3 6 3 4" xfId="2632"/>
    <cellStyle name="Normal 3 6 4" xfId="2633"/>
    <cellStyle name="Normal 3 6 4 2" xfId="2634"/>
    <cellStyle name="Normal 3 6 4 2 2" xfId="2635"/>
    <cellStyle name="Normal 3 6 4 2 2 2" xfId="2636"/>
    <cellStyle name="Normal 3 6 4 2 3" xfId="2637"/>
    <cellStyle name="Normal 3 6 4 3" xfId="2638"/>
    <cellStyle name="Normal 3 6 4 3 2" xfId="2639"/>
    <cellStyle name="Normal 3 6 4 4" xfId="2640"/>
    <cellStyle name="Normal 3 6 5" xfId="2641"/>
    <cellStyle name="Normal 3 6 5 2" xfId="2642"/>
    <cellStyle name="Normal 3 6 5 2 2" xfId="2643"/>
    <cellStyle name="Normal 3 6 5 3" xfId="2644"/>
    <cellStyle name="Normal 3 6 6" xfId="2645"/>
    <cellStyle name="Normal 3 6 6 2" xfId="2646"/>
    <cellStyle name="Normal 3 6 7" xfId="2647"/>
    <cellStyle name="Normal 3 7" xfId="2648"/>
    <cellStyle name="Normal 3 7 2" xfId="2649"/>
    <cellStyle name="Normal 3 7 2 2" xfId="2650"/>
    <cellStyle name="Normal 3 7 2 2 2" xfId="2651"/>
    <cellStyle name="Normal 3 7 2 2 2 2" xfId="2652"/>
    <cellStyle name="Normal 3 7 2 2 3" xfId="2653"/>
    <cellStyle name="Normal 3 7 2 3" xfId="2654"/>
    <cellStyle name="Normal 3 7 2 3 2" xfId="2655"/>
    <cellStyle name="Normal 3 7 2 4" xfId="2656"/>
    <cellStyle name="Normal 3 7 3" xfId="2657"/>
    <cellStyle name="Normal 3 7 3 2" xfId="2658"/>
    <cellStyle name="Normal 3 7 3 2 2" xfId="2659"/>
    <cellStyle name="Normal 3 7 3 3" xfId="2660"/>
    <cellStyle name="Normal 3 7 4" xfId="2661"/>
    <cellStyle name="Normal 3 7 4 2" xfId="2662"/>
    <cellStyle name="Normal 3 7 5" xfId="2663"/>
    <cellStyle name="Normal 3 8" xfId="2664"/>
    <cellStyle name="Normal 3 9" xfId="2665"/>
    <cellStyle name="Normal 3 9 2" xfId="2666"/>
    <cellStyle name="Normal 3 9 2 2" xfId="2667"/>
    <cellStyle name="Normal 3 9 2 2 2" xfId="2668"/>
    <cellStyle name="Normal 3 9 2 3" xfId="2669"/>
    <cellStyle name="Normal 3 9 3" xfId="2670"/>
    <cellStyle name="Normal 3 9 3 2" xfId="2671"/>
    <cellStyle name="Normal 3 9 4" xfId="2672"/>
    <cellStyle name="Normal 4" xfId="2673"/>
    <cellStyle name="Normal 4 2" xfId="2674"/>
    <cellStyle name="Normal 4 2 2" xfId="2675"/>
    <cellStyle name="Normal 4 2 2 2" xfId="2676"/>
    <cellStyle name="Normal 4 2 2 2 2" xfId="2677"/>
    <cellStyle name="Normal 4 2 2 2 2 2" xfId="2678"/>
    <cellStyle name="Normal 4 2 2 2 3" xfId="2679"/>
    <cellStyle name="Normal 4 2 2 3" xfId="2680"/>
    <cellStyle name="Normal 4 2 2 3 2" xfId="2681"/>
    <cellStyle name="Normal 4 2 2 4" xfId="2682"/>
    <cellStyle name="Normal 4 2 3" xfId="2683"/>
    <cellStyle name="Normal 4 2 3 2" xfId="2684"/>
    <cellStyle name="Normal 4 2 3 2 2" xfId="2685"/>
    <cellStyle name="Normal 4 2 3 2 2 2" xfId="2686"/>
    <cellStyle name="Normal 4 2 3 2 3" xfId="2687"/>
    <cellStyle name="Normal 4 2 3 3" xfId="2688"/>
    <cellStyle name="Normal 4 2 3 3 2" xfId="2689"/>
    <cellStyle name="Normal 4 2 3 4" xfId="2690"/>
    <cellStyle name="Normal 4 2 4" xfId="2691"/>
    <cellStyle name="Normal 4 2 4 2" xfId="2692"/>
    <cellStyle name="Normal 4 2 4 2 2" xfId="2693"/>
    <cellStyle name="Normal 4 2 4 2 2 2" xfId="2694"/>
    <cellStyle name="Normal 4 2 4 2 3" xfId="2695"/>
    <cellStyle name="Normal 4 2 4 3" xfId="2696"/>
    <cellStyle name="Normal 4 2 4 3 2" xfId="2697"/>
    <cellStyle name="Normal 4 2 4 4" xfId="2698"/>
    <cellStyle name="Normal 4 3" xfId="2699"/>
    <cellStyle name="Normal 4 3 2" xfId="2700"/>
    <cellStyle name="Normal 4 3 2 2" xfId="2701"/>
    <cellStyle name="Normal 4 3 2 2 2" xfId="2702"/>
    <cellStyle name="Normal 4 3 2 2 2 2" xfId="2703"/>
    <cellStyle name="Normal 4 3 2 2 3" xfId="2704"/>
    <cellStyle name="Normal 4 3 2 3" xfId="2705"/>
    <cellStyle name="Normal 4 3 2 3 2" xfId="2706"/>
    <cellStyle name="Normal 4 3 2 4" xfId="2707"/>
    <cellStyle name="Normal 4 3 3" xfId="2708"/>
    <cellStyle name="Normal 4 3 3 2" xfId="2709"/>
    <cellStyle name="Normal 4 3 3 2 2" xfId="2710"/>
    <cellStyle name="Normal 4 3 3 2 2 2" xfId="2711"/>
    <cellStyle name="Normal 4 3 3 2 3" xfId="2712"/>
    <cellStyle name="Normal 4 3 3 3" xfId="2713"/>
    <cellStyle name="Normal 4 3 3 3 2" xfId="2714"/>
    <cellStyle name="Normal 4 3 3 4" xfId="2715"/>
    <cellStyle name="Normal 4 3 4" xfId="2716"/>
    <cellStyle name="Normal 4 3 4 2" xfId="2717"/>
    <cellStyle name="Normal 4 3 4 2 2" xfId="2718"/>
    <cellStyle name="Normal 4 3 4 3" xfId="2719"/>
    <cellStyle name="Normal 4 3 5" xfId="2720"/>
    <cellStyle name="Normal 4 3 5 2" xfId="2721"/>
    <cellStyle name="Normal 4 3 6" xfId="2722"/>
    <cellStyle name="Normal 4 4" xfId="2723"/>
    <cellStyle name="Normal 4 4 2" xfId="2724"/>
    <cellStyle name="Normal 4 4 2 2" xfId="2725"/>
    <cellStyle name="Normal 4 4 2 2 2" xfId="2726"/>
    <cellStyle name="Normal 4 4 2 2 2 2" xfId="2727"/>
    <cellStyle name="Normal 4 4 2 2 3" xfId="2728"/>
    <cellStyle name="Normal 4 4 2 3" xfId="2729"/>
    <cellStyle name="Normal 4 4 2 3 2" xfId="2730"/>
    <cellStyle name="Normal 4 4 2 4" xfId="2731"/>
    <cellStyle name="Normal 4 4 3" xfId="2732"/>
    <cellStyle name="Normal 4 4 3 2" xfId="2733"/>
    <cellStyle name="Normal 4 4 3 2 2" xfId="2734"/>
    <cellStyle name="Normal 4 4 3 2 2 2" xfId="2735"/>
    <cellStyle name="Normal 4 4 3 2 3" xfId="2736"/>
    <cellStyle name="Normal 4 4 3 3" xfId="2737"/>
    <cellStyle name="Normal 4 4 3 3 2" xfId="2738"/>
    <cellStyle name="Normal 4 4 3 4" xfId="2739"/>
    <cellStyle name="Normal 4 4 4" xfId="2740"/>
    <cellStyle name="Normal 4 4 4 2" xfId="2741"/>
    <cellStyle name="Normal 4 4 4 2 2" xfId="2742"/>
    <cellStyle name="Normal 4 4 4 3" xfId="2743"/>
    <cellStyle name="Normal 4 4 5" xfId="2744"/>
    <cellStyle name="Normal 4 4 5 2" xfId="2745"/>
    <cellStyle name="Normal 4 4 6" xfId="2746"/>
    <cellStyle name="Normal 4 5" xfId="2747"/>
    <cellStyle name="Normal 4 5 2" xfId="2748"/>
    <cellStyle name="Normal 4 5 2 2" xfId="2749"/>
    <cellStyle name="Normal 4 5 2 2 2" xfId="2750"/>
    <cellStyle name="Normal 4 5 2 2 2 2" xfId="2751"/>
    <cellStyle name="Normal 4 5 2 2 3" xfId="2752"/>
    <cellStyle name="Normal 4 5 2 3" xfId="2753"/>
    <cellStyle name="Normal 4 5 2 3 2" xfId="2754"/>
    <cellStyle name="Normal 4 5 2 4" xfId="2755"/>
    <cellStyle name="Normal 4 5 3" xfId="2756"/>
    <cellStyle name="Normal 4 5 3 2" xfId="2757"/>
    <cellStyle name="Normal 4 5 3 2 2" xfId="2758"/>
    <cellStyle name="Normal 4 5 3 2 2 2" xfId="2759"/>
    <cellStyle name="Normal 4 5 3 2 3" xfId="2760"/>
    <cellStyle name="Normal 4 5 3 3" xfId="2761"/>
    <cellStyle name="Normal 4 5 3 3 2" xfId="2762"/>
    <cellStyle name="Normal 4 5 3 4" xfId="2763"/>
    <cellStyle name="Normal 4 5 4" xfId="2764"/>
    <cellStyle name="Normal 4 5 4 2" xfId="2765"/>
    <cellStyle name="Normal 4 5 4 2 2" xfId="2766"/>
    <cellStyle name="Normal 4 5 4 3" xfId="2767"/>
    <cellStyle name="Normal 4 5 5" xfId="2768"/>
    <cellStyle name="Normal 4 5 5 2" xfId="2769"/>
    <cellStyle name="Normal 4 5 6" xfId="2770"/>
    <cellStyle name="Normal 4 6" xfId="2771"/>
    <cellStyle name="Normal 4 6 2" xfId="2772"/>
    <cellStyle name="Normal 4 6 2 2" xfId="2773"/>
    <cellStyle name="Normal 4 6 2 2 2" xfId="2774"/>
    <cellStyle name="Normal 4 6 2 2 2 2" xfId="2775"/>
    <cellStyle name="Normal 4 6 2 2 3" xfId="2776"/>
    <cellStyle name="Normal 4 6 2 3" xfId="2777"/>
    <cellStyle name="Normal 4 6 2 3 2" xfId="2778"/>
    <cellStyle name="Normal 4 6 2 4" xfId="2779"/>
    <cellStyle name="Normal 4 6 3" xfId="2780"/>
    <cellStyle name="Normal 4 6 3 2" xfId="2781"/>
    <cellStyle name="Normal 4 6 3 2 2" xfId="2782"/>
    <cellStyle name="Normal 4 6 3 2 2 2" xfId="2783"/>
    <cellStyle name="Normal 4 6 3 2 3" xfId="2784"/>
    <cellStyle name="Normal 4 6 3 3" xfId="2785"/>
    <cellStyle name="Normal 4 6 3 3 2" xfId="2786"/>
    <cellStyle name="Normal 4 6 3 4" xfId="2787"/>
    <cellStyle name="Normal 4 6 4" xfId="2788"/>
    <cellStyle name="Normal 4 6 4 2" xfId="2789"/>
    <cellStyle name="Normal 4 6 4 2 2" xfId="2790"/>
    <cellStyle name="Normal 4 6 4 3" xfId="2791"/>
    <cellStyle name="Normal 4 6 5" xfId="2792"/>
    <cellStyle name="Normal 4 6 5 2" xfId="2793"/>
    <cellStyle name="Normal 4 6 6" xfId="2794"/>
    <cellStyle name="Normal 4 7" xfId="2795"/>
    <cellStyle name="Normal 4 7 2" xfId="2796"/>
    <cellStyle name="Normal 4 7 2 2" xfId="2797"/>
    <cellStyle name="Normal 4 7 2 2 2" xfId="2798"/>
    <cellStyle name="Normal 4 7 2 3" xfId="2799"/>
    <cellStyle name="Normal 4 7 3" xfId="2800"/>
    <cellStyle name="Normal 4 7 3 2" xfId="2801"/>
    <cellStyle name="Normal 4 7 4" xfId="2802"/>
    <cellStyle name="Normal 4 8" xfId="2803"/>
    <cellStyle name="Normal 4 8 2" xfId="2804"/>
    <cellStyle name="Normal 4 8 2 2" xfId="2805"/>
    <cellStyle name="Normal 4 8 2 2 2" xfId="2806"/>
    <cellStyle name="Normal 4 8 2 3" xfId="2807"/>
    <cellStyle name="Normal 4 8 3" xfId="2808"/>
    <cellStyle name="Normal 4 8 3 2" xfId="2809"/>
    <cellStyle name="Normal 4 8 4" xfId="2810"/>
    <cellStyle name="Normal 4 9" xfId="2811"/>
    <cellStyle name="Normal 4 9 2" xfId="2812"/>
    <cellStyle name="Normal 4 9 2 2" xfId="2813"/>
    <cellStyle name="Normal 4 9 2 2 2" xfId="2814"/>
    <cellStyle name="Normal 4 9 2 3" xfId="2815"/>
    <cellStyle name="Normal 4 9 3" xfId="2816"/>
    <cellStyle name="Normal 4 9 3 2" xfId="2817"/>
    <cellStyle name="Normal 4 9 4" xfId="2818"/>
    <cellStyle name="Normal 5" xfId="2819"/>
    <cellStyle name="Normal 5 2" xfId="2820"/>
    <cellStyle name="Normal 5 2 2" xfId="2821"/>
    <cellStyle name="Normal 5 2 2 2" xfId="2822"/>
    <cellStyle name="Normal 5 2 2 2 2" xfId="2823"/>
    <cellStyle name="Normal 5 2 2 2 2 2" xfId="2824"/>
    <cellStyle name="Normal 5 2 2 2 3" xfId="2825"/>
    <cellStyle name="Normal 5 2 2 3" xfId="2826"/>
    <cellStyle name="Normal 5 2 2 3 2" xfId="2827"/>
    <cellStyle name="Normal 5 2 2 4" xfId="2828"/>
    <cellStyle name="Normal 5 2 3" xfId="2829"/>
    <cellStyle name="Normal 5 2 3 2" xfId="2830"/>
    <cellStyle name="Normal 5 2 3 2 2" xfId="2831"/>
    <cellStyle name="Normal 5 2 3 2 2 2" xfId="2832"/>
    <cellStyle name="Normal 5 2 3 2 3" xfId="2833"/>
    <cellStyle name="Normal 5 2 3 3" xfId="2834"/>
    <cellStyle name="Normal 5 2 3 3 2" xfId="2835"/>
    <cellStyle name="Normal 5 2 3 4" xfId="2836"/>
    <cellStyle name="Normal 5 2 4" xfId="2837"/>
    <cellStyle name="Normal 5 2 4 2" xfId="2838"/>
    <cellStyle name="Normal 5 2 4 2 2" xfId="2839"/>
    <cellStyle name="Normal 5 2 4 3" xfId="2840"/>
    <cellStyle name="Normal 5 2 5" xfId="2841"/>
    <cellStyle name="Normal 5 2 5 2" xfId="2842"/>
    <cellStyle name="Normal 5 2 6" xfId="2843"/>
    <cellStyle name="Normal 5 3" xfId="2844"/>
    <cellStyle name="Normal 5 3 2" xfId="2845"/>
    <cellStyle name="Normal 5 3 2 2" xfId="2846"/>
    <cellStyle name="Normal 5 3 2 2 2" xfId="2847"/>
    <cellStyle name="Normal 5 3 2 2 2 2" xfId="2848"/>
    <cellStyle name="Normal 5 3 2 2 3" xfId="2849"/>
    <cellStyle name="Normal 5 3 2 3" xfId="2850"/>
    <cellStyle name="Normal 5 3 2 3 2" xfId="2851"/>
    <cellStyle name="Normal 5 3 2 4" xfId="2852"/>
    <cellStyle name="Normal 5 3 3" xfId="2853"/>
    <cellStyle name="Normal 5 3 3 2" xfId="2854"/>
    <cellStyle name="Normal 5 3 3 2 2" xfId="2855"/>
    <cellStyle name="Normal 5 3 3 2 2 2" xfId="2856"/>
    <cellStyle name="Normal 5 3 3 2 3" xfId="2857"/>
    <cellStyle name="Normal 5 3 3 3" xfId="2858"/>
    <cellStyle name="Normal 5 3 3 3 2" xfId="2859"/>
    <cellStyle name="Normal 5 3 3 4" xfId="2860"/>
    <cellStyle name="Normal 5 3 4" xfId="2861"/>
    <cellStyle name="Normal 5 3 4 2" xfId="2862"/>
    <cellStyle name="Normal 5 3 4 2 2" xfId="2863"/>
    <cellStyle name="Normal 5 3 4 3" xfId="2864"/>
    <cellStyle name="Normal 5 3 5" xfId="2865"/>
    <cellStyle name="Normal 5 3 5 2" xfId="2866"/>
    <cellStyle name="Normal 5 3 6" xfId="2867"/>
    <cellStyle name="Normal 5 4" xfId="2868"/>
    <cellStyle name="Normal 5 4 2" xfId="2869"/>
    <cellStyle name="Normal 5 4 2 2" xfId="2870"/>
    <cellStyle name="Normal 5 4 2 2 2" xfId="2871"/>
    <cellStyle name="Normal 5 4 2 2 2 2" xfId="2872"/>
    <cellStyle name="Normal 5 4 2 2 3" xfId="2873"/>
    <cellStyle name="Normal 5 4 2 3" xfId="2874"/>
    <cellStyle name="Normal 5 4 2 3 2" xfId="2875"/>
    <cellStyle name="Normal 5 4 2 4" xfId="2876"/>
    <cellStyle name="Normal 5 4 3" xfId="2877"/>
    <cellStyle name="Normal 5 4 3 2" xfId="2878"/>
    <cellStyle name="Normal 5 4 3 2 2" xfId="2879"/>
    <cellStyle name="Normal 5 4 3 2 2 2" xfId="2880"/>
    <cellStyle name="Normal 5 4 3 2 3" xfId="2881"/>
    <cellStyle name="Normal 5 4 3 3" xfId="2882"/>
    <cellStyle name="Normal 5 4 3 3 2" xfId="2883"/>
    <cellStyle name="Normal 5 4 3 4" xfId="2884"/>
    <cellStyle name="Normal 5 4 4" xfId="2885"/>
    <cellStyle name="Normal 5 4 4 2" xfId="2886"/>
    <cellStyle name="Normal 5 4 4 2 2" xfId="2887"/>
    <cellStyle name="Normal 5 4 4 3" xfId="2888"/>
    <cellStyle name="Normal 5 4 5" xfId="2889"/>
    <cellStyle name="Normal 5 4 5 2" xfId="2890"/>
    <cellStyle name="Normal 5 4 6" xfId="2891"/>
    <cellStyle name="Normal 5 5" xfId="2892"/>
    <cellStyle name="Normal 5 5 2" xfId="2893"/>
    <cellStyle name="Normal 5 5 2 2" xfId="2894"/>
    <cellStyle name="Normal 5 5 2 2 2" xfId="2895"/>
    <cellStyle name="Normal 5 5 2 2 2 2" xfId="2896"/>
    <cellStyle name="Normal 5 5 2 2 3" xfId="2897"/>
    <cellStyle name="Normal 5 5 2 3" xfId="2898"/>
    <cellStyle name="Normal 5 5 2 3 2" xfId="2899"/>
    <cellStyle name="Normal 5 5 2 4" xfId="2900"/>
    <cellStyle name="Normal 5 5 3" xfId="2901"/>
    <cellStyle name="Normal 5 5 3 2" xfId="2902"/>
    <cellStyle name="Normal 5 5 3 2 2" xfId="2903"/>
    <cellStyle name="Normal 5 5 3 2 2 2" xfId="2904"/>
    <cellStyle name="Normal 5 5 3 2 3" xfId="2905"/>
    <cellStyle name="Normal 5 5 3 3" xfId="2906"/>
    <cellStyle name="Normal 5 5 3 3 2" xfId="2907"/>
    <cellStyle name="Normal 5 5 3 4" xfId="2908"/>
    <cellStyle name="Normal 5 5 4" xfId="2909"/>
    <cellStyle name="Normal 5 5 4 2" xfId="2910"/>
    <cellStyle name="Normal 5 5 4 2 2" xfId="2911"/>
    <cellStyle name="Normal 5 5 4 3" xfId="2912"/>
    <cellStyle name="Normal 5 5 5" xfId="2913"/>
    <cellStyle name="Normal 5 5 5 2" xfId="2914"/>
    <cellStyle name="Normal 5 5 6" xfId="2915"/>
    <cellStyle name="Normal 5 6" xfId="2916"/>
    <cellStyle name="Normal 5 6 2" xfId="2917"/>
    <cellStyle name="Normal 5 6 2 2" xfId="2918"/>
    <cellStyle name="Normal 5 6 2 2 2" xfId="2919"/>
    <cellStyle name="Normal 5 6 2 2 2 2" xfId="2920"/>
    <cellStyle name="Normal 5 6 2 2 3" xfId="2921"/>
    <cellStyle name="Normal 5 6 2 3" xfId="2922"/>
    <cellStyle name="Normal 5 6 2 3 2" xfId="2923"/>
    <cellStyle name="Normal 5 6 2 4" xfId="2924"/>
    <cellStyle name="Normal 5 6 3" xfId="2925"/>
    <cellStyle name="Normal 5 6 3 2" xfId="2926"/>
    <cellStyle name="Normal 5 6 3 2 2" xfId="2927"/>
    <cellStyle name="Normal 5 6 3 2 2 2" xfId="2928"/>
    <cellStyle name="Normal 5 6 3 2 3" xfId="2929"/>
    <cellStyle name="Normal 5 6 3 3" xfId="2930"/>
    <cellStyle name="Normal 5 6 3 3 2" xfId="2931"/>
    <cellStyle name="Normal 5 6 3 4" xfId="2932"/>
    <cellStyle name="Normal 5 6 4" xfId="2933"/>
    <cellStyle name="Normal 5 6 4 2" xfId="2934"/>
    <cellStyle name="Normal 5 6 4 2 2" xfId="2935"/>
    <cellStyle name="Normal 5 6 4 3" xfId="2936"/>
    <cellStyle name="Normal 5 6 5" xfId="2937"/>
    <cellStyle name="Normal 5 6 5 2" xfId="2938"/>
    <cellStyle name="Normal 5 6 6" xfId="2939"/>
    <cellStyle name="Normal 5 7" xfId="2940"/>
    <cellStyle name="Normal 5 7 2" xfId="2941"/>
    <cellStyle name="Normal 5 7 2 2" xfId="2942"/>
    <cellStyle name="Normal 5 7 2 2 2" xfId="2943"/>
    <cellStyle name="Normal 5 7 2 3" xfId="2944"/>
    <cellStyle name="Normal 5 7 3" xfId="2945"/>
    <cellStyle name="Normal 5 7 3 2" xfId="2946"/>
    <cellStyle name="Normal 5 7 4" xfId="2947"/>
    <cellStyle name="Normal 5 8" xfId="2948"/>
    <cellStyle name="Normal 5 8 2" xfId="2949"/>
    <cellStyle name="Normal 5 8 2 2" xfId="2950"/>
    <cellStyle name="Normal 5 8 2 2 2" xfId="2951"/>
    <cellStyle name="Normal 5 8 2 3" xfId="2952"/>
    <cellStyle name="Normal 5 8 3" xfId="2953"/>
    <cellStyle name="Normal 5 8 3 2" xfId="2954"/>
    <cellStyle name="Normal 5 8 4" xfId="2955"/>
    <cellStyle name="Normal 5 9" xfId="2956"/>
    <cellStyle name="Normal 5 9 2" xfId="2957"/>
    <cellStyle name="Normal 5 9 2 2" xfId="2958"/>
    <cellStyle name="Normal 5 9 2 2 2" xfId="2959"/>
    <cellStyle name="Normal 5 9 2 3" xfId="2960"/>
    <cellStyle name="Normal 5 9 3" xfId="2961"/>
    <cellStyle name="Normal 5 9 3 2" xfId="2962"/>
    <cellStyle name="Normal 5 9 4" xfId="2963"/>
    <cellStyle name="Normal 6" xfId="2964"/>
    <cellStyle name="Normal 6 2" xfId="2965"/>
    <cellStyle name="Normal 7" xfId="2966"/>
    <cellStyle name="Normal 7 2" xfId="2967"/>
    <cellStyle name="Normal 8" xfId="2968"/>
    <cellStyle name="Normal 8 2" xfId="2969"/>
    <cellStyle name="Normal 8 2 2" xfId="2970"/>
    <cellStyle name="Normal 8 2 2 2" xfId="2971"/>
    <cellStyle name="Normal 8 2 2 2 2" xfId="2972"/>
    <cellStyle name="Normal 8 2 2 3" xfId="2973"/>
    <cellStyle name="Normal 8 2 3" xfId="2974"/>
    <cellStyle name="Normal 8 2 3 2" xfId="2975"/>
    <cellStyle name="Normal 8 2 4" xfId="2976"/>
    <cellStyle name="Normal 8 3" xfId="2977"/>
    <cellStyle name="Normal 8 3 2" xfId="2978"/>
    <cellStyle name="Normal 8 3 2 2" xfId="2979"/>
    <cellStyle name="Normal 8 3 2 2 2" xfId="2980"/>
    <cellStyle name="Normal 8 3 2 3" xfId="2981"/>
    <cellStyle name="Normal 8 3 3" xfId="2982"/>
    <cellStyle name="Normal 8 3 3 2" xfId="2983"/>
    <cellStyle name="Normal 8 3 4" xfId="2984"/>
    <cellStyle name="Normal 8 4" xfId="2985"/>
    <cellStyle name="Normal 8 4 2" xfId="2986"/>
    <cellStyle name="Normal 8 4 2 2" xfId="2987"/>
    <cellStyle name="Normal 8 4 2 2 2" xfId="2988"/>
    <cellStyle name="Normal 8 4 2 3" xfId="2989"/>
    <cellStyle name="Normal 8 4 3" xfId="2990"/>
    <cellStyle name="Normal 8 4 3 2" xfId="2991"/>
    <cellStyle name="Normal 8 4 4" xfId="2992"/>
    <cellStyle name="Normal 9" xfId="2993"/>
    <cellStyle name="Normal 9 2" xfId="2994"/>
    <cellStyle name="Normal 9 2 2" xfId="2995"/>
    <cellStyle name="Normal 9 2 2 2" xfId="2996"/>
    <cellStyle name="Normal 9 2 2 2 2" xfId="2997"/>
    <cellStyle name="Normal 9 2 2 3" xfId="2998"/>
    <cellStyle name="Normal 9 2 3" xfId="2999"/>
    <cellStyle name="Normal 9 2 3 2" xfId="3000"/>
    <cellStyle name="Normal 9 2 4" xfId="3001"/>
    <cellStyle name="Normal 9 3" xfId="3002"/>
    <cellStyle name="Normal 9 3 2" xfId="3003"/>
    <cellStyle name="Normal 9 3 2 2" xfId="3004"/>
    <cellStyle name="Normal 9 3 2 2 2" xfId="3005"/>
    <cellStyle name="Normal 9 3 2 3" xfId="3006"/>
    <cellStyle name="Normal 9 3 3" xfId="3007"/>
    <cellStyle name="Normal 9 3 3 2" xfId="3008"/>
    <cellStyle name="Normal 9 3 4" xfId="3009"/>
    <cellStyle name="Normal 9 4" xfId="3010"/>
    <cellStyle name="Normal 9 4 2" xfId="3011"/>
    <cellStyle name="Normal 9 4 2 2" xfId="3012"/>
    <cellStyle name="Normal 9 4 2 2 2" xfId="3013"/>
    <cellStyle name="Normal 9 4 2 3" xfId="3014"/>
    <cellStyle name="Normal 9 4 3" xfId="3015"/>
    <cellStyle name="Normal 9 4 3 2" xfId="3016"/>
    <cellStyle name="Normal 9 4 4" xfId="3017"/>
    <cellStyle name="Notas 2" xfId="3018"/>
    <cellStyle name="Notas 2 10" xfId="3019"/>
    <cellStyle name="Notas 2 10 2" xfId="3020"/>
    <cellStyle name="Notas 2 10 2 2" xfId="3021"/>
    <cellStyle name="Notas 2 10 2 2 2" xfId="3022"/>
    <cellStyle name="Notas 2 10 2 3" xfId="3023"/>
    <cellStyle name="Notas 2 10 3" xfId="3024"/>
    <cellStyle name="Notas 2 10 3 2" xfId="3025"/>
    <cellStyle name="Notas 2 10 4" xfId="3026"/>
    <cellStyle name="Notas 2 11" xfId="3027"/>
    <cellStyle name="Notas 2 11 2" xfId="3028"/>
    <cellStyle name="Notas 2 11 2 2" xfId="3029"/>
    <cellStyle name="Notas 2 11 3" xfId="3030"/>
    <cellStyle name="Notas 2 12" xfId="3031"/>
    <cellStyle name="Notas 2 12 2" xfId="3032"/>
    <cellStyle name="Notas 2 13" xfId="3033"/>
    <cellStyle name="Notas 2 2" xfId="3034"/>
    <cellStyle name="Notas 2 2 2" xfId="3035"/>
    <cellStyle name="Notas 2 2 2 2" xfId="3036"/>
    <cellStyle name="Notas 2 2 2 2 2" xfId="3037"/>
    <cellStyle name="Notas 2 2 2 2 2 2" xfId="3038"/>
    <cellStyle name="Notas 2 2 2 2 3" xfId="3039"/>
    <cellStyle name="Notas 2 2 2 3" xfId="3040"/>
    <cellStyle name="Notas 2 2 2 3 2" xfId="3041"/>
    <cellStyle name="Notas 2 2 2 4" xfId="3042"/>
    <cellStyle name="Notas 2 2 3" xfId="3043"/>
    <cellStyle name="Notas 2 2 3 2" xfId="3044"/>
    <cellStyle name="Notas 2 2 3 2 2" xfId="3045"/>
    <cellStyle name="Notas 2 2 3 2 2 2" xfId="3046"/>
    <cellStyle name="Notas 2 2 3 2 3" xfId="3047"/>
    <cellStyle name="Notas 2 2 3 3" xfId="3048"/>
    <cellStyle name="Notas 2 2 3 3 2" xfId="3049"/>
    <cellStyle name="Notas 2 2 3 4" xfId="3050"/>
    <cellStyle name="Notas 2 2 4" xfId="3051"/>
    <cellStyle name="Notas 2 2 4 2" xfId="3052"/>
    <cellStyle name="Notas 2 2 4 2 2" xfId="3053"/>
    <cellStyle name="Notas 2 2 4 3" xfId="3054"/>
    <cellStyle name="Notas 2 2 5" xfId="3055"/>
    <cellStyle name="Notas 2 2 5 2" xfId="3056"/>
    <cellStyle name="Notas 2 2 6" xfId="3057"/>
    <cellStyle name="Notas 2 3" xfId="3058"/>
    <cellStyle name="Notas 2 3 2" xfId="3059"/>
    <cellStyle name="Notas 2 3 2 2" xfId="3060"/>
    <cellStyle name="Notas 2 3 2 2 2" xfId="3061"/>
    <cellStyle name="Notas 2 3 2 2 2 2" xfId="3062"/>
    <cellStyle name="Notas 2 3 2 2 3" xfId="3063"/>
    <cellStyle name="Notas 2 3 2 3" xfId="3064"/>
    <cellStyle name="Notas 2 3 2 3 2" xfId="3065"/>
    <cellStyle name="Notas 2 3 2 4" xfId="3066"/>
    <cellStyle name="Notas 2 3 3" xfId="3067"/>
    <cellStyle name="Notas 2 3 3 2" xfId="3068"/>
    <cellStyle name="Notas 2 3 3 2 2" xfId="3069"/>
    <cellStyle name="Notas 2 3 3 2 2 2" xfId="3070"/>
    <cellStyle name="Notas 2 3 3 2 3" xfId="3071"/>
    <cellStyle name="Notas 2 3 3 3" xfId="3072"/>
    <cellStyle name="Notas 2 3 3 3 2" xfId="3073"/>
    <cellStyle name="Notas 2 3 3 4" xfId="3074"/>
    <cellStyle name="Notas 2 3 4" xfId="3075"/>
    <cellStyle name="Notas 2 3 4 2" xfId="3076"/>
    <cellStyle name="Notas 2 3 4 2 2" xfId="3077"/>
    <cellStyle name="Notas 2 3 4 3" xfId="3078"/>
    <cellStyle name="Notas 2 3 5" xfId="3079"/>
    <cellStyle name="Notas 2 3 5 2" xfId="3080"/>
    <cellStyle name="Notas 2 3 6" xfId="3081"/>
    <cellStyle name="Notas 2 4" xfId="3082"/>
    <cellStyle name="Notas 2 4 2" xfId="3083"/>
    <cellStyle name="Notas 2 4 2 2" xfId="3084"/>
    <cellStyle name="Notas 2 4 2 2 2" xfId="3085"/>
    <cellStyle name="Notas 2 4 2 2 2 2" xfId="3086"/>
    <cellStyle name="Notas 2 4 2 2 3" xfId="3087"/>
    <cellStyle name="Notas 2 4 2 3" xfId="3088"/>
    <cellStyle name="Notas 2 4 2 3 2" xfId="3089"/>
    <cellStyle name="Notas 2 4 2 4" xfId="3090"/>
    <cellStyle name="Notas 2 4 3" xfId="3091"/>
    <cellStyle name="Notas 2 4 3 2" xfId="3092"/>
    <cellStyle name="Notas 2 4 3 2 2" xfId="3093"/>
    <cellStyle name="Notas 2 4 3 2 2 2" xfId="3094"/>
    <cellStyle name="Notas 2 4 3 2 3" xfId="3095"/>
    <cellStyle name="Notas 2 4 3 3" xfId="3096"/>
    <cellStyle name="Notas 2 4 3 3 2" xfId="3097"/>
    <cellStyle name="Notas 2 4 3 4" xfId="3098"/>
    <cellStyle name="Notas 2 4 4" xfId="3099"/>
    <cellStyle name="Notas 2 4 4 2" xfId="3100"/>
    <cellStyle name="Notas 2 4 4 2 2" xfId="3101"/>
    <cellStyle name="Notas 2 4 4 3" xfId="3102"/>
    <cellStyle name="Notas 2 4 5" xfId="3103"/>
    <cellStyle name="Notas 2 4 5 2" xfId="3104"/>
    <cellStyle name="Notas 2 4 6" xfId="3105"/>
    <cellStyle name="Notas 2 5" xfId="3106"/>
    <cellStyle name="Notas 2 5 2" xfId="3107"/>
    <cellStyle name="Notas 2 5 2 2" xfId="3108"/>
    <cellStyle name="Notas 2 5 2 2 2" xfId="3109"/>
    <cellStyle name="Notas 2 5 2 2 2 2" xfId="3110"/>
    <cellStyle name="Notas 2 5 2 2 3" xfId="3111"/>
    <cellStyle name="Notas 2 5 2 3" xfId="3112"/>
    <cellStyle name="Notas 2 5 2 3 2" xfId="3113"/>
    <cellStyle name="Notas 2 5 2 4" xfId="3114"/>
    <cellStyle name="Notas 2 5 3" xfId="3115"/>
    <cellStyle name="Notas 2 5 3 2" xfId="3116"/>
    <cellStyle name="Notas 2 5 3 2 2" xfId="3117"/>
    <cellStyle name="Notas 2 5 3 2 2 2" xfId="3118"/>
    <cellStyle name="Notas 2 5 3 2 3" xfId="3119"/>
    <cellStyle name="Notas 2 5 3 3" xfId="3120"/>
    <cellStyle name="Notas 2 5 3 3 2" xfId="3121"/>
    <cellStyle name="Notas 2 5 3 4" xfId="3122"/>
    <cellStyle name="Notas 2 5 4" xfId="3123"/>
    <cellStyle name="Notas 2 5 4 2" xfId="3124"/>
    <cellStyle name="Notas 2 5 4 2 2" xfId="3125"/>
    <cellStyle name="Notas 2 5 4 3" xfId="3126"/>
    <cellStyle name="Notas 2 5 5" xfId="3127"/>
    <cellStyle name="Notas 2 5 5 2" xfId="3128"/>
    <cellStyle name="Notas 2 5 6" xfId="3129"/>
    <cellStyle name="Notas 2 6" xfId="3130"/>
    <cellStyle name="Notas 2 6 2" xfId="3131"/>
    <cellStyle name="Notas 2 6 2 2" xfId="3132"/>
    <cellStyle name="Notas 2 6 2 2 2" xfId="3133"/>
    <cellStyle name="Notas 2 6 2 2 2 2" xfId="3134"/>
    <cellStyle name="Notas 2 6 2 2 3" xfId="3135"/>
    <cellStyle name="Notas 2 6 2 3" xfId="3136"/>
    <cellStyle name="Notas 2 6 2 3 2" xfId="3137"/>
    <cellStyle name="Notas 2 6 2 4" xfId="3138"/>
    <cellStyle name="Notas 2 6 3" xfId="3139"/>
    <cellStyle name="Notas 2 6 3 2" xfId="3140"/>
    <cellStyle name="Notas 2 6 3 2 2" xfId="3141"/>
    <cellStyle name="Notas 2 6 3 2 2 2" xfId="3142"/>
    <cellStyle name="Notas 2 6 3 2 3" xfId="3143"/>
    <cellStyle name="Notas 2 6 3 3" xfId="3144"/>
    <cellStyle name="Notas 2 6 3 3 2" xfId="3145"/>
    <cellStyle name="Notas 2 6 3 4" xfId="3146"/>
    <cellStyle name="Notas 2 6 4" xfId="3147"/>
    <cellStyle name="Notas 2 6 4 2" xfId="3148"/>
    <cellStyle name="Notas 2 6 4 2 2" xfId="3149"/>
    <cellStyle name="Notas 2 6 4 3" xfId="3150"/>
    <cellStyle name="Notas 2 6 5" xfId="3151"/>
    <cellStyle name="Notas 2 6 5 2" xfId="3152"/>
    <cellStyle name="Notas 2 6 6" xfId="3153"/>
    <cellStyle name="Notas 2 7" xfId="3154"/>
    <cellStyle name="Notas 2 7 2" xfId="3155"/>
    <cellStyle name="Notas 2 7 2 2" xfId="3156"/>
    <cellStyle name="Notas 2 7 2 2 2" xfId="3157"/>
    <cellStyle name="Notas 2 7 2 3" xfId="3158"/>
    <cellStyle name="Notas 2 7 3" xfId="3159"/>
    <cellStyle name="Notas 2 7 3 2" xfId="3160"/>
    <cellStyle name="Notas 2 7 4" xfId="3161"/>
    <cellStyle name="Notas 2 8" xfId="3162"/>
    <cellStyle name="Notas 2 8 2" xfId="3163"/>
    <cellStyle name="Notas 2 8 2 2" xfId="3164"/>
    <cellStyle name="Notas 2 8 2 2 2" xfId="3165"/>
    <cellStyle name="Notas 2 8 2 3" xfId="3166"/>
    <cellStyle name="Notas 2 8 3" xfId="3167"/>
    <cellStyle name="Notas 2 8 3 2" xfId="3168"/>
    <cellStyle name="Notas 2 8 4" xfId="3169"/>
    <cellStyle name="Notas 2 9" xfId="3170"/>
    <cellStyle name="Notas 2 9 2" xfId="3171"/>
    <cellStyle name="Notas 2 9 2 2" xfId="3172"/>
    <cellStyle name="Notas 2 9 2 2 2" xfId="3173"/>
    <cellStyle name="Notas 2 9 2 3" xfId="3174"/>
    <cellStyle name="Notas 2 9 3" xfId="3175"/>
    <cellStyle name="Notas 2 9 3 2" xfId="3176"/>
    <cellStyle name="Notas 2 9 4" xfId="3177"/>
    <cellStyle name="Notas 3" xfId="3178"/>
    <cellStyle name="Notas 3 2" xfId="3179"/>
    <cellStyle name="Notas 3 2 2" xfId="3180"/>
    <cellStyle name="Notas 3 2 2 2" xfId="3181"/>
    <cellStyle name="Notas 3 2 2 2 2" xfId="3182"/>
    <cellStyle name="Notas 3 2 2 3" xfId="3183"/>
    <cellStyle name="Notas 3 2 3" xfId="3184"/>
    <cellStyle name="Notas 3 2 3 2" xfId="3185"/>
    <cellStyle name="Notas 3 2 4" xfId="3186"/>
    <cellStyle name="Notas 3 3" xfId="3187"/>
    <cellStyle name="Notas 3 3 2" xfId="3188"/>
    <cellStyle name="Notas 3 3 2 2" xfId="3189"/>
    <cellStyle name="Notas 3 3 2 2 2" xfId="3190"/>
    <cellStyle name="Notas 3 3 2 3" xfId="3191"/>
    <cellStyle name="Notas 3 3 3" xfId="3192"/>
    <cellStyle name="Notas 3 3 3 2" xfId="3193"/>
    <cellStyle name="Notas 3 3 4" xfId="3194"/>
    <cellStyle name="Notas 3 4" xfId="3195"/>
    <cellStyle name="Notas 3 4 2" xfId="3196"/>
    <cellStyle name="Notas 3 4 2 2" xfId="3197"/>
    <cellStyle name="Notas 3 4 3" xfId="3198"/>
    <cellStyle name="Notas 3 5" xfId="3199"/>
    <cellStyle name="Notas 3 5 2" xfId="3200"/>
    <cellStyle name="Notas 3 6" xfId="3201"/>
    <cellStyle name="Notas 4" xfId="3202"/>
    <cellStyle name="Notas 4 2" xfId="3203"/>
    <cellStyle name="Notas 4 2 2" xfId="3204"/>
    <cellStyle name="Notas 4 2 2 2" xfId="3205"/>
    <cellStyle name="Notas 4 2 2 2 2" xfId="3206"/>
    <cellStyle name="Notas 4 2 2 3" xfId="3207"/>
    <cellStyle name="Notas 4 2 3" xfId="3208"/>
    <cellStyle name="Notas 4 2 3 2" xfId="3209"/>
    <cellStyle name="Notas 4 2 4" xfId="3210"/>
    <cellStyle name="Notas 4 3" xfId="3211"/>
    <cellStyle name="Notas 4 3 2" xfId="3212"/>
    <cellStyle name="Notas 4 3 2 2" xfId="3213"/>
    <cellStyle name="Notas 4 3 2 2 2" xfId="3214"/>
    <cellStyle name="Notas 4 3 2 3" xfId="3215"/>
    <cellStyle name="Notas 4 3 3" xfId="3216"/>
    <cellStyle name="Notas 4 3 3 2" xfId="3217"/>
    <cellStyle name="Notas 4 3 4" xfId="3218"/>
    <cellStyle name="Notas 4 4" xfId="3219"/>
    <cellStyle name="Notas 4 4 2" xfId="3220"/>
    <cellStyle name="Notas 4 4 2 2" xfId="3221"/>
    <cellStyle name="Notas 4 4 3" xfId="3222"/>
    <cellStyle name="Notas 4 5" xfId="3223"/>
    <cellStyle name="Notas 4 5 2" xfId="3224"/>
    <cellStyle name="Notas 4 6" xfId="3225"/>
    <cellStyle name="Porcentaje" xfId="1" builtinId="5"/>
    <cellStyle name="Porcentaje 2" xfId="3226"/>
    <cellStyle name="Porcentual 2" xfId="3227"/>
    <cellStyle name="Porcentual 2 2" xfId="3228"/>
    <cellStyle name="Porcentual 2 2 2" xfId="3229"/>
    <cellStyle name="Porcentual 2 2 2 2" xfId="3230"/>
    <cellStyle name="Porcentual 2 2 2 2 2" xfId="3231"/>
    <cellStyle name="Porcentual 2 2 2 3" xfId="3232"/>
    <cellStyle name="Porcentual 2 2 3" xfId="3233"/>
    <cellStyle name="Porcentual 2 2 3 2" xfId="3234"/>
    <cellStyle name="Porcentual 2 2 4" xfId="3235"/>
    <cellStyle name="Porcentual 2 3" xfId="3236"/>
    <cellStyle name="Porcentual 2 3 2" xfId="3237"/>
    <cellStyle name="Porcentual 2 3 2 2" xfId="3238"/>
    <cellStyle name="Porcentual 2 3 3" xfId="3239"/>
    <cellStyle name="Porcentual 2 4" xfId="3240"/>
    <cellStyle name="Porcentual 2 4 2" xfId="3241"/>
    <cellStyle name="Porcentual 2 5" xfId="3242"/>
    <cellStyle name="Porcentual 3" xfId="3243"/>
    <cellStyle name="Porcentual 3 2" xfId="3244"/>
    <cellStyle name="Porcentual 3 2 2" xfId="3245"/>
    <cellStyle name="Porcentual 3 2 2 2" xfId="3246"/>
    <cellStyle name="Porcentual 3 2 2 2 2" xfId="3247"/>
    <cellStyle name="Porcentual 3 2 2 3" xfId="3248"/>
    <cellStyle name="Porcentual 3 2 3" xfId="3249"/>
    <cellStyle name="Porcentual 3 2 3 2" xfId="3250"/>
    <cellStyle name="Porcentual 3 2 4" xfId="3251"/>
    <cellStyle name="Porcentual 3 3" xfId="3252"/>
    <cellStyle name="Porcentual 3 3 2" xfId="3253"/>
    <cellStyle name="Porcentual 3 3 2 2" xfId="3254"/>
    <cellStyle name="Porcentual 3 3 3" xfId="3255"/>
    <cellStyle name="Porcentual 3 4" xfId="3256"/>
    <cellStyle name="Porcentual 3 4 2" xfId="3257"/>
    <cellStyle name="Porcentual 3 5" xfId="3258"/>
    <cellStyle name="Punto0" xfId="3268"/>
    <cellStyle name="Total 2" xfId="3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152400</xdr:rowOff>
    </xdr:from>
    <xdr:to>
      <xdr:col>1</xdr:col>
      <xdr:colOff>1152525</xdr:colOff>
      <xdr:row>7</xdr:row>
      <xdr:rowOff>123825</xdr:rowOff>
    </xdr:to>
    <xdr:pic>
      <xdr:nvPicPr>
        <xdr:cNvPr id="4" name="Imagen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52400"/>
          <a:ext cx="12954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42333</xdr:colOff>
      <xdr:row>5</xdr:row>
      <xdr:rowOff>158750</xdr:rowOff>
    </xdr:from>
    <xdr:ext cx="184731" cy="264560"/>
    <xdr:sp macro="" textlink="">
      <xdr:nvSpPr>
        <xdr:cNvPr id="2" name="1 CuadroTexto"/>
        <xdr:cNvSpPr txBox="1"/>
      </xdr:nvSpPr>
      <xdr:spPr>
        <a:xfrm>
          <a:off x="14739408" y="9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JAtuan\Mis%20documentos\Downloads\01%20-%20E%20mensuales%202013%20Feb-2013%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JAtuan\Mis%20documentos\Downloads\01%20-%20E%20mensuales%202013%20Feb-2013%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uan%20Carmona/Diciembre/CCAF_SIL_CURAT%20(diciembre%202017)/CCAF_SIL_CURAT/E-mensuales-4_2017-SUS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REM"/>
      <sheetName val="TRAB PROT Y EMP "/>
      <sheetName val="ACC Y DIAS PERD"/>
      <sheetName val="ACC por SEXO"/>
      <sheetName val="DIAS PERD por SEXO"/>
      <sheetName val="SUBSIDIOS"/>
      <sheetName val="N°PENS AT"/>
      <sheetName val="MONTO PENS-AT"/>
      <sheetName val="INDEMNIZ"/>
      <sheetName val="EMP-TRA-PEN-CCAF"/>
      <sheetName val="TRAB-CCAF-SEXO"/>
      <sheetName val="PENS-CCAF-SEXO"/>
      <sheetName val="TASAS-INTERES"/>
      <sheetName val="N°CREDITOS"/>
      <sheetName val="MONTO CREDITOS"/>
      <sheetName val="COT-SIL-CCAF"/>
      <sheetName val="SIL-CUR-CCAF"/>
      <sheetName val="INI-MAT"/>
      <sheetName val="DIAS-MAT"/>
      <sheetName val="GASTO-MAT"/>
      <sheetName val="NºAFAM"/>
      <sheetName val="GASTO-AFAM"/>
      <sheetName val="SUF"/>
      <sheetName val="SUF COMU"/>
      <sheetName val="SUF DISC"/>
      <sheetName val="CESANTIA"/>
      <sheetName val="Hoja1"/>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REM"/>
      <sheetName val="TRAB PROT Y EMP "/>
      <sheetName val="ACC Y DIAS PERD"/>
      <sheetName val="ACC por SEXO"/>
      <sheetName val="DIAS PERD por SEXO"/>
      <sheetName val="SUBSIDIOS"/>
      <sheetName val="N°PENS AT"/>
      <sheetName val="MONTO PENS-AT"/>
      <sheetName val="INDEMNIZ"/>
      <sheetName val="EMP-TRA-PEN-CCAF"/>
      <sheetName val="TRAB-CCAF-SEXO"/>
      <sheetName val="PENS-CCAF-SEXO"/>
      <sheetName val="TASAS-INTERES"/>
      <sheetName val="N°CREDITOS"/>
      <sheetName val="MONTO CREDITOS"/>
      <sheetName val="COT-SIL-CCAF"/>
      <sheetName val="SIL-CUR-CCAF"/>
      <sheetName val="INI-MAT"/>
      <sheetName val="DIAS-MAT"/>
      <sheetName val="GASTO-MAT"/>
      <sheetName val="NºAFAM"/>
      <sheetName val="GASTO-AFAM"/>
      <sheetName val="SUF"/>
      <sheetName val="SUF COMU"/>
      <sheetName val="SUF DISC"/>
      <sheetName val="CESANTIA"/>
      <sheetName val="Hoja1"/>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PEN-CCAF"/>
      <sheetName val="TRAB-CCAF-SEXO"/>
      <sheetName val="PENS-CCAF-SEXO"/>
      <sheetName val="N°CREDITOS"/>
      <sheetName val="MONTO CREDITOS"/>
      <sheetName val="TASAS_HASTA 50 UF"/>
      <sheetName val="TASAS_DESDE 50 HASTA 200 UF"/>
      <sheetName val="Tasa Promedio"/>
      <sheetName val="COT-SIL-CCAF"/>
      <sheetName val="N° días SIL CCAF"/>
      <sheetName val="Monto SIL CCAF"/>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9:B119"/>
  <sheetViews>
    <sheetView showGridLines="0" tabSelected="1" zoomScale="90" zoomScaleNormal="90" workbookViewId="0"/>
  </sheetViews>
  <sheetFormatPr baseColWidth="10" defaultRowHeight="15" x14ac:dyDescent="0.25"/>
  <cols>
    <col min="1" max="1" width="5.7109375" customWidth="1"/>
    <col min="2" max="2" width="191.140625" customWidth="1"/>
  </cols>
  <sheetData>
    <row r="9" spans="2:2" ht="18.75" x14ac:dyDescent="0.3">
      <c r="B9" s="892" t="s">
        <v>0</v>
      </c>
    </row>
    <row r="10" spans="2:2" x14ac:dyDescent="0.25">
      <c r="B10" s="893"/>
    </row>
    <row r="11" spans="2:2" x14ac:dyDescent="0.25">
      <c r="B11" s="894" t="s">
        <v>1004</v>
      </c>
    </row>
    <row r="12" spans="2:2" x14ac:dyDescent="0.25">
      <c r="B12" s="894" t="s">
        <v>1005</v>
      </c>
    </row>
    <row r="13" spans="2:2" x14ac:dyDescent="0.25">
      <c r="B13" s="894" t="s">
        <v>1006</v>
      </c>
    </row>
    <row r="14" spans="2:2" x14ac:dyDescent="0.25">
      <c r="B14" s="894" t="s">
        <v>1068</v>
      </c>
    </row>
    <row r="15" spans="2:2" x14ac:dyDescent="0.25">
      <c r="B15" s="894" t="s">
        <v>1069</v>
      </c>
    </row>
    <row r="16" spans="2:2" x14ac:dyDescent="0.25">
      <c r="B16" s="894" t="s">
        <v>1070</v>
      </c>
    </row>
    <row r="17" spans="2:2" x14ac:dyDescent="0.25">
      <c r="B17" s="894" t="s">
        <v>1007</v>
      </c>
    </row>
    <row r="18" spans="2:2" x14ac:dyDescent="0.25">
      <c r="B18" s="894" t="s">
        <v>1008</v>
      </c>
    </row>
    <row r="19" spans="2:2" x14ac:dyDescent="0.25">
      <c r="B19" s="894" t="s">
        <v>1009</v>
      </c>
    </row>
    <row r="20" spans="2:2" x14ac:dyDescent="0.25">
      <c r="B20" s="894" t="s">
        <v>1010</v>
      </c>
    </row>
    <row r="21" spans="2:2" x14ac:dyDescent="0.25">
      <c r="B21" s="894" t="s">
        <v>1011</v>
      </c>
    </row>
    <row r="22" spans="2:2" x14ac:dyDescent="0.25">
      <c r="B22" s="894" t="s">
        <v>1012</v>
      </c>
    </row>
    <row r="23" spans="2:2" x14ac:dyDescent="0.25">
      <c r="B23" s="894" t="s">
        <v>1013</v>
      </c>
    </row>
    <row r="24" spans="2:2" x14ac:dyDescent="0.25">
      <c r="B24" s="894" t="s">
        <v>1014</v>
      </c>
    </row>
    <row r="25" spans="2:2" x14ac:dyDescent="0.25">
      <c r="B25" s="894" t="s">
        <v>1015</v>
      </c>
    </row>
    <row r="26" spans="2:2" x14ac:dyDescent="0.25">
      <c r="B26" s="894" t="s">
        <v>1016</v>
      </c>
    </row>
    <row r="27" spans="2:2" x14ac:dyDescent="0.25">
      <c r="B27" s="894" t="s">
        <v>1017</v>
      </c>
    </row>
    <row r="28" spans="2:2" x14ac:dyDescent="0.25">
      <c r="B28" s="894" t="s">
        <v>866</v>
      </c>
    </row>
    <row r="29" spans="2:2" x14ac:dyDescent="0.25">
      <c r="B29" s="894" t="s">
        <v>874</v>
      </c>
    </row>
    <row r="30" spans="2:2" x14ac:dyDescent="0.25">
      <c r="B30" s="894" t="s">
        <v>884</v>
      </c>
    </row>
    <row r="31" spans="2:2" x14ac:dyDescent="0.25">
      <c r="B31" s="894" t="s">
        <v>1018</v>
      </c>
    </row>
    <row r="32" spans="2:2" x14ac:dyDescent="0.25">
      <c r="B32" s="894" t="s">
        <v>895</v>
      </c>
    </row>
    <row r="33" spans="2:2" x14ac:dyDescent="0.25">
      <c r="B33" s="894" t="s">
        <v>1019</v>
      </c>
    </row>
    <row r="34" spans="2:2" x14ac:dyDescent="0.25">
      <c r="B34" s="894" t="s">
        <v>1049</v>
      </c>
    </row>
    <row r="35" spans="2:2" x14ac:dyDescent="0.25">
      <c r="B35" s="894" t="s">
        <v>1050</v>
      </c>
    </row>
    <row r="36" spans="2:2" x14ac:dyDescent="0.25">
      <c r="B36" s="894" t="s">
        <v>1051</v>
      </c>
    </row>
    <row r="37" spans="2:2" x14ac:dyDescent="0.25">
      <c r="B37" s="894" t="s">
        <v>912</v>
      </c>
    </row>
    <row r="38" spans="2:2" x14ac:dyDescent="0.25">
      <c r="B38" s="894" t="s">
        <v>1020</v>
      </c>
    </row>
    <row r="39" spans="2:2" x14ac:dyDescent="0.25">
      <c r="B39" s="894" t="s">
        <v>1021</v>
      </c>
    </row>
    <row r="40" spans="2:2" x14ac:dyDescent="0.25">
      <c r="B40" s="894" t="s">
        <v>1022</v>
      </c>
    </row>
    <row r="41" spans="2:2" x14ac:dyDescent="0.25">
      <c r="B41" s="894" t="s">
        <v>1023</v>
      </c>
    </row>
    <row r="42" spans="2:2" x14ac:dyDescent="0.25">
      <c r="B42" s="894" t="s">
        <v>1024</v>
      </c>
    </row>
    <row r="43" spans="2:2" x14ac:dyDescent="0.25">
      <c r="B43" s="894" t="s">
        <v>1025</v>
      </c>
    </row>
    <row r="44" spans="2:2" x14ac:dyDescent="0.25">
      <c r="B44" s="894" t="s">
        <v>1026</v>
      </c>
    </row>
    <row r="45" spans="2:2" x14ac:dyDescent="0.25">
      <c r="B45" s="894" t="s">
        <v>1027</v>
      </c>
    </row>
    <row r="46" spans="2:2" x14ac:dyDescent="0.25">
      <c r="B46" s="894" t="s">
        <v>1028</v>
      </c>
    </row>
    <row r="47" spans="2:2" x14ac:dyDescent="0.25">
      <c r="B47" s="894" t="s">
        <v>995</v>
      </c>
    </row>
    <row r="48" spans="2:2" x14ac:dyDescent="0.25">
      <c r="B48" s="894" t="s">
        <v>1</v>
      </c>
    </row>
    <row r="49" spans="2:2" x14ac:dyDescent="0.25">
      <c r="B49" s="893"/>
    </row>
    <row r="50" spans="2:2" ht="18.75" x14ac:dyDescent="0.3">
      <c r="B50" s="892" t="s">
        <v>2</v>
      </c>
    </row>
    <row r="51" spans="2:2" x14ac:dyDescent="0.25">
      <c r="B51" s="893"/>
    </row>
    <row r="52" spans="2:2" x14ac:dyDescent="0.25">
      <c r="B52" s="894" t="s">
        <v>1060</v>
      </c>
    </row>
    <row r="53" spans="2:2" x14ac:dyDescent="0.25">
      <c r="B53" s="894" t="s">
        <v>1061</v>
      </c>
    </row>
    <row r="54" spans="2:2" x14ac:dyDescent="0.25">
      <c r="B54" s="894" t="s">
        <v>1052</v>
      </c>
    </row>
    <row r="55" spans="2:2" x14ac:dyDescent="0.25">
      <c r="B55" s="894" t="s">
        <v>1029</v>
      </c>
    </row>
    <row r="56" spans="2:2" x14ac:dyDescent="0.25">
      <c r="B56" s="894" t="s">
        <v>1062</v>
      </c>
    </row>
    <row r="57" spans="2:2" x14ac:dyDescent="0.25">
      <c r="B57" s="894" t="s">
        <v>1063</v>
      </c>
    </row>
    <row r="58" spans="2:2" x14ac:dyDescent="0.25">
      <c r="B58" s="894" t="s">
        <v>1064</v>
      </c>
    </row>
    <row r="59" spans="2:2" x14ac:dyDescent="0.25">
      <c r="B59" s="894" t="s">
        <v>1065</v>
      </c>
    </row>
    <row r="60" spans="2:2" x14ac:dyDescent="0.25">
      <c r="B60" s="894" t="s">
        <v>1066</v>
      </c>
    </row>
    <row r="61" spans="2:2" x14ac:dyDescent="0.25">
      <c r="B61" s="894" t="s">
        <v>1067</v>
      </c>
    </row>
    <row r="62" spans="2:2" x14ac:dyDescent="0.25">
      <c r="B62" s="894" t="s">
        <v>79</v>
      </c>
    </row>
    <row r="63" spans="2:2" x14ac:dyDescent="0.25">
      <c r="B63" s="894" t="s">
        <v>83</v>
      </c>
    </row>
    <row r="64" spans="2:2" x14ac:dyDescent="0.25">
      <c r="B64" s="894" t="s">
        <v>1053</v>
      </c>
    </row>
    <row r="65" spans="2:2" x14ac:dyDescent="0.25">
      <c r="B65" s="894" t="s">
        <v>1030</v>
      </c>
    </row>
    <row r="66" spans="2:2" x14ac:dyDescent="0.25">
      <c r="B66" s="894" t="s">
        <v>1031</v>
      </c>
    </row>
    <row r="67" spans="2:2" x14ac:dyDescent="0.25">
      <c r="B67" s="894" t="s">
        <v>1032</v>
      </c>
    </row>
    <row r="68" spans="2:2" x14ac:dyDescent="0.25">
      <c r="B68" s="894" t="s">
        <v>1044</v>
      </c>
    </row>
    <row r="69" spans="2:2" x14ac:dyDescent="0.25">
      <c r="B69" s="894" t="s">
        <v>1033</v>
      </c>
    </row>
    <row r="70" spans="2:2" x14ac:dyDescent="0.25">
      <c r="B70" s="894" t="s">
        <v>1034</v>
      </c>
    </row>
    <row r="71" spans="2:2" x14ac:dyDescent="0.25">
      <c r="B71" s="893"/>
    </row>
    <row r="72" spans="2:2" ht="18.75" x14ac:dyDescent="0.3">
      <c r="B72" s="892" t="s">
        <v>3</v>
      </c>
    </row>
    <row r="73" spans="2:2" ht="15.75" x14ac:dyDescent="0.25">
      <c r="B73" s="895" t="s">
        <v>4</v>
      </c>
    </row>
    <row r="74" spans="2:2" x14ac:dyDescent="0.25">
      <c r="B74" s="893"/>
    </row>
    <row r="75" spans="2:2" x14ac:dyDescent="0.25">
      <c r="B75" s="894" t="s">
        <v>1054</v>
      </c>
    </row>
    <row r="76" spans="2:2" x14ac:dyDescent="0.25">
      <c r="B76" s="894" t="s">
        <v>1035</v>
      </c>
    </row>
    <row r="77" spans="2:2" x14ac:dyDescent="0.25">
      <c r="B77" s="894" t="s">
        <v>1055</v>
      </c>
    </row>
    <row r="78" spans="2:2" x14ac:dyDescent="0.25">
      <c r="B78" s="894" t="s">
        <v>133</v>
      </c>
    </row>
    <row r="79" spans="2:2" x14ac:dyDescent="0.25">
      <c r="B79" s="894" t="s">
        <v>134</v>
      </c>
    </row>
    <row r="80" spans="2:2" x14ac:dyDescent="0.25">
      <c r="B80" s="894" t="s">
        <v>135</v>
      </c>
    </row>
    <row r="81" spans="2:2" x14ac:dyDescent="0.25">
      <c r="B81" s="894" t="s">
        <v>138</v>
      </c>
    </row>
    <row r="82" spans="2:2" x14ac:dyDescent="0.25">
      <c r="B82" s="894" t="s">
        <v>140</v>
      </c>
    </row>
    <row r="83" spans="2:2" x14ac:dyDescent="0.25">
      <c r="B83" s="893"/>
    </row>
    <row r="84" spans="2:2" ht="18.75" x14ac:dyDescent="0.3">
      <c r="B84" s="892" t="s">
        <v>5</v>
      </c>
    </row>
    <row r="85" spans="2:2" x14ac:dyDescent="0.25">
      <c r="B85" s="893"/>
    </row>
    <row r="86" spans="2:2" x14ac:dyDescent="0.25">
      <c r="B86" s="894" t="s">
        <v>1036</v>
      </c>
    </row>
    <row r="87" spans="2:2" x14ac:dyDescent="0.25">
      <c r="B87" s="894" t="s">
        <v>1037</v>
      </c>
    </row>
    <row r="88" spans="2:2" x14ac:dyDescent="0.25">
      <c r="B88" s="894" t="s">
        <v>1038</v>
      </c>
    </row>
    <row r="89" spans="2:2" x14ac:dyDescent="0.25">
      <c r="B89" s="894" t="s">
        <v>183</v>
      </c>
    </row>
    <row r="90" spans="2:2" x14ac:dyDescent="0.25">
      <c r="B90" s="894" t="s">
        <v>1039</v>
      </c>
    </row>
    <row r="91" spans="2:2" x14ac:dyDescent="0.25">
      <c r="B91" s="893"/>
    </row>
    <row r="92" spans="2:2" ht="18.75" x14ac:dyDescent="0.3">
      <c r="B92" s="892" t="s">
        <v>6</v>
      </c>
    </row>
    <row r="93" spans="2:2" x14ac:dyDescent="0.25">
      <c r="B93" s="893"/>
    </row>
    <row r="94" spans="2:2" x14ac:dyDescent="0.25">
      <c r="B94" s="894" t="s">
        <v>1040</v>
      </c>
    </row>
    <row r="95" spans="2:2" x14ac:dyDescent="0.25">
      <c r="B95" s="894" t="s">
        <v>1041</v>
      </c>
    </row>
    <row r="96" spans="2:2" x14ac:dyDescent="0.25">
      <c r="B96" s="893"/>
    </row>
    <row r="97" spans="2:2" ht="18.75" x14ac:dyDescent="0.3">
      <c r="B97" s="892" t="s">
        <v>7</v>
      </c>
    </row>
    <row r="98" spans="2:2" x14ac:dyDescent="0.25">
      <c r="B98" s="893"/>
    </row>
    <row r="99" spans="2:2" x14ac:dyDescent="0.25">
      <c r="B99" s="894" t="s">
        <v>1056</v>
      </c>
    </row>
    <row r="100" spans="2:2" x14ac:dyDescent="0.25">
      <c r="B100" s="894" t="s">
        <v>358</v>
      </c>
    </row>
    <row r="101" spans="2:2" x14ac:dyDescent="0.25">
      <c r="B101" s="894" t="s">
        <v>8</v>
      </c>
    </row>
    <row r="102" spans="2:2" x14ac:dyDescent="0.25">
      <c r="B102" s="894" t="s">
        <v>1042</v>
      </c>
    </row>
    <row r="103" spans="2:2" x14ac:dyDescent="0.25">
      <c r="B103" s="894" t="s">
        <v>728</v>
      </c>
    </row>
    <row r="104" spans="2:2" x14ac:dyDescent="0.25">
      <c r="B104" s="894" t="s">
        <v>727</v>
      </c>
    </row>
    <row r="105" spans="2:2" x14ac:dyDescent="0.25">
      <c r="B105" s="894" t="s">
        <v>729</v>
      </c>
    </row>
    <row r="106" spans="2:2" x14ac:dyDescent="0.25">
      <c r="B106" s="893"/>
    </row>
    <row r="107" spans="2:2" ht="18.75" x14ac:dyDescent="0.3">
      <c r="B107" s="892" t="s">
        <v>9</v>
      </c>
    </row>
    <row r="108" spans="2:2" x14ac:dyDescent="0.25">
      <c r="B108" s="893"/>
    </row>
    <row r="109" spans="2:2" x14ac:dyDescent="0.25">
      <c r="B109" s="894" t="s">
        <v>738</v>
      </c>
    </row>
    <row r="110" spans="2:2" x14ac:dyDescent="0.25">
      <c r="B110" s="894" t="s">
        <v>1043</v>
      </c>
    </row>
    <row r="111" spans="2:2" x14ac:dyDescent="0.25">
      <c r="B111" s="893"/>
    </row>
    <row r="112" spans="2:2" ht="18.75" x14ac:dyDescent="0.3">
      <c r="B112" s="892" t="s">
        <v>10</v>
      </c>
    </row>
    <row r="113" spans="2:2" x14ac:dyDescent="0.25">
      <c r="B113" s="893"/>
    </row>
    <row r="114" spans="2:2" x14ac:dyDescent="0.25">
      <c r="B114" s="894" t="s">
        <v>793</v>
      </c>
    </row>
    <row r="115" spans="2:2" x14ac:dyDescent="0.25">
      <c r="B115" s="894" t="s">
        <v>745</v>
      </c>
    </row>
    <row r="116" spans="2:2" x14ac:dyDescent="0.25">
      <c r="B116" s="894" t="s">
        <v>1058</v>
      </c>
    </row>
    <row r="117" spans="2:2" x14ac:dyDescent="0.25">
      <c r="B117" s="894" t="s">
        <v>1057</v>
      </c>
    </row>
    <row r="118" spans="2:2" x14ac:dyDescent="0.25">
      <c r="B118" s="894" t="s">
        <v>11</v>
      </c>
    </row>
    <row r="119" spans="2:2" x14ac:dyDescent="0.25">
      <c r="B119" s="894" t="s">
        <v>12</v>
      </c>
    </row>
  </sheetData>
  <hyperlinks>
    <hyperlink ref="B11" location="'EMP-TRA-REM'!A1" display="NUMERO DE ENTIDADES EMPLEADORAS COTIZANTES A LOS ORGANISMOS ADMINISTRADORES DE LA LEY N°16.744"/>
    <hyperlink ref="B12" location="'EMP-TRA-REM'!A1" display="NUMERO DE TRABAJADORES POR LOS QUE SE COTIZÓ A LOS ORGANISMOS ADMINISTRADORES DE LA LEY N°16.744"/>
    <hyperlink ref="B13" location="'EMP-TRA-REM'!A1" display="REMUNERACION IMPONIBLE DE LOS TRABAJADORES POR LOS QUE SE COTIZÓ A   LOS ORGANISMOS ADMINISTRADORES DE LA LEY N°16.744"/>
    <hyperlink ref="B14" location="'TRAB PROT Y EMP '!A1" display="NUMERO  DE EMPRESAS ADHERENTES DE LA LEY N°16.744AÑO 2017"/>
    <hyperlink ref="B15" location="'TRAB PROT Y EMP '!A1" display="NUMERO  DE TRABAJADORES PROTEGIDOS POR EL SEGURO DE LA LEY N°16.744AÑO 2017"/>
    <hyperlink ref="B16" location="'TRAB PROT Y EMP '!A1" display="NÚMERO DE TRABAJADORES PROTEGIDOS POR EL SEGURO DE LA LEY N° 16.744SEGÚN SEXO 2017"/>
    <hyperlink ref="B17" location="'EMP AFILIADAS ACT ECO'!A1" display="NÚMERO DE EMPRESAS ADHERENTES AL SEGURO DE LA LEY N°16.744, SEGÚN ACTIVIDAD ECONÓMICA MUTUALES E ISL"/>
    <hyperlink ref="B18" location="'TRAB PROT ACT ECO Y SEXO'!A1" display="NÚMERO DE TRABAJADORES PROTEGIDOS POR EL SEGURO DE LA LEY N°16.744, SEGÚN ACTIVIDAD ECONÓMICA Y SEXO MUTUALES"/>
    <hyperlink ref="B19" location="'TRAB PROT ACT ECO Y SEXO'!A50" display="NÚMERO DE TRABAJADORES PROTEGIDOS POR EL SEGURO DE LA LEY N°16.744, SEGÚN ACTIVIDAD ECONÓMICA Y SEXO ISL"/>
    <hyperlink ref="B20" location="'TRAB PROT ACT ECO Y SEXO'!A80" display="NÚMERO DE TRABAJADORES PROTEGIDOS POR EL SEGURO DE LA LEY N°16.744, SEGÚN ACTIVIDAD ECONÓMICA Y SEXO MUTUALES E ISL"/>
    <hyperlink ref="B21" location="TRAB_PROT_ACT_ECO!A1" display="NÚMERO DE TRABAJADORES PROTEGIDOS POR EL SEGURO DE LA LEY N°16.744, SEGÚN ACTIVIDAD ECONÓMICA Y ORGANISMO ADMINISTRADOR"/>
    <hyperlink ref="B22" location="'TRAB PROT REGIÓN'!A1" display="NÚMERO DE TRABAJADORES PROTEGIDOS POR EL SEGURO DE LA LEY N°16.744, SEGÚN REGIÓN MUTUALES E ISL"/>
    <hyperlink ref="B23" location="'TRAB PROT REGION Y SEXO'!A1" display="NÚMERO DE TRABAJADORES PROTEGIDOS POR EL SEGURO DE LA LEY N°16.744, SEGÚN REGIÓN Y SEXO MUTUALES"/>
    <hyperlink ref="B24" location="'TRAB PROT REGION Y SEXO'!A50" display="NÚMERO DE TRABAJADORES PROTEGIDOS POR EL SEGURO DE LA LEY N°16.744, SEGÚN REGIÓN Y SEXO ISL"/>
    <hyperlink ref="B25" location="'TRAB PROT REGION Y SEXO'!A70" display="NÚMERO DE TRABAJADORES PROTEGIDOS POR EL SEGURO DE LA LEY N°16.744, SEGÚN REGIÓN Y SEXO MUTUALES E ISL"/>
    <hyperlink ref="B26" location="'TRAB PROT REG-ACT ECO MUTUALES'!A1" display="NÚMERO DE TRABAJADORES PROTEGIDOS POR EL SEGURO DE LA LEY N°16.744, SEGÚN REGIÓN Y ACTIVIDAD ECONÓMICA  MUTUALES"/>
    <hyperlink ref="B27" location="'TRAB PROT REG-ACT ECO ISL'!A1" display="NÚMERO DE TRABAJADORES PROTEGIDOS POR EL SEGURO DE LA LEY N°16.744, SEGÚN REGIÓN Y ACTIVIDAD ECONÓMICA ISL"/>
    <hyperlink ref="B28" location="'N° ACCIDENTES'!A1" display="NÚMERO DE ACCIDENTES SEGUN TIPO DE ACCIDENTE Y NUMERO DE ENFERMEDADES PROFESIONALES DIAGNOSTICADAS POR MUTUAL"/>
    <hyperlink ref="B29" location="'ACCIDENTES ACT ECO OA'!A1" display="NÚMERO DE ACCIDENTES DEL TRABAJO, DE TRAYECTO Y DE ENFERMEDADES PROFESIONALES, SEGÚN ACTIVIDAD ECONÓMICA Y MUTUAL"/>
    <hyperlink ref="B30" location="'ACC por SEXO'!A1" display="NÚMERO DE ACCIDENTES SEGÚN TIPO DE ACCIDENTE Y NUMERO DE ENFERMEDADES PROFESIONALES DIAGNOSTICADAS, SEGÚN MUTUAL Y SEXO"/>
    <hyperlink ref="B31" location="'ACCIDENTES ACT ECO Y SEXO'!A1" display="NÚMERO DE ACCIDENTES DEL TRABAJO, DE TRAYECTO Y DE ENFERMEDADES PROFESIONALES, SEGÚN ACTIVIDAD ECONÓMICA Y SEXO MUTUALES"/>
    <hyperlink ref="B32" location="'ACCIDENTES REGIÓN OA'!A1" display="NÚMERO DE ACCIDENTES DEL TRABAJO, DE TRAYECTO Y DE ENFERMEDADES PROFESIONALES, SEGÚN REGION Y MUTUAL"/>
    <hyperlink ref="B33" location="'ACC REGION Y SEXO'!A1" display="NÚMERO DE ACCIDENTES DEL TRABAJO, DE TRAYECTO Y DE ENFERMEDADES PROFESIONALES, SEGÚN REGION Y SEXO MUTUALES"/>
    <hyperlink ref="B34" location="'ACC TRABAJO REG Y ACT ECO'!A1" display="NÚMERO DE ACCIDENTES DEL TRABAJO, SEGÚN REGIÓN Y ACTIVIDAD ECONÓMICA MUTALES"/>
    <hyperlink ref="B35" location="Tasas!A1" display="TASASDE ACCIDENTABILIDAD, SEGUN TIPO DE ACCIDENTE POR MUTUAL"/>
    <hyperlink ref="B36" location="'N° DIAS PERDIDOS'!A1" display="NÚMERO DE DIAS PERDIDOS, POR ACCIDENTES DEL TRABAJO, DE TRAYECTO Y POR ENFERMEDAD PROFESIONAL, SEGUN TIPO Y ORGANISMO ADMINISTRADOR "/>
    <hyperlink ref="B37" location="'DIAS PERD por SEXO'!A1" display="NÚMERO DE DÍAS PERDIDOS POR ACCIDENTES DEL TRABAJO, DE TRAYECTO Y POR ENFERMEDADES PROFESIONALES DIAGNOSTICADAS, SEGÚN MUTUAL Y SEXO"/>
    <hyperlink ref="B38" location="'DIAS PERD ACT ECO Y SEXO'!A1" display="NÚMERO DE DÍAS PERDIDOS POR ACCIDENTES DEL TRABAJO, DE TRAYECTO Y DE ENFERMEDADES PROFESIONALES, SEGÚN ACTIVIDAD ECONÓMICA Y SEXO MUTUALES"/>
    <hyperlink ref="B39" location="'DIAS PERD REGION Y SEXO'!A1" display="NÚMERO DÍAS PERDIDOS POR DE ACCIDENTES DEL TRABAJO, DE TRAYECTO Y ENFERMEDADES PROFESIONALES SEGÚN REGIÓN Y SEXO MUTUALES"/>
    <hyperlink ref="B40" location="'N° SUBSIDIOS INICIADOS POR SEXO'!A1" display="NÚMERO DE SUBSIDIOS INICIADOS POR ACCIDENTES DEL TRABAJO, DE TRAYECTO Y ENFERMEDADES PROFESIONALES DE LOS AFILIADOS A LOS ORGANISMOS ADMINISTRADORES DE LA LEY N° 16.744"/>
    <hyperlink ref="B41" location="'N° SUBSIDIOS PAGADOS POR SEXO'!A1" display="NUMERO DE DIAS DE SUBSIDIOS PAGADOS POR ACCIDENTES DEL TRABAJO, DE TRAYECTO Y ENFERMEDADES PROFESIONALES DE LOS AFILIADOS A LOS ORGANISMOS ADMINISTRADORES DE LA LEY N° 16.744"/>
    <hyperlink ref="B42" location="'MONTO SUBSIDIOS'!A1" display="MONTO TOTAL DE SUBSIDIOS PAGADOS POR ACCIDENTES DEL TRABAJO, DE TRAYECTO Y ENFERMEDADES PROFESIONALES DE LOS AFILIADOS A LOS ORGANISMOS ADMINISTRADORES DE LA LEY N° 16.744"/>
    <hyperlink ref="B43" location="'N°PENS AT'!A1" display="NÚMERO DE PENSIONES EMITIDAS A PAGO DE LA LEY N°16.744  SEGUN ENTIDAD "/>
    <hyperlink ref="B44" location="N°PENSIONES!A1" display="NÚMERO DE PENSIONES EMITIDAS A PAGO DE LA LEY N°16.744 SEGUN ENTIDAD, SEGÚN TIPO DE PENSIÓN  Y SEXO MUTALES E ISL"/>
    <hyperlink ref="B45" location="'MONTO PENS-AT'!A1" display="MONTOS TOTALES DE PENSIONES EMITIDAS A PAGO DE LA LEY N°16.744   POR ACCIDENTES DEL TRABAJO Y ENFERMEDAD PROFESIONAL "/>
    <hyperlink ref="B46" location="'MONTO PENSIONES SEXO'!A1" display="MONTO DE PENSIONES EMITIDAS A PAGO DE LA LEY N°16.744 SEGUN ENTIDAD, SEGÚN TIPO DE PENSIÓN  Y SEXO MUTALES E ISL"/>
    <hyperlink ref="B47" location="'INDEMN POR SEXO'!A1" display="NÚMERO DE INDEMNIZACIONES POR ACCIDENTES DEL TRABAJO, DE TRAYECTO Y ENFERMEDADES PROFESIONALES PAGADAS SEGUN ENTIDAD Y SEXO"/>
    <hyperlink ref="B48" location="'MONTO INDEMN'!A1" display="MONTO DE INDEMNIZACIONES POR ACCIDENTES DEL TRABAJO  Y ENFERMEDADES PROFESIONALES PAGADAS SEGUN ENTIDAD"/>
    <hyperlink ref="B52" location="'EMP-TRA-PEN-CCAF'!A1" display=" NÚMERO DE EMPRESAS AFILIADAS A  C.C.A.F."/>
    <hyperlink ref="B53" location="'EMP-TRA-PEN-CCAF'!A1" display=" NÚMERO DE TRABAJADORES AFILIADOS  A  C.C.A.F."/>
    <hyperlink ref="B54" location="'EMP-TRA-PEN-CCAF'!A30" display=" NÚMERO DE PENSIONADOS AFILIADOS A C.C.A.F."/>
    <hyperlink ref="B55" location="'EMP-TRA-PEN-CCAF'!A45" display="NÚMERO TOTAL DE AFILIADOS A C.C.A.F."/>
    <hyperlink ref="B56" location="'TRAB-CCAF-SEXO'!A1" display=" NÚMERO TOTAL DE TRABAJADORES AFILIADOS  A  C.C.A.F. "/>
    <hyperlink ref="B57" location="'TRAB-CCAF-SEXO'!A1" display=" NÚMERO DE TRABAJADORES HOMBRES AFILIADOS  A  C.C.A.F."/>
    <hyperlink ref="B58" location="'TRAB-CCAF-SEXO'!A1" display=" NÚMERO DE TRABAJADORAS MUJERES AFILIADAS  A  C.C.A.F."/>
    <hyperlink ref="B59" location="'PENS-CCAF-SEXO'!A1" display=" NÚMERO TOTAL DE PENSIONADOS AFILIADOS  A  C.C.A.F. "/>
    <hyperlink ref="B60" location="'PENS-CCAF-SEXO'!A1" display=" NÚMERO DE PENSIONADOS HOMBRES AFILIADOS  A  C.C.A.F."/>
    <hyperlink ref="B61" location="'PENS-CCAF-SEXO'!A1" display=" NÚMERO DE PENSIONADAS MUJERES AFILIADAS  A  C.C.A.F."/>
    <hyperlink ref="B62" location="N°CREDITOS!A1" display=" NÚMERO TOTAL DE CRÉDITOS DE CONSUMO OTORGADOS POR EL SISTEMA C.C.A.F."/>
    <hyperlink ref="B63" location="N°CREDITOS!A50" display="NÚMERO DE CRÉDITOS HIPOTECARIOS OTORGADOS POR EL SISTEMA CCAF "/>
    <hyperlink ref="B64" location="'MONTO CREDITOS'!A1" display=" MONTO  DE CRÉDITOS DE CONSUMO OTORGADOS POR EL SISTEMA C.C.A.F."/>
    <hyperlink ref="B65" location="'MONTO CREDITOS'!A53" display="MONTO DE CRÉDITOS HIPOTECARIOS OTORGADOS POR EL SISTEMA CCAF   "/>
    <hyperlink ref="B66" location="'TASAS_HASTA 50 UF'!A1" display="TASAS DE INTERÉS MENSUAL PARA OPERACIONES NO REAJUSTABLES EN MONEDA NACIONAL, SEGÚN PLAZOS, VIGENTES AL ÚLTIMO DIA DE CADA MES. -  Monto menor o igual a 50 U.F."/>
    <hyperlink ref="B67" location="'TASAS_DESDE 50 HASTA 200 UF'!A1" display="TASAS DE INTERÉS MENSUAL PARA OPERACIONES NO REAJUSTABLES EN MONEDA NACIONAL, SEGÚN PLAZOS, VIGENTES AL ÚLTIMO DIA DE CADA MES. -  Monto mayor a 50 U.F. y menor o igual a 200 U.F."/>
    <hyperlink ref="B68" location="'Tasa Promedio'!A1" display="TASA DE INTERÉS PROMEDIO OTORGADO POR CADA CCAF A SUS AFILIADOS"/>
    <hyperlink ref="B69" location="'Tasa Promedio'!A28" display="TASA DE INTERÉS PROMEDIO OTORGADO POR CADA CCAF A AFILIADOS TRABAJADORES"/>
    <hyperlink ref="B70" location="'Tasa Promedio'!A44" display="TASA DE INTERÉS PROMEDIO OTORGADO POR CADA CCAF A AFILIADOS PENSIONADOS"/>
    <hyperlink ref="B75" location="'COT-SIL-CCAF'!A1" display="NÚMERO DE TRABAJADORES COTIZANTES AL REGIMEN SIL, POR C.C.A.F."/>
    <hyperlink ref="B76" location="'COT-SIL-CCAF'!A1" display="NÚMERO DE TRABAJADORES COTIZANTES AL REGIMEN DE SUBSIDIOS POR INCAPACIDAD LABORAL, DISTRIBUIDOS POR REGIÓN"/>
    <hyperlink ref="B77" location="'N° días SIL CCAF'!A1" display="NÚMERO DE SUBSIDIOS INICIADOS DE ORIGEN COMÚN PAGADOS POR LAS C.C.A.F."/>
    <hyperlink ref="B78" location="'N° días SIL CCAF'!A1" display="NÚMERO DE DIAS PAGADOS EN SUBSIDIOS DE ORIGEN COMÚN POR LAS C.C.A.F."/>
    <hyperlink ref="B79" location="'N° días SIL CCAF'!A1" display="NÚMERO DE DIAS PAGADOS EN SUBSIDIOS DE ORIGEN COMÚN, DISTRIBUIDOS POR REGIÓN"/>
    <hyperlink ref="B80" location="'Monto SIL CCAF'!A1" display="MONTO TOTAL PAGADO EN SUBSIDIOS DE ORIGEN COMÚN POR LAS C.C.A.F."/>
    <hyperlink ref="B81" location="'Monto SIL CCAF'!A1" display="MONTO PAGADO EN SUBSIDIOS DE ORIGEN COMÚN, SIN CONSIDERAR PAGO DE COTIZACIONES PREVISIONALES, POR LAS C.C.A.F."/>
    <hyperlink ref="B82" location="'Monto SIL CCAF'!A57" display="MONTO PAGADO EN COTIZACIONES PREVISIONALES POR LAS C.C.A.F."/>
    <hyperlink ref="B86" location="'INI-MAT'!A1" display="NÚMERO DE SUBSIDIOS MATERNALES INICIADOS SEGÚN TIPO DE SUBSIDIO, ENTIDAD PAGADORA Y MES"/>
    <hyperlink ref="B87" location="'DIAS-MAT'!A1" display="NÚMERO DE DÍAS DE SUBSIDIOS MATERNAL PAGADOS SEGÚN TIPO DE SUBSIDIO, ENTIDAD PAGADORA Y MES"/>
    <hyperlink ref="B88" location="'GASTO-MAT'!A1" display="GASTO EN SUBSIDIOS MATERNALES PAGADOS POR EL FONDO ÚNICO DE PRESTACIONES FAMILIARES Y SUBSIDIOS DE CESANTÍA, SEGÚN TIPO DE SUBSIDIO, ENTIDAD PAGADORA Y MES"/>
    <hyperlink ref="B89" location="'PPP-EXT'!A1" display="NÚMERO DE SUBSIDIOS POR PERMISO POSTNATAL PARENTAL INICIADOS SEGÚN ENTIDAD PAGADORA, MODALIDAD DE EXTENSIÓN Y MES"/>
    <hyperlink ref="B90" location="'PPP-TRA'!A1" display="NÚMERO DE PERMISOS POR PERMISO POSTNATAL PARENTAL TRASPASADOS AL PADRE SEGÚN ENTIDAD PAGADORA Y MODALIDAD DE EXTENSIÓN"/>
    <hyperlink ref="B94" location="NºAFAM!A1" display="NÚMERO  DE ASIGNACIONES FAMILIARES PAGADAS SEGÚN INSTITUCIONES Y MES"/>
    <hyperlink ref="B95" location="'GASTO-AFAM'!A1" display="GASTO EN ASIGNACIONES FAMILIARES PAGADAS SEGÚN INSTITUCIONES Y MES"/>
    <hyperlink ref="B99" location="SUF!A1" display="SUBSIDIOS FAMILIARES EMITIDOS,  BENEFICIARIOS, MONTO Y CAUSANTES POR TIPO 2017"/>
    <hyperlink ref="B100" location="SUF!A1" display="NUMERO DE CAUSANTES DE SUBSIDIOS FAMILIARES EMITIDOS, SEGÚN REGIONES"/>
    <hyperlink ref="B101" location="SUF!A74" display="NUMERO DE SUBSIDIOS FAMILIARES EMITIDOS SEGÚN TIPO DE CAUSANTES Y REGIONES"/>
    <hyperlink ref="B102" location="'SUF COMU'!A1" display="TOTAL DE CAUSANTES DE SUBSIDIO FAMILIAR EMITIDOS A PAGO, POR COMUNA"/>
    <hyperlink ref="B103" location="Índice!A1" display="NUMERO DE SUBSIDIOS POR DISCAPACIDAD MENTAL, SEGUN REGIONES"/>
    <hyperlink ref="B104" location="SDM!A1" display="MONTO EMITIDO EN SUBSIDIOS POR DISCAPACIDAD MENTAL, SEGÚN REGIONES"/>
    <hyperlink ref="B105" location="'BODAS DE ORO'!A1" display="NUMERO Y MONTO DE BONOS POR BODAS DE ORO EMITIDOS A PAGO "/>
    <hyperlink ref="B109" location="CESANTIA!A1" display=" NUMERO DE SUBSIDIOS DE CESANTIA PAGADOS POR F.U.P.F."/>
    <hyperlink ref="B110" location="CESANTIA!A1" display="GASTO EN SUBSIDIOS DE CESANTIA PAGADOS POR EL F.U.P.F."/>
    <hyperlink ref="B114" location="COT_SEXO!A1" display="EMISIÓN DE LICENCIAS MÉDICAS ELECTRÓNICAS, SEGÚN TIPO DE COTIZANTE Y SEXO 2017"/>
    <hyperlink ref="B115" location="TRAM_ELECT!A1" display="EMISIÓN DE LICENCIAS MÉDICAS ELECTRÓNICAS, SEGÚN ADSCRIPCIÓN DEL EMPLEADOR PARA LA TRAMITACIÓN ELECTRÓNICA 2017"/>
    <hyperlink ref="B116" location="EDAD!A1" display="EMISIÓN DE LICENCIAS MÉDICAS ELECTRÓNICAS, SEGÚN RANGO ETARIO DEL TRABAJADOR 2017"/>
    <hyperlink ref="B118" location="TIPO_REPOSO!A1" display="EMISIÓN DE LICENCIAS MÉDICAS ELECTRÓNICAS, SEGÚN TIPO DE REPOSO OTORGADO AL TRABAJADOR "/>
    <hyperlink ref="B119" location="PROF_OTORG_REP!A1" display="EMISIÓN DE LICENCIAS MÉDICAS ELECTRÓNICAS, SEGÚN TIPO DE PROFESIONAL QUE OTORGÓ EL REPOSO "/>
    <hyperlink ref="B117" location="REP_OTOR!A1" display="EMISIÓN DE LICENCIAS MÉDICAS ELECTRÓNICAS, SEGÚN DÍAS DE REPOSO OTORGADOS AL TRABAJADOR 2017"/>
  </hyperlinks>
  <pageMargins left="0.70866141732283472" right="0.70866141732283472" top="0.74803149606299213" bottom="0.74803149606299213" header="0.31496062992125984" footer="0.31496062992125984"/>
  <pageSetup scale="3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U216"/>
  <sheetViews>
    <sheetView showGridLines="0" zoomScale="90" zoomScaleNormal="90" workbookViewId="0"/>
  </sheetViews>
  <sheetFormatPr baseColWidth="10" defaultRowHeight="12.75" x14ac:dyDescent="0.2"/>
  <cols>
    <col min="1" max="1" width="6.7109375" style="690" customWidth="1"/>
    <col min="2" max="2" width="12" style="698" customWidth="1"/>
    <col min="3" max="3" width="32.7109375" style="690" customWidth="1"/>
    <col min="4" max="20" width="11.42578125" style="690" customWidth="1"/>
    <col min="21" max="16384" width="11.42578125" style="690"/>
  </cols>
  <sheetData>
    <row r="2" spans="2:21" ht="18" x14ac:dyDescent="0.2">
      <c r="B2" s="639" t="s">
        <v>865</v>
      </c>
      <c r="U2" s="896" t="s">
        <v>1059</v>
      </c>
    </row>
    <row r="3" spans="2:21" ht="18" x14ac:dyDescent="0.2">
      <c r="B3" s="639" t="s">
        <v>848</v>
      </c>
    </row>
    <row r="4" spans="2:21" ht="15.75" x14ac:dyDescent="0.25">
      <c r="B4" s="642" t="s">
        <v>13</v>
      </c>
    </row>
    <row r="5" spans="2:21" x14ac:dyDescent="0.2">
      <c r="C5" s="644"/>
    </row>
    <row r="6" spans="2:21" ht="72" customHeight="1" x14ac:dyDescent="0.2">
      <c r="B6" s="1299" t="s">
        <v>821</v>
      </c>
      <c r="C6" s="1299"/>
      <c r="D6" s="1137" t="s">
        <v>826</v>
      </c>
      <c r="E6" s="1137" t="s">
        <v>827</v>
      </c>
      <c r="F6" s="1137" t="s">
        <v>828</v>
      </c>
      <c r="G6" s="1137" t="s">
        <v>829</v>
      </c>
      <c r="H6" s="1137" t="s">
        <v>830</v>
      </c>
      <c r="I6" s="1137" t="s">
        <v>831</v>
      </c>
      <c r="J6" s="1137" t="s">
        <v>832</v>
      </c>
      <c r="K6" s="1137" t="s">
        <v>833</v>
      </c>
      <c r="L6" s="1137" t="s">
        <v>834</v>
      </c>
      <c r="M6" s="1137" t="s">
        <v>835</v>
      </c>
      <c r="N6" s="1137" t="s">
        <v>836</v>
      </c>
      <c r="O6" s="1137" t="s">
        <v>837</v>
      </c>
      <c r="P6" s="1137" t="s">
        <v>838</v>
      </c>
      <c r="Q6" s="1137" t="s">
        <v>839</v>
      </c>
      <c r="R6" s="1137" t="s">
        <v>840</v>
      </c>
      <c r="S6" s="1137" t="s">
        <v>841</v>
      </c>
      <c r="T6" s="1137" t="s">
        <v>842</v>
      </c>
      <c r="U6" s="1138" t="s">
        <v>40</v>
      </c>
    </row>
    <row r="7" spans="2:21" x14ac:dyDescent="0.2">
      <c r="B7" s="1296" t="s">
        <v>28</v>
      </c>
      <c r="C7" s="699" t="s">
        <v>47</v>
      </c>
      <c r="D7" s="700">
        <v>742</v>
      </c>
      <c r="E7" s="700">
        <v>31</v>
      </c>
      <c r="F7" s="700">
        <v>28</v>
      </c>
      <c r="G7" s="700">
        <v>462</v>
      </c>
      <c r="H7" s="700">
        <v>45</v>
      </c>
      <c r="I7" s="700">
        <v>706</v>
      </c>
      <c r="J7" s="700">
        <v>2236</v>
      </c>
      <c r="K7" s="700">
        <v>1059</v>
      </c>
      <c r="L7" s="700">
        <v>1368</v>
      </c>
      <c r="M7" s="700">
        <v>37</v>
      </c>
      <c r="N7" s="700">
        <v>773</v>
      </c>
      <c r="O7" s="700">
        <v>10</v>
      </c>
      <c r="P7" s="700">
        <v>99</v>
      </c>
      <c r="Q7" s="700">
        <v>224</v>
      </c>
      <c r="R7" s="700">
        <v>742</v>
      </c>
      <c r="S7" s="700">
        <v>1026</v>
      </c>
      <c r="T7" s="700">
        <v>0</v>
      </c>
      <c r="U7" s="1139">
        <v>9588</v>
      </c>
    </row>
    <row r="8" spans="2:21" x14ac:dyDescent="0.2">
      <c r="B8" s="1297"/>
      <c r="C8" s="699" t="s">
        <v>48</v>
      </c>
      <c r="D8" s="700">
        <v>144</v>
      </c>
      <c r="E8" s="700">
        <v>21</v>
      </c>
      <c r="F8" s="700">
        <v>71</v>
      </c>
      <c r="G8" s="700">
        <v>854</v>
      </c>
      <c r="H8" s="700">
        <v>9</v>
      </c>
      <c r="I8" s="700">
        <v>1605</v>
      </c>
      <c r="J8" s="700">
        <v>5595</v>
      </c>
      <c r="K8" s="700">
        <v>1670</v>
      </c>
      <c r="L8" s="700">
        <v>1511</v>
      </c>
      <c r="M8" s="700">
        <v>102</v>
      </c>
      <c r="N8" s="700">
        <v>1773</v>
      </c>
      <c r="O8" s="700">
        <v>9</v>
      </c>
      <c r="P8" s="700">
        <v>553</v>
      </c>
      <c r="Q8" s="700">
        <v>441</v>
      </c>
      <c r="R8" s="700">
        <v>813</v>
      </c>
      <c r="S8" s="700">
        <v>1760</v>
      </c>
      <c r="T8" s="700">
        <v>5</v>
      </c>
      <c r="U8" s="1139">
        <v>16936</v>
      </c>
    </row>
    <row r="9" spans="2:21" x14ac:dyDescent="0.2">
      <c r="B9" s="1297"/>
      <c r="C9" s="699" t="s">
        <v>49</v>
      </c>
      <c r="D9" s="700">
        <v>68</v>
      </c>
      <c r="E9" s="700">
        <v>50</v>
      </c>
      <c r="F9" s="700">
        <v>5941</v>
      </c>
      <c r="G9" s="700">
        <v>1243</v>
      </c>
      <c r="H9" s="700">
        <v>51</v>
      </c>
      <c r="I9" s="700">
        <v>2298</v>
      </c>
      <c r="J9" s="700">
        <v>3885</v>
      </c>
      <c r="K9" s="700">
        <v>2414</v>
      </c>
      <c r="L9" s="700">
        <v>2603</v>
      </c>
      <c r="M9" s="700">
        <v>121</v>
      </c>
      <c r="N9" s="700">
        <v>3229</v>
      </c>
      <c r="O9" s="700">
        <v>18</v>
      </c>
      <c r="P9" s="700">
        <v>550</v>
      </c>
      <c r="Q9" s="700">
        <v>896</v>
      </c>
      <c r="R9" s="700">
        <v>2024</v>
      </c>
      <c r="S9" s="700">
        <v>3106</v>
      </c>
      <c r="T9" s="700">
        <v>4</v>
      </c>
      <c r="U9" s="1139">
        <v>28501</v>
      </c>
    </row>
    <row r="10" spans="2:21" x14ac:dyDescent="0.2">
      <c r="B10" s="1297"/>
      <c r="C10" s="699" t="s">
        <v>50</v>
      </c>
      <c r="D10" s="700">
        <v>856</v>
      </c>
      <c r="E10" s="700">
        <v>54</v>
      </c>
      <c r="F10" s="700">
        <v>2824</v>
      </c>
      <c r="G10" s="700">
        <v>574</v>
      </c>
      <c r="H10" s="700">
        <v>83</v>
      </c>
      <c r="I10" s="700">
        <v>750</v>
      </c>
      <c r="J10" s="700">
        <v>1541</v>
      </c>
      <c r="K10" s="700">
        <v>1109</v>
      </c>
      <c r="L10" s="700">
        <v>755</v>
      </c>
      <c r="M10" s="700">
        <v>28</v>
      </c>
      <c r="N10" s="700">
        <v>1017</v>
      </c>
      <c r="O10" s="700">
        <v>12</v>
      </c>
      <c r="P10" s="700">
        <v>188</v>
      </c>
      <c r="Q10" s="700">
        <v>282</v>
      </c>
      <c r="R10" s="700">
        <v>957</v>
      </c>
      <c r="S10" s="700">
        <v>1227</v>
      </c>
      <c r="T10" s="700">
        <v>2</v>
      </c>
      <c r="U10" s="1139">
        <v>12259</v>
      </c>
    </row>
    <row r="11" spans="2:21" x14ac:dyDescent="0.2">
      <c r="B11" s="1297"/>
      <c r="C11" s="699" t="s">
        <v>51</v>
      </c>
      <c r="D11" s="700">
        <v>3467</v>
      </c>
      <c r="E11" s="700">
        <v>54</v>
      </c>
      <c r="F11" s="700">
        <v>558</v>
      </c>
      <c r="G11" s="700">
        <v>1064</v>
      </c>
      <c r="H11" s="700">
        <v>203</v>
      </c>
      <c r="I11" s="700">
        <v>1521</v>
      </c>
      <c r="J11" s="700">
        <v>4140</v>
      </c>
      <c r="K11" s="700">
        <v>2218</v>
      </c>
      <c r="L11" s="700">
        <v>1865</v>
      </c>
      <c r="M11" s="700">
        <v>161</v>
      </c>
      <c r="N11" s="700">
        <v>2232</v>
      </c>
      <c r="O11" s="700">
        <v>44</v>
      </c>
      <c r="P11" s="700">
        <v>855</v>
      </c>
      <c r="Q11" s="700">
        <v>858</v>
      </c>
      <c r="R11" s="700">
        <v>2003</v>
      </c>
      <c r="S11" s="700">
        <v>3817</v>
      </c>
      <c r="T11" s="700">
        <v>7</v>
      </c>
      <c r="U11" s="1139">
        <v>25067</v>
      </c>
    </row>
    <row r="12" spans="2:21" x14ac:dyDescent="0.2">
      <c r="B12" s="1297"/>
      <c r="C12" s="699" t="s">
        <v>52</v>
      </c>
      <c r="D12" s="700">
        <v>6403</v>
      </c>
      <c r="E12" s="700">
        <v>83</v>
      </c>
      <c r="F12" s="700">
        <v>1812</v>
      </c>
      <c r="G12" s="700">
        <v>2500</v>
      </c>
      <c r="H12" s="700">
        <v>262</v>
      </c>
      <c r="I12" s="700">
        <v>4029</v>
      </c>
      <c r="J12" s="700">
        <v>11212</v>
      </c>
      <c r="K12" s="700">
        <v>5732</v>
      </c>
      <c r="L12" s="700">
        <v>5075</v>
      </c>
      <c r="M12" s="700">
        <v>756</v>
      </c>
      <c r="N12" s="700">
        <v>6318</v>
      </c>
      <c r="O12" s="700">
        <v>571</v>
      </c>
      <c r="P12" s="700">
        <v>1643</v>
      </c>
      <c r="Q12" s="700">
        <v>2337</v>
      </c>
      <c r="R12" s="700">
        <v>5983</v>
      </c>
      <c r="S12" s="700">
        <v>15174</v>
      </c>
      <c r="T12" s="700">
        <v>18</v>
      </c>
      <c r="U12" s="1139">
        <v>69908</v>
      </c>
    </row>
    <row r="13" spans="2:21" x14ac:dyDescent="0.2">
      <c r="B13" s="1297"/>
      <c r="C13" s="699" t="s">
        <v>856</v>
      </c>
      <c r="D13" s="700">
        <v>9937</v>
      </c>
      <c r="E13" s="700">
        <v>2</v>
      </c>
      <c r="F13" s="700">
        <v>4606</v>
      </c>
      <c r="G13" s="700">
        <v>1468</v>
      </c>
      <c r="H13" s="700">
        <v>316</v>
      </c>
      <c r="I13" s="700">
        <v>1808</v>
      </c>
      <c r="J13" s="700">
        <v>5318</v>
      </c>
      <c r="K13" s="700">
        <v>1757</v>
      </c>
      <c r="L13" s="700">
        <v>2514</v>
      </c>
      <c r="M13" s="700">
        <v>158</v>
      </c>
      <c r="N13" s="700">
        <v>2053</v>
      </c>
      <c r="O13" s="700">
        <v>110</v>
      </c>
      <c r="P13" s="700">
        <v>625</v>
      </c>
      <c r="Q13" s="700">
        <v>1343</v>
      </c>
      <c r="R13" s="700">
        <v>2054</v>
      </c>
      <c r="S13" s="700">
        <v>6577</v>
      </c>
      <c r="T13" s="700">
        <v>3</v>
      </c>
      <c r="U13" s="1139">
        <v>40649</v>
      </c>
    </row>
    <row r="14" spans="2:21" x14ac:dyDescent="0.2">
      <c r="B14" s="1297"/>
      <c r="C14" s="699" t="s">
        <v>53</v>
      </c>
      <c r="D14" s="700">
        <v>7773</v>
      </c>
      <c r="E14" s="700">
        <v>43</v>
      </c>
      <c r="F14" s="700">
        <v>95</v>
      </c>
      <c r="G14" s="700">
        <v>1830</v>
      </c>
      <c r="H14" s="700">
        <v>388</v>
      </c>
      <c r="I14" s="700">
        <v>2333</v>
      </c>
      <c r="J14" s="700">
        <v>5879</v>
      </c>
      <c r="K14" s="700">
        <v>1623</v>
      </c>
      <c r="L14" s="700">
        <v>3429</v>
      </c>
      <c r="M14" s="700">
        <v>168</v>
      </c>
      <c r="N14" s="700">
        <v>2721</v>
      </c>
      <c r="O14" s="700">
        <v>52</v>
      </c>
      <c r="P14" s="700">
        <v>582</v>
      </c>
      <c r="Q14" s="700">
        <v>1809</v>
      </c>
      <c r="R14" s="700">
        <v>2761</v>
      </c>
      <c r="S14" s="700">
        <v>6924</v>
      </c>
      <c r="T14" s="700">
        <v>6</v>
      </c>
      <c r="U14" s="1139">
        <v>38416</v>
      </c>
    </row>
    <row r="15" spans="2:21" x14ac:dyDescent="0.2">
      <c r="B15" s="1297"/>
      <c r="C15" s="699" t="s">
        <v>54</v>
      </c>
      <c r="D15" s="700">
        <v>6000</v>
      </c>
      <c r="E15" s="700">
        <v>339</v>
      </c>
      <c r="F15" s="700">
        <v>108</v>
      </c>
      <c r="G15" s="700">
        <v>3246</v>
      </c>
      <c r="H15" s="700">
        <v>464</v>
      </c>
      <c r="I15" s="700">
        <v>3437</v>
      </c>
      <c r="J15" s="700">
        <v>11423</v>
      </c>
      <c r="K15" s="700">
        <v>3159</v>
      </c>
      <c r="L15" s="700">
        <v>5935</v>
      </c>
      <c r="M15" s="700">
        <v>429</v>
      </c>
      <c r="N15" s="700">
        <v>5418</v>
      </c>
      <c r="O15" s="700">
        <v>1033</v>
      </c>
      <c r="P15" s="700">
        <v>1651</v>
      </c>
      <c r="Q15" s="700">
        <v>2356</v>
      </c>
      <c r="R15" s="700">
        <v>4938</v>
      </c>
      <c r="S15" s="700">
        <v>11844</v>
      </c>
      <c r="T15" s="700">
        <v>30</v>
      </c>
      <c r="U15" s="1139">
        <v>61810</v>
      </c>
    </row>
    <row r="16" spans="2:21" x14ac:dyDescent="0.2">
      <c r="B16" s="1297"/>
      <c r="C16" s="699" t="s">
        <v>857</v>
      </c>
      <c r="D16" s="700">
        <v>5036</v>
      </c>
      <c r="E16" s="700">
        <v>19</v>
      </c>
      <c r="F16" s="700">
        <v>22</v>
      </c>
      <c r="G16" s="700">
        <v>1704</v>
      </c>
      <c r="H16" s="700">
        <v>241</v>
      </c>
      <c r="I16" s="700">
        <v>1970</v>
      </c>
      <c r="J16" s="700">
        <v>5451</v>
      </c>
      <c r="K16" s="700">
        <v>2454</v>
      </c>
      <c r="L16" s="700">
        <v>2602</v>
      </c>
      <c r="M16" s="700">
        <v>191</v>
      </c>
      <c r="N16" s="700">
        <v>2738</v>
      </c>
      <c r="O16" s="700">
        <v>11</v>
      </c>
      <c r="P16" s="700">
        <v>1069</v>
      </c>
      <c r="Q16" s="700">
        <v>5463</v>
      </c>
      <c r="R16" s="700">
        <v>2207</v>
      </c>
      <c r="S16" s="700">
        <v>5662</v>
      </c>
      <c r="T16" s="700">
        <v>5</v>
      </c>
      <c r="U16" s="1139">
        <v>36845</v>
      </c>
    </row>
    <row r="17" spans="2:21" x14ac:dyDescent="0.2">
      <c r="B17" s="1297"/>
      <c r="C17" s="699" t="s">
        <v>55</v>
      </c>
      <c r="D17" s="700">
        <v>1911</v>
      </c>
      <c r="E17" s="700">
        <v>23</v>
      </c>
      <c r="F17" s="700">
        <v>31</v>
      </c>
      <c r="G17" s="700">
        <v>741</v>
      </c>
      <c r="H17" s="700">
        <v>123</v>
      </c>
      <c r="I17" s="700">
        <v>1019</v>
      </c>
      <c r="J17" s="700">
        <v>2154</v>
      </c>
      <c r="K17" s="700">
        <v>931</v>
      </c>
      <c r="L17" s="700">
        <v>1140</v>
      </c>
      <c r="M17" s="700">
        <v>89</v>
      </c>
      <c r="N17" s="700">
        <v>1004</v>
      </c>
      <c r="O17" s="700">
        <v>48</v>
      </c>
      <c r="P17" s="700">
        <v>582</v>
      </c>
      <c r="Q17" s="700">
        <v>262</v>
      </c>
      <c r="R17" s="700">
        <v>931</v>
      </c>
      <c r="S17" s="700">
        <v>2389</v>
      </c>
      <c r="T17" s="700">
        <v>2</v>
      </c>
      <c r="U17" s="1139">
        <v>13380</v>
      </c>
    </row>
    <row r="18" spans="2:21" x14ac:dyDescent="0.2">
      <c r="B18" s="1297"/>
      <c r="C18" s="699" t="s">
        <v>56</v>
      </c>
      <c r="D18" s="700">
        <v>2840</v>
      </c>
      <c r="E18" s="700">
        <v>710</v>
      </c>
      <c r="F18" s="700">
        <v>35</v>
      </c>
      <c r="G18" s="700">
        <v>1498</v>
      </c>
      <c r="H18" s="700">
        <v>270</v>
      </c>
      <c r="I18" s="700">
        <v>2648</v>
      </c>
      <c r="J18" s="700">
        <v>5432</v>
      </c>
      <c r="K18" s="700">
        <v>2315</v>
      </c>
      <c r="L18" s="700">
        <v>2879</v>
      </c>
      <c r="M18" s="700">
        <v>161</v>
      </c>
      <c r="N18" s="700">
        <v>2381</v>
      </c>
      <c r="O18" s="700">
        <v>14</v>
      </c>
      <c r="P18" s="700">
        <v>681</v>
      </c>
      <c r="Q18" s="700">
        <v>4901</v>
      </c>
      <c r="R18" s="700">
        <v>1939</v>
      </c>
      <c r="S18" s="700">
        <v>5318</v>
      </c>
      <c r="T18" s="700">
        <v>5</v>
      </c>
      <c r="U18" s="1139">
        <v>34027</v>
      </c>
    </row>
    <row r="19" spans="2:21" x14ac:dyDescent="0.2">
      <c r="B19" s="1297"/>
      <c r="C19" s="699" t="s">
        <v>858</v>
      </c>
      <c r="D19" s="700">
        <v>308</v>
      </c>
      <c r="E19" s="700">
        <v>59</v>
      </c>
      <c r="F19" s="700">
        <v>3</v>
      </c>
      <c r="G19" s="700">
        <v>126</v>
      </c>
      <c r="H19" s="700">
        <v>42</v>
      </c>
      <c r="I19" s="700">
        <v>343</v>
      </c>
      <c r="J19" s="700">
        <v>765</v>
      </c>
      <c r="K19" s="700">
        <v>398</v>
      </c>
      <c r="L19" s="700">
        <v>399</v>
      </c>
      <c r="M19" s="700">
        <v>6</v>
      </c>
      <c r="N19" s="700">
        <v>323</v>
      </c>
      <c r="O19" s="700">
        <v>8</v>
      </c>
      <c r="P19" s="700">
        <v>52</v>
      </c>
      <c r="Q19" s="700">
        <v>90</v>
      </c>
      <c r="R19" s="700">
        <v>238</v>
      </c>
      <c r="S19" s="700">
        <v>565</v>
      </c>
      <c r="T19" s="700">
        <v>0</v>
      </c>
      <c r="U19" s="1139">
        <v>3725</v>
      </c>
    </row>
    <row r="20" spans="2:21" x14ac:dyDescent="0.2">
      <c r="B20" s="1297"/>
      <c r="C20" s="699" t="s">
        <v>57</v>
      </c>
      <c r="D20" s="700">
        <v>429</v>
      </c>
      <c r="E20" s="700">
        <v>196</v>
      </c>
      <c r="F20" s="700">
        <v>18</v>
      </c>
      <c r="G20" s="700">
        <v>452</v>
      </c>
      <c r="H20" s="700">
        <v>10</v>
      </c>
      <c r="I20" s="700">
        <v>922</v>
      </c>
      <c r="J20" s="700">
        <v>1456</v>
      </c>
      <c r="K20" s="700">
        <v>1097</v>
      </c>
      <c r="L20" s="700">
        <v>1003</v>
      </c>
      <c r="M20" s="700">
        <v>57</v>
      </c>
      <c r="N20" s="700">
        <v>1100</v>
      </c>
      <c r="O20" s="700">
        <v>28</v>
      </c>
      <c r="P20" s="700">
        <v>98</v>
      </c>
      <c r="Q20" s="700">
        <v>463</v>
      </c>
      <c r="R20" s="700">
        <v>594</v>
      </c>
      <c r="S20" s="700">
        <v>1252</v>
      </c>
      <c r="T20" s="700">
        <v>0</v>
      </c>
      <c r="U20" s="1139">
        <v>9175</v>
      </c>
    </row>
    <row r="21" spans="2:21" x14ac:dyDescent="0.2">
      <c r="B21" s="1297"/>
      <c r="C21" s="699" t="s">
        <v>58</v>
      </c>
      <c r="D21" s="700">
        <v>8291</v>
      </c>
      <c r="E21" s="700">
        <v>67</v>
      </c>
      <c r="F21" s="700">
        <v>346</v>
      </c>
      <c r="G21" s="700">
        <v>13029</v>
      </c>
      <c r="H21" s="700">
        <v>305</v>
      </c>
      <c r="I21" s="700">
        <v>14296</v>
      </c>
      <c r="J21" s="700">
        <v>43234</v>
      </c>
      <c r="K21" s="700">
        <v>11827</v>
      </c>
      <c r="L21" s="700">
        <v>13623</v>
      </c>
      <c r="M21" s="700">
        <v>7610</v>
      </c>
      <c r="N21" s="700">
        <v>36965</v>
      </c>
      <c r="O21" s="700">
        <v>5691</v>
      </c>
      <c r="P21" s="700">
        <v>15164</v>
      </c>
      <c r="Q21" s="700">
        <v>13580</v>
      </c>
      <c r="R21" s="700">
        <v>17665</v>
      </c>
      <c r="S21" s="700">
        <v>93188</v>
      </c>
      <c r="T21" s="700">
        <v>155</v>
      </c>
      <c r="U21" s="1139">
        <v>295036</v>
      </c>
    </row>
    <row r="22" spans="2:21" x14ac:dyDescent="0.2">
      <c r="B22" s="1298"/>
      <c r="C22" s="701" t="s">
        <v>864</v>
      </c>
      <c r="D22" s="702">
        <v>54205</v>
      </c>
      <c r="E22" s="702">
        <v>1751</v>
      </c>
      <c r="F22" s="702">
        <v>16498</v>
      </c>
      <c r="G22" s="702">
        <v>30791</v>
      </c>
      <c r="H22" s="702">
        <v>2812</v>
      </c>
      <c r="I22" s="702">
        <v>39685</v>
      </c>
      <c r="J22" s="702">
        <v>109721</v>
      </c>
      <c r="K22" s="702">
        <v>39763</v>
      </c>
      <c r="L22" s="702">
        <v>46701</v>
      </c>
      <c r="M22" s="702">
        <v>10074</v>
      </c>
      <c r="N22" s="702">
        <v>70045</v>
      </c>
      <c r="O22" s="702">
        <v>7659</v>
      </c>
      <c r="P22" s="702">
        <v>24392</v>
      </c>
      <c r="Q22" s="702">
        <v>35305</v>
      </c>
      <c r="R22" s="702">
        <v>45849</v>
      </c>
      <c r="S22" s="702">
        <v>159829</v>
      </c>
      <c r="T22" s="702">
        <v>242</v>
      </c>
      <c r="U22" s="1141">
        <v>695322</v>
      </c>
    </row>
    <row r="23" spans="2:21" x14ac:dyDescent="0.2">
      <c r="B23" s="1296" t="s">
        <v>29</v>
      </c>
      <c r="C23" s="699" t="s">
        <v>47</v>
      </c>
      <c r="D23" s="700">
        <v>744</v>
      </c>
      <c r="E23" s="700">
        <v>111</v>
      </c>
      <c r="F23" s="700">
        <v>24</v>
      </c>
      <c r="G23" s="700">
        <v>455</v>
      </c>
      <c r="H23" s="700">
        <v>56</v>
      </c>
      <c r="I23" s="700">
        <v>687</v>
      </c>
      <c r="J23" s="700">
        <v>2259</v>
      </c>
      <c r="K23" s="700">
        <v>1060</v>
      </c>
      <c r="L23" s="700">
        <v>1350</v>
      </c>
      <c r="M23" s="700">
        <v>35</v>
      </c>
      <c r="N23" s="700">
        <v>803</v>
      </c>
      <c r="O23" s="700">
        <v>11</v>
      </c>
      <c r="P23" s="700">
        <v>99</v>
      </c>
      <c r="Q23" s="700">
        <v>235</v>
      </c>
      <c r="R23" s="700">
        <v>771</v>
      </c>
      <c r="S23" s="700">
        <v>1081</v>
      </c>
      <c r="T23" s="700">
        <v>0</v>
      </c>
      <c r="U23" s="1139">
        <v>9781</v>
      </c>
    </row>
    <row r="24" spans="2:21" x14ac:dyDescent="0.2">
      <c r="B24" s="1297"/>
      <c r="C24" s="699" t="s">
        <v>48</v>
      </c>
      <c r="D24" s="700">
        <v>139</v>
      </c>
      <c r="E24" s="700">
        <v>27</v>
      </c>
      <c r="F24" s="700">
        <v>72</v>
      </c>
      <c r="G24" s="700">
        <v>853</v>
      </c>
      <c r="H24" s="700">
        <v>21</v>
      </c>
      <c r="I24" s="700">
        <v>1529</v>
      </c>
      <c r="J24" s="700">
        <v>5465</v>
      </c>
      <c r="K24" s="700">
        <v>1629</v>
      </c>
      <c r="L24" s="700">
        <v>1457</v>
      </c>
      <c r="M24" s="700">
        <v>98</v>
      </c>
      <c r="N24" s="700">
        <v>1712</v>
      </c>
      <c r="O24" s="700">
        <v>15</v>
      </c>
      <c r="P24" s="700">
        <v>577</v>
      </c>
      <c r="Q24" s="700">
        <v>2809</v>
      </c>
      <c r="R24" s="700">
        <v>852</v>
      </c>
      <c r="S24" s="700">
        <v>1783</v>
      </c>
      <c r="T24" s="700">
        <v>6</v>
      </c>
      <c r="U24" s="1139">
        <v>19044</v>
      </c>
    </row>
    <row r="25" spans="2:21" x14ac:dyDescent="0.2">
      <c r="B25" s="1297"/>
      <c r="C25" s="699" t="s">
        <v>49</v>
      </c>
      <c r="D25" s="700">
        <v>85</v>
      </c>
      <c r="E25" s="700">
        <v>59</v>
      </c>
      <c r="F25" s="700">
        <v>5929</v>
      </c>
      <c r="G25" s="700">
        <v>1324</v>
      </c>
      <c r="H25" s="700">
        <v>50</v>
      </c>
      <c r="I25" s="700">
        <v>2179</v>
      </c>
      <c r="J25" s="700">
        <v>3889</v>
      </c>
      <c r="K25" s="700">
        <v>2389</v>
      </c>
      <c r="L25" s="700">
        <v>2625</v>
      </c>
      <c r="M25" s="700">
        <v>131</v>
      </c>
      <c r="N25" s="700">
        <v>3094</v>
      </c>
      <c r="O25" s="700">
        <v>31</v>
      </c>
      <c r="P25" s="700">
        <v>582</v>
      </c>
      <c r="Q25" s="700">
        <v>920</v>
      </c>
      <c r="R25" s="700">
        <v>2087</v>
      </c>
      <c r="S25" s="700">
        <v>3321</v>
      </c>
      <c r="T25" s="700">
        <v>10</v>
      </c>
      <c r="U25" s="1139">
        <v>28705</v>
      </c>
    </row>
    <row r="26" spans="2:21" x14ac:dyDescent="0.2">
      <c r="B26" s="1297"/>
      <c r="C26" s="699" t="s">
        <v>50</v>
      </c>
      <c r="D26" s="700">
        <v>908</v>
      </c>
      <c r="E26" s="700">
        <v>51</v>
      </c>
      <c r="F26" s="700">
        <v>2931</v>
      </c>
      <c r="G26" s="700">
        <v>591</v>
      </c>
      <c r="H26" s="700">
        <v>92</v>
      </c>
      <c r="I26" s="700">
        <v>771</v>
      </c>
      <c r="J26" s="700">
        <v>1579</v>
      </c>
      <c r="K26" s="700">
        <v>1184</v>
      </c>
      <c r="L26" s="700">
        <v>752</v>
      </c>
      <c r="M26" s="700">
        <v>34</v>
      </c>
      <c r="N26" s="700">
        <v>892</v>
      </c>
      <c r="O26" s="700">
        <v>11</v>
      </c>
      <c r="P26" s="700">
        <v>203</v>
      </c>
      <c r="Q26" s="700">
        <v>286</v>
      </c>
      <c r="R26" s="700">
        <v>1026</v>
      </c>
      <c r="S26" s="700">
        <v>1277</v>
      </c>
      <c r="T26" s="700">
        <v>2</v>
      </c>
      <c r="U26" s="1139">
        <v>12590</v>
      </c>
    </row>
    <row r="27" spans="2:21" x14ac:dyDescent="0.2">
      <c r="B27" s="1297"/>
      <c r="C27" s="699" t="s">
        <v>51</v>
      </c>
      <c r="D27" s="700">
        <v>3555</v>
      </c>
      <c r="E27" s="700">
        <v>58</v>
      </c>
      <c r="F27" s="700">
        <v>468</v>
      </c>
      <c r="G27" s="700">
        <v>1055</v>
      </c>
      <c r="H27" s="700">
        <v>194</v>
      </c>
      <c r="I27" s="700">
        <v>1636</v>
      </c>
      <c r="J27" s="700">
        <v>4316</v>
      </c>
      <c r="K27" s="700">
        <v>2284</v>
      </c>
      <c r="L27" s="700">
        <v>1979</v>
      </c>
      <c r="M27" s="700">
        <v>140</v>
      </c>
      <c r="N27" s="700">
        <v>2081</v>
      </c>
      <c r="O27" s="700">
        <v>43</v>
      </c>
      <c r="P27" s="700">
        <v>1011</v>
      </c>
      <c r="Q27" s="700">
        <v>831</v>
      </c>
      <c r="R27" s="700">
        <v>2188</v>
      </c>
      <c r="S27" s="700">
        <v>3996</v>
      </c>
      <c r="T27" s="700">
        <v>6</v>
      </c>
      <c r="U27" s="1139">
        <v>25841</v>
      </c>
    </row>
    <row r="28" spans="2:21" x14ac:dyDescent="0.2">
      <c r="B28" s="1297"/>
      <c r="C28" s="699" t="s">
        <v>52</v>
      </c>
      <c r="D28" s="700">
        <v>6516</v>
      </c>
      <c r="E28" s="700">
        <v>76</v>
      </c>
      <c r="F28" s="700">
        <v>1790</v>
      </c>
      <c r="G28" s="700">
        <v>2589</v>
      </c>
      <c r="H28" s="700">
        <v>266</v>
      </c>
      <c r="I28" s="700">
        <v>4051</v>
      </c>
      <c r="J28" s="700">
        <v>11478</v>
      </c>
      <c r="K28" s="700">
        <v>5666</v>
      </c>
      <c r="L28" s="700">
        <v>5093</v>
      </c>
      <c r="M28" s="700">
        <v>768</v>
      </c>
      <c r="N28" s="700">
        <v>6522</v>
      </c>
      <c r="O28" s="700">
        <v>3361</v>
      </c>
      <c r="P28" s="700">
        <v>1608</v>
      </c>
      <c r="Q28" s="700">
        <v>2465</v>
      </c>
      <c r="R28" s="700">
        <v>6331</v>
      </c>
      <c r="S28" s="700">
        <v>16024</v>
      </c>
      <c r="T28" s="700">
        <v>20</v>
      </c>
      <c r="U28" s="1139">
        <v>74624</v>
      </c>
    </row>
    <row r="29" spans="2:21" x14ac:dyDescent="0.2">
      <c r="B29" s="1297"/>
      <c r="C29" s="699" t="s">
        <v>856</v>
      </c>
      <c r="D29" s="700">
        <v>11139</v>
      </c>
      <c r="E29" s="700">
        <v>2</v>
      </c>
      <c r="F29" s="700">
        <v>4617</v>
      </c>
      <c r="G29" s="700">
        <v>1564</v>
      </c>
      <c r="H29" s="700">
        <v>337</v>
      </c>
      <c r="I29" s="700">
        <v>1823</v>
      </c>
      <c r="J29" s="700">
        <v>5478</v>
      </c>
      <c r="K29" s="700">
        <v>1812</v>
      </c>
      <c r="L29" s="700">
        <v>2585</v>
      </c>
      <c r="M29" s="700">
        <v>181</v>
      </c>
      <c r="N29" s="700">
        <v>2127</v>
      </c>
      <c r="O29" s="700">
        <v>5696</v>
      </c>
      <c r="P29" s="700">
        <v>647</v>
      </c>
      <c r="Q29" s="700">
        <v>1413</v>
      </c>
      <c r="R29" s="700">
        <v>2065</v>
      </c>
      <c r="S29" s="700">
        <v>6863</v>
      </c>
      <c r="T29" s="700">
        <v>3</v>
      </c>
      <c r="U29" s="1139">
        <v>48352</v>
      </c>
    </row>
    <row r="30" spans="2:21" x14ac:dyDescent="0.2">
      <c r="B30" s="1297"/>
      <c r="C30" s="699" t="s">
        <v>53</v>
      </c>
      <c r="D30" s="700">
        <v>7627</v>
      </c>
      <c r="E30" s="700">
        <v>48</v>
      </c>
      <c r="F30" s="700">
        <v>78</v>
      </c>
      <c r="G30" s="700">
        <v>1905</v>
      </c>
      <c r="H30" s="700">
        <v>399</v>
      </c>
      <c r="I30" s="700">
        <v>2301</v>
      </c>
      <c r="J30" s="700">
        <v>6158</v>
      </c>
      <c r="K30" s="700">
        <v>1682</v>
      </c>
      <c r="L30" s="700">
        <v>3568</v>
      </c>
      <c r="M30" s="700">
        <v>170</v>
      </c>
      <c r="N30" s="700">
        <v>2718</v>
      </c>
      <c r="O30" s="700">
        <v>54</v>
      </c>
      <c r="P30" s="700">
        <v>660</v>
      </c>
      <c r="Q30" s="700">
        <v>8985</v>
      </c>
      <c r="R30" s="700">
        <v>2876</v>
      </c>
      <c r="S30" s="700">
        <v>7182</v>
      </c>
      <c r="T30" s="700">
        <v>8</v>
      </c>
      <c r="U30" s="1139">
        <v>46419</v>
      </c>
    </row>
    <row r="31" spans="2:21" x14ac:dyDescent="0.2">
      <c r="B31" s="1297"/>
      <c r="C31" s="699" t="s">
        <v>54</v>
      </c>
      <c r="D31" s="700">
        <v>5719</v>
      </c>
      <c r="E31" s="700">
        <v>389</v>
      </c>
      <c r="F31" s="700">
        <v>119</v>
      </c>
      <c r="G31" s="700">
        <v>3435</v>
      </c>
      <c r="H31" s="700">
        <v>483</v>
      </c>
      <c r="I31" s="700">
        <v>3580</v>
      </c>
      <c r="J31" s="700">
        <v>11350</v>
      </c>
      <c r="K31" s="700">
        <v>3276</v>
      </c>
      <c r="L31" s="700">
        <v>5973</v>
      </c>
      <c r="M31" s="700">
        <v>424</v>
      </c>
      <c r="N31" s="700">
        <v>5365</v>
      </c>
      <c r="O31" s="700">
        <v>12628</v>
      </c>
      <c r="P31" s="700">
        <v>1695</v>
      </c>
      <c r="Q31" s="700">
        <v>2377</v>
      </c>
      <c r="R31" s="700">
        <v>5171</v>
      </c>
      <c r="S31" s="700">
        <v>12123</v>
      </c>
      <c r="T31" s="700">
        <v>31</v>
      </c>
      <c r="U31" s="1139">
        <v>74138</v>
      </c>
    </row>
    <row r="32" spans="2:21" x14ac:dyDescent="0.2">
      <c r="B32" s="1297"/>
      <c r="C32" s="699" t="s">
        <v>857</v>
      </c>
      <c r="D32" s="700">
        <v>4554</v>
      </c>
      <c r="E32" s="700">
        <v>19</v>
      </c>
      <c r="F32" s="700">
        <v>30</v>
      </c>
      <c r="G32" s="700">
        <v>1785</v>
      </c>
      <c r="H32" s="700">
        <v>243</v>
      </c>
      <c r="I32" s="700">
        <v>1859</v>
      </c>
      <c r="J32" s="700">
        <v>5536</v>
      </c>
      <c r="K32" s="700">
        <v>2459</v>
      </c>
      <c r="L32" s="700">
        <v>2697</v>
      </c>
      <c r="M32" s="700">
        <v>200</v>
      </c>
      <c r="N32" s="700">
        <v>2808</v>
      </c>
      <c r="O32" s="700">
        <v>11</v>
      </c>
      <c r="P32" s="700">
        <v>1149</v>
      </c>
      <c r="Q32" s="700">
        <v>9873</v>
      </c>
      <c r="R32" s="700">
        <v>2271</v>
      </c>
      <c r="S32" s="700">
        <v>5806</v>
      </c>
      <c r="T32" s="700">
        <v>5</v>
      </c>
      <c r="U32" s="1139">
        <v>41305</v>
      </c>
    </row>
    <row r="33" spans="2:21" x14ac:dyDescent="0.2">
      <c r="B33" s="1297"/>
      <c r="C33" s="699" t="s">
        <v>55</v>
      </c>
      <c r="D33" s="700">
        <v>1877</v>
      </c>
      <c r="E33" s="700">
        <v>26</v>
      </c>
      <c r="F33" s="700">
        <v>31</v>
      </c>
      <c r="G33" s="700">
        <v>778</v>
      </c>
      <c r="H33" s="700">
        <v>131</v>
      </c>
      <c r="I33" s="700">
        <v>1070</v>
      </c>
      <c r="J33" s="700">
        <v>2100</v>
      </c>
      <c r="K33" s="700">
        <v>1059</v>
      </c>
      <c r="L33" s="700">
        <v>1164</v>
      </c>
      <c r="M33" s="700">
        <v>88</v>
      </c>
      <c r="N33" s="700">
        <v>882</v>
      </c>
      <c r="O33" s="700">
        <v>53</v>
      </c>
      <c r="P33" s="700">
        <v>581</v>
      </c>
      <c r="Q33" s="700">
        <v>3848</v>
      </c>
      <c r="R33" s="700">
        <v>992</v>
      </c>
      <c r="S33" s="700">
        <v>2471</v>
      </c>
      <c r="T33" s="700">
        <v>2</v>
      </c>
      <c r="U33" s="1139">
        <v>17153</v>
      </c>
    </row>
    <row r="34" spans="2:21" x14ac:dyDescent="0.2">
      <c r="B34" s="1297"/>
      <c r="C34" s="699" t="s">
        <v>56</v>
      </c>
      <c r="D34" s="700">
        <v>2981</v>
      </c>
      <c r="E34" s="700">
        <v>651</v>
      </c>
      <c r="F34" s="700">
        <v>32</v>
      </c>
      <c r="G34" s="700">
        <v>1484</v>
      </c>
      <c r="H34" s="700">
        <v>273</v>
      </c>
      <c r="I34" s="700">
        <v>2802</v>
      </c>
      <c r="J34" s="700">
        <v>5338</v>
      </c>
      <c r="K34" s="700">
        <v>2381</v>
      </c>
      <c r="L34" s="700">
        <v>2934</v>
      </c>
      <c r="M34" s="700">
        <v>186</v>
      </c>
      <c r="N34" s="700">
        <v>2609</v>
      </c>
      <c r="O34" s="700">
        <v>14</v>
      </c>
      <c r="P34" s="700">
        <v>714</v>
      </c>
      <c r="Q34" s="700">
        <v>7236</v>
      </c>
      <c r="R34" s="700">
        <v>2093</v>
      </c>
      <c r="S34" s="700">
        <v>5453</v>
      </c>
      <c r="T34" s="700">
        <v>5</v>
      </c>
      <c r="U34" s="1139">
        <v>37186</v>
      </c>
    </row>
    <row r="35" spans="2:21" x14ac:dyDescent="0.2">
      <c r="B35" s="1297"/>
      <c r="C35" s="699" t="s">
        <v>858</v>
      </c>
      <c r="D35" s="700">
        <v>293</v>
      </c>
      <c r="E35" s="700">
        <v>47</v>
      </c>
      <c r="F35" s="700">
        <v>4</v>
      </c>
      <c r="G35" s="700">
        <v>126</v>
      </c>
      <c r="H35" s="700">
        <v>44</v>
      </c>
      <c r="I35" s="700">
        <v>321</v>
      </c>
      <c r="J35" s="700">
        <v>761</v>
      </c>
      <c r="K35" s="700">
        <v>404</v>
      </c>
      <c r="L35" s="700">
        <v>449</v>
      </c>
      <c r="M35" s="700">
        <v>6</v>
      </c>
      <c r="N35" s="700">
        <v>349</v>
      </c>
      <c r="O35" s="700">
        <v>8</v>
      </c>
      <c r="P35" s="700">
        <v>53</v>
      </c>
      <c r="Q35" s="700">
        <v>89</v>
      </c>
      <c r="R35" s="700">
        <v>243</v>
      </c>
      <c r="S35" s="700">
        <v>580</v>
      </c>
      <c r="T35" s="700">
        <v>0</v>
      </c>
      <c r="U35" s="1139">
        <v>3777</v>
      </c>
    </row>
    <row r="36" spans="2:21" x14ac:dyDescent="0.2">
      <c r="B36" s="1297"/>
      <c r="C36" s="699" t="s">
        <v>57</v>
      </c>
      <c r="D36" s="700">
        <v>407</v>
      </c>
      <c r="E36" s="700">
        <v>248</v>
      </c>
      <c r="F36" s="700">
        <v>17</v>
      </c>
      <c r="G36" s="700">
        <v>444</v>
      </c>
      <c r="H36" s="700">
        <v>12</v>
      </c>
      <c r="I36" s="700">
        <v>893</v>
      </c>
      <c r="J36" s="700">
        <v>1472</v>
      </c>
      <c r="K36" s="700">
        <v>1163</v>
      </c>
      <c r="L36" s="700">
        <v>1103</v>
      </c>
      <c r="M36" s="700">
        <v>57</v>
      </c>
      <c r="N36" s="700">
        <v>1238</v>
      </c>
      <c r="O36" s="700">
        <v>28</v>
      </c>
      <c r="P36" s="700">
        <v>108</v>
      </c>
      <c r="Q36" s="700">
        <v>2327</v>
      </c>
      <c r="R36" s="700">
        <v>612</v>
      </c>
      <c r="S36" s="700">
        <v>1267</v>
      </c>
      <c r="T36" s="700">
        <v>0</v>
      </c>
      <c r="U36" s="1139">
        <v>11396</v>
      </c>
    </row>
    <row r="37" spans="2:21" x14ac:dyDescent="0.2">
      <c r="B37" s="1297"/>
      <c r="C37" s="699" t="s">
        <v>58</v>
      </c>
      <c r="D37" s="700">
        <v>9100</v>
      </c>
      <c r="E37" s="700">
        <v>77</v>
      </c>
      <c r="F37" s="700">
        <v>358</v>
      </c>
      <c r="G37" s="700">
        <v>13503</v>
      </c>
      <c r="H37" s="700">
        <v>374</v>
      </c>
      <c r="I37" s="700">
        <v>14840</v>
      </c>
      <c r="J37" s="700">
        <v>44174</v>
      </c>
      <c r="K37" s="700">
        <v>12112</v>
      </c>
      <c r="L37" s="700">
        <v>13980</v>
      </c>
      <c r="M37" s="700">
        <v>7734</v>
      </c>
      <c r="N37" s="700">
        <v>37989</v>
      </c>
      <c r="O37" s="700">
        <v>13526</v>
      </c>
      <c r="P37" s="700">
        <v>15121</v>
      </c>
      <c r="Q37" s="700">
        <v>28142</v>
      </c>
      <c r="R37" s="700">
        <v>18861</v>
      </c>
      <c r="S37" s="700">
        <v>94198</v>
      </c>
      <c r="T37" s="700">
        <v>166</v>
      </c>
      <c r="U37" s="1139">
        <v>324255</v>
      </c>
    </row>
    <row r="38" spans="2:21" x14ac:dyDescent="0.2">
      <c r="B38" s="1298"/>
      <c r="C38" s="701" t="s">
        <v>864</v>
      </c>
      <c r="D38" s="702">
        <v>55644</v>
      </c>
      <c r="E38" s="702">
        <v>1889</v>
      </c>
      <c r="F38" s="702">
        <v>16500</v>
      </c>
      <c r="G38" s="702">
        <v>31891</v>
      </c>
      <c r="H38" s="702">
        <v>2975</v>
      </c>
      <c r="I38" s="702">
        <v>40342</v>
      </c>
      <c r="J38" s="702">
        <v>111353</v>
      </c>
      <c r="K38" s="702">
        <v>40560</v>
      </c>
      <c r="L38" s="702">
        <v>47709</v>
      </c>
      <c r="M38" s="702">
        <v>10252</v>
      </c>
      <c r="N38" s="702">
        <v>71189</v>
      </c>
      <c r="O38" s="702">
        <v>35490</v>
      </c>
      <c r="P38" s="702">
        <v>24808</v>
      </c>
      <c r="Q38" s="702">
        <v>71836</v>
      </c>
      <c r="R38" s="702">
        <v>48439</v>
      </c>
      <c r="S38" s="702">
        <v>163425</v>
      </c>
      <c r="T38" s="702">
        <v>264</v>
      </c>
      <c r="U38" s="1141">
        <v>774566</v>
      </c>
    </row>
    <row r="39" spans="2:21" x14ac:dyDescent="0.2">
      <c r="B39" s="1296" t="s">
        <v>30</v>
      </c>
      <c r="C39" s="699" t="s">
        <v>47</v>
      </c>
      <c r="D39" s="700">
        <v>707</v>
      </c>
      <c r="E39" s="700">
        <v>116</v>
      </c>
      <c r="F39" s="700">
        <v>26</v>
      </c>
      <c r="G39" s="700">
        <v>455</v>
      </c>
      <c r="H39" s="700">
        <v>54</v>
      </c>
      <c r="I39" s="700">
        <v>712</v>
      </c>
      <c r="J39" s="700">
        <v>2219</v>
      </c>
      <c r="K39" s="700">
        <v>1050</v>
      </c>
      <c r="L39" s="700">
        <v>1407</v>
      </c>
      <c r="M39" s="700">
        <v>31</v>
      </c>
      <c r="N39" s="700">
        <v>801</v>
      </c>
      <c r="O39" s="700">
        <v>10</v>
      </c>
      <c r="P39" s="700">
        <v>110</v>
      </c>
      <c r="Q39" s="700">
        <v>237</v>
      </c>
      <c r="R39" s="700">
        <v>827</v>
      </c>
      <c r="S39" s="700">
        <v>1088</v>
      </c>
      <c r="T39" s="700">
        <v>0</v>
      </c>
      <c r="U39" s="1139">
        <v>9850</v>
      </c>
    </row>
    <row r="40" spans="2:21" x14ac:dyDescent="0.2">
      <c r="B40" s="1297"/>
      <c r="C40" s="699" t="s">
        <v>48</v>
      </c>
      <c r="D40" s="700">
        <v>142</v>
      </c>
      <c r="E40" s="700">
        <v>28</v>
      </c>
      <c r="F40" s="700">
        <v>78</v>
      </c>
      <c r="G40" s="700">
        <v>843</v>
      </c>
      <c r="H40" s="700">
        <v>11</v>
      </c>
      <c r="I40" s="700">
        <v>1518</v>
      </c>
      <c r="J40" s="700">
        <v>5487</v>
      </c>
      <c r="K40" s="700">
        <v>1649</v>
      </c>
      <c r="L40" s="700">
        <v>1448</v>
      </c>
      <c r="M40" s="700">
        <v>101</v>
      </c>
      <c r="N40" s="700">
        <v>1643</v>
      </c>
      <c r="O40" s="700">
        <v>15</v>
      </c>
      <c r="P40" s="700">
        <v>640</v>
      </c>
      <c r="Q40" s="700">
        <v>2834</v>
      </c>
      <c r="R40" s="700">
        <v>864</v>
      </c>
      <c r="S40" s="700">
        <v>1774</v>
      </c>
      <c r="T40" s="700">
        <v>8</v>
      </c>
      <c r="U40" s="1139">
        <v>19083</v>
      </c>
    </row>
    <row r="41" spans="2:21" x14ac:dyDescent="0.2">
      <c r="B41" s="1297"/>
      <c r="C41" s="699" t="s">
        <v>49</v>
      </c>
      <c r="D41" s="700">
        <v>67</v>
      </c>
      <c r="E41" s="700">
        <v>80</v>
      </c>
      <c r="F41" s="700">
        <v>9565</v>
      </c>
      <c r="G41" s="700">
        <v>1302</v>
      </c>
      <c r="H41" s="700">
        <v>51</v>
      </c>
      <c r="I41" s="700">
        <v>2277</v>
      </c>
      <c r="J41" s="700">
        <v>3849</v>
      </c>
      <c r="K41" s="700">
        <v>2396</v>
      </c>
      <c r="L41" s="700">
        <v>2640</v>
      </c>
      <c r="M41" s="700">
        <v>132</v>
      </c>
      <c r="N41" s="700">
        <v>3201</v>
      </c>
      <c r="O41" s="700">
        <v>19</v>
      </c>
      <c r="P41" s="700">
        <v>719</v>
      </c>
      <c r="Q41" s="700">
        <v>920</v>
      </c>
      <c r="R41" s="700">
        <v>2175</v>
      </c>
      <c r="S41" s="700">
        <v>3190</v>
      </c>
      <c r="T41" s="700">
        <v>12</v>
      </c>
      <c r="U41" s="1139">
        <v>32595</v>
      </c>
    </row>
    <row r="42" spans="2:21" x14ac:dyDescent="0.2">
      <c r="B42" s="1297"/>
      <c r="C42" s="699" t="s">
        <v>50</v>
      </c>
      <c r="D42" s="700">
        <v>674</v>
      </c>
      <c r="E42" s="700">
        <v>56</v>
      </c>
      <c r="F42" s="700">
        <v>4621</v>
      </c>
      <c r="G42" s="700">
        <v>569</v>
      </c>
      <c r="H42" s="700">
        <v>86</v>
      </c>
      <c r="I42" s="700">
        <v>747</v>
      </c>
      <c r="J42" s="700">
        <v>1595</v>
      </c>
      <c r="K42" s="700">
        <v>1185</v>
      </c>
      <c r="L42" s="700">
        <v>733</v>
      </c>
      <c r="M42" s="700">
        <v>35</v>
      </c>
      <c r="N42" s="700">
        <v>951</v>
      </c>
      <c r="O42" s="700">
        <v>11</v>
      </c>
      <c r="P42" s="700">
        <v>268</v>
      </c>
      <c r="Q42" s="700">
        <v>291</v>
      </c>
      <c r="R42" s="700">
        <v>1006</v>
      </c>
      <c r="S42" s="700">
        <v>1278</v>
      </c>
      <c r="T42" s="700">
        <v>1</v>
      </c>
      <c r="U42" s="1139">
        <v>14107</v>
      </c>
    </row>
    <row r="43" spans="2:21" x14ac:dyDescent="0.2">
      <c r="B43" s="1297"/>
      <c r="C43" s="699" t="s">
        <v>51</v>
      </c>
      <c r="D43" s="700">
        <v>3483</v>
      </c>
      <c r="E43" s="700">
        <v>66</v>
      </c>
      <c r="F43" s="700">
        <v>588</v>
      </c>
      <c r="G43" s="700">
        <v>1078</v>
      </c>
      <c r="H43" s="700">
        <v>207</v>
      </c>
      <c r="I43" s="700">
        <v>1608</v>
      </c>
      <c r="J43" s="700">
        <v>4300</v>
      </c>
      <c r="K43" s="700">
        <v>2174</v>
      </c>
      <c r="L43" s="700">
        <v>1951</v>
      </c>
      <c r="M43" s="700">
        <v>126</v>
      </c>
      <c r="N43" s="700">
        <v>2265</v>
      </c>
      <c r="O43" s="700">
        <v>47</v>
      </c>
      <c r="P43" s="700">
        <v>1142</v>
      </c>
      <c r="Q43" s="700">
        <v>848</v>
      </c>
      <c r="R43" s="700">
        <v>2213</v>
      </c>
      <c r="S43" s="700">
        <v>3965</v>
      </c>
      <c r="T43" s="700">
        <v>7</v>
      </c>
      <c r="U43" s="1139">
        <v>26068</v>
      </c>
    </row>
    <row r="44" spans="2:21" x14ac:dyDescent="0.2">
      <c r="B44" s="1297"/>
      <c r="C44" s="699" t="s">
        <v>52</v>
      </c>
      <c r="D44" s="700">
        <v>6041</v>
      </c>
      <c r="E44" s="700">
        <v>75</v>
      </c>
      <c r="F44" s="700">
        <v>2896</v>
      </c>
      <c r="G44" s="700">
        <v>2625</v>
      </c>
      <c r="H44" s="700">
        <v>272</v>
      </c>
      <c r="I44" s="700">
        <v>4136</v>
      </c>
      <c r="J44" s="700">
        <v>11267</v>
      </c>
      <c r="K44" s="700">
        <v>5316</v>
      </c>
      <c r="L44" s="700">
        <v>5309</v>
      </c>
      <c r="M44" s="700">
        <v>749</v>
      </c>
      <c r="N44" s="700">
        <v>6543</v>
      </c>
      <c r="O44" s="700">
        <v>3287</v>
      </c>
      <c r="P44" s="700">
        <v>1956</v>
      </c>
      <c r="Q44" s="700">
        <v>2485</v>
      </c>
      <c r="R44" s="700">
        <v>6186</v>
      </c>
      <c r="S44" s="700">
        <v>15970</v>
      </c>
      <c r="T44" s="700">
        <v>18</v>
      </c>
      <c r="U44" s="1139">
        <v>75131</v>
      </c>
    </row>
    <row r="45" spans="2:21" x14ac:dyDescent="0.2">
      <c r="B45" s="1297"/>
      <c r="C45" s="699" t="s">
        <v>856</v>
      </c>
      <c r="D45" s="700">
        <v>10184</v>
      </c>
      <c r="E45" s="700">
        <v>2</v>
      </c>
      <c r="F45" s="700">
        <v>4608</v>
      </c>
      <c r="G45" s="700">
        <v>1538</v>
      </c>
      <c r="H45" s="700">
        <v>331</v>
      </c>
      <c r="I45" s="700">
        <v>2117</v>
      </c>
      <c r="J45" s="700">
        <v>5601</v>
      </c>
      <c r="K45" s="700">
        <v>1664</v>
      </c>
      <c r="L45" s="700">
        <v>2643</v>
      </c>
      <c r="M45" s="700">
        <v>192</v>
      </c>
      <c r="N45" s="700">
        <v>2169</v>
      </c>
      <c r="O45" s="700">
        <v>5986</v>
      </c>
      <c r="P45" s="700">
        <v>773</v>
      </c>
      <c r="Q45" s="700">
        <v>1445</v>
      </c>
      <c r="R45" s="700">
        <v>2100</v>
      </c>
      <c r="S45" s="700">
        <v>6880</v>
      </c>
      <c r="T45" s="700">
        <v>6</v>
      </c>
      <c r="U45" s="1139">
        <v>48239</v>
      </c>
    </row>
    <row r="46" spans="2:21" x14ac:dyDescent="0.2">
      <c r="B46" s="1297"/>
      <c r="C46" s="699" t="s">
        <v>53</v>
      </c>
      <c r="D46" s="700">
        <v>7294</v>
      </c>
      <c r="E46" s="700">
        <v>30</v>
      </c>
      <c r="F46" s="700">
        <v>70</v>
      </c>
      <c r="G46" s="700">
        <v>1954</v>
      </c>
      <c r="H46" s="700">
        <v>398</v>
      </c>
      <c r="I46" s="700">
        <v>2438</v>
      </c>
      <c r="J46" s="700">
        <v>6247</v>
      </c>
      <c r="K46" s="700">
        <v>1633</v>
      </c>
      <c r="L46" s="700">
        <v>3787</v>
      </c>
      <c r="M46" s="700">
        <v>173</v>
      </c>
      <c r="N46" s="700">
        <v>2689</v>
      </c>
      <c r="O46" s="700">
        <v>53</v>
      </c>
      <c r="P46" s="700">
        <v>848</v>
      </c>
      <c r="Q46" s="700">
        <v>8963</v>
      </c>
      <c r="R46" s="700">
        <v>2811</v>
      </c>
      <c r="S46" s="700">
        <v>7264</v>
      </c>
      <c r="T46" s="700">
        <v>7</v>
      </c>
      <c r="U46" s="1139">
        <v>46659</v>
      </c>
    </row>
    <row r="47" spans="2:21" x14ac:dyDescent="0.2">
      <c r="B47" s="1297"/>
      <c r="C47" s="699" t="s">
        <v>54</v>
      </c>
      <c r="D47" s="700">
        <v>5546</v>
      </c>
      <c r="E47" s="700">
        <v>398</v>
      </c>
      <c r="F47" s="700">
        <v>139</v>
      </c>
      <c r="G47" s="700">
        <v>3505</v>
      </c>
      <c r="H47" s="700">
        <v>466</v>
      </c>
      <c r="I47" s="700">
        <v>3894</v>
      </c>
      <c r="J47" s="700">
        <v>11391</v>
      </c>
      <c r="K47" s="700">
        <v>3125</v>
      </c>
      <c r="L47" s="700">
        <v>6263</v>
      </c>
      <c r="M47" s="700">
        <v>430</v>
      </c>
      <c r="N47" s="700">
        <v>5420</v>
      </c>
      <c r="O47" s="700">
        <v>12860</v>
      </c>
      <c r="P47" s="700">
        <v>1842</v>
      </c>
      <c r="Q47" s="700">
        <v>2425</v>
      </c>
      <c r="R47" s="700">
        <v>5139</v>
      </c>
      <c r="S47" s="700">
        <v>12138</v>
      </c>
      <c r="T47" s="700">
        <v>30</v>
      </c>
      <c r="U47" s="1139">
        <v>75011</v>
      </c>
    </row>
    <row r="48" spans="2:21" x14ac:dyDescent="0.2">
      <c r="B48" s="1297"/>
      <c r="C48" s="699" t="s">
        <v>857</v>
      </c>
      <c r="D48" s="700">
        <v>3518</v>
      </c>
      <c r="E48" s="700">
        <v>19</v>
      </c>
      <c r="F48" s="700">
        <v>24</v>
      </c>
      <c r="G48" s="700">
        <v>1712</v>
      </c>
      <c r="H48" s="700">
        <v>244</v>
      </c>
      <c r="I48" s="700">
        <v>2074</v>
      </c>
      <c r="J48" s="700">
        <v>5387</v>
      </c>
      <c r="K48" s="700">
        <v>2089</v>
      </c>
      <c r="L48" s="700">
        <v>2777</v>
      </c>
      <c r="M48" s="700">
        <v>217</v>
      </c>
      <c r="N48" s="700">
        <v>2825</v>
      </c>
      <c r="O48" s="700">
        <v>11</v>
      </c>
      <c r="P48" s="700">
        <v>1320</v>
      </c>
      <c r="Q48" s="700">
        <v>9966</v>
      </c>
      <c r="R48" s="700">
        <v>2244</v>
      </c>
      <c r="S48" s="700">
        <v>5819</v>
      </c>
      <c r="T48" s="700">
        <v>6</v>
      </c>
      <c r="U48" s="1139">
        <v>40252</v>
      </c>
    </row>
    <row r="49" spans="2:21" x14ac:dyDescent="0.2">
      <c r="B49" s="1297"/>
      <c r="C49" s="699" t="s">
        <v>55</v>
      </c>
      <c r="D49" s="700">
        <v>1796</v>
      </c>
      <c r="E49" s="700">
        <v>23</v>
      </c>
      <c r="F49" s="700">
        <v>35</v>
      </c>
      <c r="G49" s="700">
        <v>804</v>
      </c>
      <c r="H49" s="700">
        <v>138</v>
      </c>
      <c r="I49" s="700">
        <v>1166</v>
      </c>
      <c r="J49" s="700">
        <v>2092</v>
      </c>
      <c r="K49" s="700">
        <v>1002</v>
      </c>
      <c r="L49" s="700">
        <v>1193</v>
      </c>
      <c r="M49" s="700">
        <v>85</v>
      </c>
      <c r="N49" s="700">
        <v>788</v>
      </c>
      <c r="O49" s="700">
        <v>56</v>
      </c>
      <c r="P49" s="700">
        <v>721</v>
      </c>
      <c r="Q49" s="700">
        <v>272</v>
      </c>
      <c r="R49" s="700">
        <v>980</v>
      </c>
      <c r="S49" s="700">
        <v>2549</v>
      </c>
      <c r="T49" s="700">
        <v>2</v>
      </c>
      <c r="U49" s="1139">
        <v>13702</v>
      </c>
    </row>
    <row r="50" spans="2:21" x14ac:dyDescent="0.2">
      <c r="B50" s="1297"/>
      <c r="C50" s="699" t="s">
        <v>56</v>
      </c>
      <c r="D50" s="700">
        <v>2993</v>
      </c>
      <c r="E50" s="700">
        <v>766</v>
      </c>
      <c r="F50" s="700">
        <v>29</v>
      </c>
      <c r="G50" s="700">
        <v>1559</v>
      </c>
      <c r="H50" s="700">
        <v>269</v>
      </c>
      <c r="I50" s="700">
        <v>2944</v>
      </c>
      <c r="J50" s="700">
        <v>5287</v>
      </c>
      <c r="K50" s="700">
        <v>2257</v>
      </c>
      <c r="L50" s="700">
        <v>2942</v>
      </c>
      <c r="M50" s="700">
        <v>210</v>
      </c>
      <c r="N50" s="700">
        <v>2572</v>
      </c>
      <c r="O50" s="700">
        <v>14</v>
      </c>
      <c r="P50" s="700">
        <v>809</v>
      </c>
      <c r="Q50" s="700">
        <v>2989</v>
      </c>
      <c r="R50" s="700">
        <v>2039</v>
      </c>
      <c r="S50" s="700">
        <v>5519</v>
      </c>
      <c r="T50" s="700">
        <v>5</v>
      </c>
      <c r="U50" s="1139">
        <v>33203</v>
      </c>
    </row>
    <row r="51" spans="2:21" x14ac:dyDescent="0.2">
      <c r="B51" s="1297"/>
      <c r="C51" s="699" t="s">
        <v>858</v>
      </c>
      <c r="D51" s="700">
        <v>284</v>
      </c>
      <c r="E51" s="700">
        <v>49</v>
      </c>
      <c r="F51" s="700">
        <v>3</v>
      </c>
      <c r="G51" s="700">
        <v>125</v>
      </c>
      <c r="H51" s="700">
        <v>46</v>
      </c>
      <c r="I51" s="700">
        <v>393</v>
      </c>
      <c r="J51" s="700">
        <v>773</v>
      </c>
      <c r="K51" s="700">
        <v>374</v>
      </c>
      <c r="L51" s="700">
        <v>412</v>
      </c>
      <c r="M51" s="700">
        <v>5</v>
      </c>
      <c r="N51" s="700">
        <v>365</v>
      </c>
      <c r="O51" s="700">
        <v>8</v>
      </c>
      <c r="P51" s="700">
        <v>57</v>
      </c>
      <c r="Q51" s="700">
        <v>89</v>
      </c>
      <c r="R51" s="700">
        <v>247</v>
      </c>
      <c r="S51" s="700">
        <v>638</v>
      </c>
      <c r="T51" s="700">
        <v>0</v>
      </c>
      <c r="U51" s="1139">
        <v>3868</v>
      </c>
    </row>
    <row r="52" spans="2:21" x14ac:dyDescent="0.2">
      <c r="B52" s="1297"/>
      <c r="C52" s="699" t="s">
        <v>57</v>
      </c>
      <c r="D52" s="700">
        <v>396</v>
      </c>
      <c r="E52" s="700">
        <v>338</v>
      </c>
      <c r="F52" s="700">
        <v>15</v>
      </c>
      <c r="G52" s="700">
        <v>452</v>
      </c>
      <c r="H52" s="700">
        <v>11</v>
      </c>
      <c r="I52" s="700">
        <v>871</v>
      </c>
      <c r="J52" s="700">
        <v>1589</v>
      </c>
      <c r="K52" s="700">
        <v>1181</v>
      </c>
      <c r="L52" s="700">
        <v>1161</v>
      </c>
      <c r="M52" s="700">
        <v>59</v>
      </c>
      <c r="N52" s="700">
        <v>1211</v>
      </c>
      <c r="O52" s="700">
        <v>28</v>
      </c>
      <c r="P52" s="700">
        <v>124</v>
      </c>
      <c r="Q52" s="700">
        <v>2328</v>
      </c>
      <c r="R52" s="700">
        <v>607</v>
      </c>
      <c r="S52" s="700">
        <v>1276</v>
      </c>
      <c r="T52" s="700">
        <v>0</v>
      </c>
      <c r="U52" s="1139">
        <v>11647</v>
      </c>
    </row>
    <row r="53" spans="2:21" x14ac:dyDescent="0.2">
      <c r="B53" s="1297"/>
      <c r="C53" s="699" t="s">
        <v>58</v>
      </c>
      <c r="D53" s="700">
        <v>9018</v>
      </c>
      <c r="E53" s="700">
        <v>54</v>
      </c>
      <c r="F53" s="700">
        <v>341</v>
      </c>
      <c r="G53" s="700">
        <v>13716</v>
      </c>
      <c r="H53" s="700">
        <v>376</v>
      </c>
      <c r="I53" s="700">
        <v>15246</v>
      </c>
      <c r="J53" s="700">
        <v>44502</v>
      </c>
      <c r="K53" s="700">
        <v>11950</v>
      </c>
      <c r="L53" s="700">
        <v>14219</v>
      </c>
      <c r="M53" s="700">
        <v>8058</v>
      </c>
      <c r="N53" s="700">
        <v>38760</v>
      </c>
      <c r="O53" s="700">
        <v>10339</v>
      </c>
      <c r="P53" s="700">
        <v>16457</v>
      </c>
      <c r="Q53" s="700">
        <v>31635</v>
      </c>
      <c r="R53" s="700">
        <v>19070</v>
      </c>
      <c r="S53" s="700">
        <v>94211</v>
      </c>
      <c r="T53" s="700">
        <v>174</v>
      </c>
      <c r="U53" s="1139">
        <v>328126</v>
      </c>
    </row>
    <row r="54" spans="2:21" x14ac:dyDescent="0.2">
      <c r="B54" s="1298"/>
      <c r="C54" s="701" t="s">
        <v>864</v>
      </c>
      <c r="D54" s="702">
        <v>52143</v>
      </c>
      <c r="E54" s="702">
        <v>2100</v>
      </c>
      <c r="F54" s="702">
        <v>23038</v>
      </c>
      <c r="G54" s="702">
        <v>32237</v>
      </c>
      <c r="H54" s="702">
        <v>2960</v>
      </c>
      <c r="I54" s="702">
        <v>42141</v>
      </c>
      <c r="J54" s="702">
        <v>111586</v>
      </c>
      <c r="K54" s="702">
        <v>39045</v>
      </c>
      <c r="L54" s="702">
        <v>48885</v>
      </c>
      <c r="M54" s="702">
        <v>10603</v>
      </c>
      <c r="N54" s="702">
        <v>72203</v>
      </c>
      <c r="O54" s="702">
        <v>32744</v>
      </c>
      <c r="P54" s="702">
        <v>27786</v>
      </c>
      <c r="Q54" s="702">
        <v>67727</v>
      </c>
      <c r="R54" s="702">
        <v>48508</v>
      </c>
      <c r="S54" s="702">
        <v>163559</v>
      </c>
      <c r="T54" s="702">
        <v>276</v>
      </c>
      <c r="U54" s="1141">
        <v>777541</v>
      </c>
    </row>
    <row r="55" spans="2:21" x14ac:dyDescent="0.2">
      <c r="B55" s="1296" t="s">
        <v>31</v>
      </c>
      <c r="C55" s="699" t="s">
        <v>47</v>
      </c>
      <c r="D55" s="700">
        <v>687</v>
      </c>
      <c r="E55" s="700">
        <v>120</v>
      </c>
      <c r="F55" s="700">
        <v>25</v>
      </c>
      <c r="G55" s="700">
        <v>480</v>
      </c>
      <c r="H55" s="700">
        <v>48</v>
      </c>
      <c r="I55" s="700">
        <v>809</v>
      </c>
      <c r="J55" s="700">
        <v>2167</v>
      </c>
      <c r="K55" s="700">
        <v>1054</v>
      </c>
      <c r="L55" s="700">
        <v>1366</v>
      </c>
      <c r="M55" s="700">
        <v>33</v>
      </c>
      <c r="N55" s="700">
        <v>852</v>
      </c>
      <c r="O55" s="700">
        <v>11</v>
      </c>
      <c r="P55" s="700">
        <v>110</v>
      </c>
      <c r="Q55" s="700">
        <v>227</v>
      </c>
      <c r="R55" s="700">
        <v>921</v>
      </c>
      <c r="S55" s="700">
        <v>1058</v>
      </c>
      <c r="T55" s="700">
        <v>0</v>
      </c>
      <c r="U55" s="1139">
        <v>9968</v>
      </c>
    </row>
    <row r="56" spans="2:21" x14ac:dyDescent="0.2">
      <c r="B56" s="1297"/>
      <c r="C56" s="699" t="s">
        <v>48</v>
      </c>
      <c r="D56" s="700">
        <v>144</v>
      </c>
      <c r="E56" s="700">
        <v>24</v>
      </c>
      <c r="F56" s="700">
        <v>78</v>
      </c>
      <c r="G56" s="700">
        <v>768</v>
      </c>
      <c r="H56" s="700">
        <v>13</v>
      </c>
      <c r="I56" s="700">
        <v>1540</v>
      </c>
      <c r="J56" s="700">
        <v>5378</v>
      </c>
      <c r="K56" s="700">
        <v>1601</v>
      </c>
      <c r="L56" s="700">
        <v>1360</v>
      </c>
      <c r="M56" s="700">
        <v>100</v>
      </c>
      <c r="N56" s="700">
        <v>1634</v>
      </c>
      <c r="O56" s="700">
        <v>15</v>
      </c>
      <c r="P56" s="700">
        <v>619</v>
      </c>
      <c r="Q56" s="700">
        <v>2665</v>
      </c>
      <c r="R56" s="700">
        <v>917</v>
      </c>
      <c r="S56" s="700">
        <v>1756</v>
      </c>
      <c r="T56" s="700">
        <v>8</v>
      </c>
      <c r="U56" s="1139">
        <v>18620</v>
      </c>
    </row>
    <row r="57" spans="2:21" x14ac:dyDescent="0.2">
      <c r="B57" s="1297"/>
      <c r="C57" s="699" t="s">
        <v>49</v>
      </c>
      <c r="D57" s="700">
        <v>88</v>
      </c>
      <c r="E57" s="700">
        <v>73</v>
      </c>
      <c r="F57" s="700">
        <v>5930</v>
      </c>
      <c r="G57" s="700">
        <v>1312</v>
      </c>
      <c r="H57" s="700">
        <v>50</v>
      </c>
      <c r="I57" s="700">
        <v>2087</v>
      </c>
      <c r="J57" s="700">
        <v>3822</v>
      </c>
      <c r="K57" s="700">
        <v>2501</v>
      </c>
      <c r="L57" s="700">
        <v>2697</v>
      </c>
      <c r="M57" s="700">
        <v>138</v>
      </c>
      <c r="N57" s="700">
        <v>3264</v>
      </c>
      <c r="O57" s="700">
        <v>24</v>
      </c>
      <c r="P57" s="700">
        <v>734</v>
      </c>
      <c r="Q57" s="700">
        <v>939</v>
      </c>
      <c r="R57" s="700">
        <v>2208</v>
      </c>
      <c r="S57" s="700">
        <v>3189</v>
      </c>
      <c r="T57" s="700">
        <v>10</v>
      </c>
      <c r="U57" s="1139">
        <v>29066</v>
      </c>
    </row>
    <row r="58" spans="2:21" x14ac:dyDescent="0.2">
      <c r="B58" s="1297"/>
      <c r="C58" s="699" t="s">
        <v>50</v>
      </c>
      <c r="D58" s="700">
        <v>563</v>
      </c>
      <c r="E58" s="700">
        <v>52</v>
      </c>
      <c r="F58" s="700">
        <v>2065</v>
      </c>
      <c r="G58" s="700">
        <v>546</v>
      </c>
      <c r="H58" s="700">
        <v>85</v>
      </c>
      <c r="I58" s="700">
        <v>700</v>
      </c>
      <c r="J58" s="700">
        <v>1566</v>
      </c>
      <c r="K58" s="700">
        <v>1100</v>
      </c>
      <c r="L58" s="700">
        <v>717</v>
      </c>
      <c r="M58" s="700">
        <v>37</v>
      </c>
      <c r="N58" s="700">
        <v>937</v>
      </c>
      <c r="O58" s="700">
        <v>11</v>
      </c>
      <c r="P58" s="700">
        <v>215</v>
      </c>
      <c r="Q58" s="700">
        <v>278</v>
      </c>
      <c r="R58" s="700">
        <v>1044</v>
      </c>
      <c r="S58" s="700">
        <v>1273</v>
      </c>
      <c r="T58" s="700">
        <v>1</v>
      </c>
      <c r="U58" s="1139">
        <v>11190</v>
      </c>
    </row>
    <row r="59" spans="2:21" x14ac:dyDescent="0.2">
      <c r="B59" s="1297"/>
      <c r="C59" s="699" t="s">
        <v>51</v>
      </c>
      <c r="D59" s="700">
        <v>3184</v>
      </c>
      <c r="E59" s="700">
        <v>60</v>
      </c>
      <c r="F59" s="700">
        <v>422</v>
      </c>
      <c r="G59" s="700">
        <v>1061</v>
      </c>
      <c r="H59" s="700">
        <v>200</v>
      </c>
      <c r="I59" s="700">
        <v>1602</v>
      </c>
      <c r="J59" s="700">
        <v>4245</v>
      </c>
      <c r="K59" s="700">
        <v>2045</v>
      </c>
      <c r="L59" s="700">
        <v>1958</v>
      </c>
      <c r="M59" s="700">
        <v>127</v>
      </c>
      <c r="N59" s="700">
        <v>2124</v>
      </c>
      <c r="O59" s="700">
        <v>47</v>
      </c>
      <c r="P59" s="700">
        <v>1009</v>
      </c>
      <c r="Q59" s="700">
        <v>847</v>
      </c>
      <c r="R59" s="700">
        <v>2341</v>
      </c>
      <c r="S59" s="700">
        <v>3945</v>
      </c>
      <c r="T59" s="700">
        <v>6</v>
      </c>
      <c r="U59" s="1139">
        <v>25223</v>
      </c>
    </row>
    <row r="60" spans="2:21" x14ac:dyDescent="0.2">
      <c r="B60" s="1297"/>
      <c r="C60" s="699" t="s">
        <v>52</v>
      </c>
      <c r="D60" s="700">
        <v>5400</v>
      </c>
      <c r="E60" s="700">
        <v>77</v>
      </c>
      <c r="F60" s="700">
        <v>1808</v>
      </c>
      <c r="G60" s="700">
        <v>2598</v>
      </c>
      <c r="H60" s="700">
        <v>291</v>
      </c>
      <c r="I60" s="700">
        <v>3998</v>
      </c>
      <c r="J60" s="700">
        <v>11108</v>
      </c>
      <c r="K60" s="700">
        <v>5090</v>
      </c>
      <c r="L60" s="700">
        <v>5291</v>
      </c>
      <c r="M60" s="700">
        <v>720</v>
      </c>
      <c r="N60" s="700">
        <v>6594</v>
      </c>
      <c r="O60" s="700">
        <v>3119</v>
      </c>
      <c r="P60" s="700">
        <v>2004</v>
      </c>
      <c r="Q60" s="700">
        <v>2542</v>
      </c>
      <c r="R60" s="700">
        <v>6561</v>
      </c>
      <c r="S60" s="700">
        <v>15995</v>
      </c>
      <c r="T60" s="700">
        <v>19</v>
      </c>
      <c r="U60" s="1139">
        <v>73215</v>
      </c>
    </row>
    <row r="61" spans="2:21" x14ac:dyDescent="0.2">
      <c r="B61" s="1297"/>
      <c r="C61" s="699" t="s">
        <v>856</v>
      </c>
      <c r="D61" s="700">
        <v>8153</v>
      </c>
      <c r="E61" s="700">
        <v>3</v>
      </c>
      <c r="F61" s="700">
        <v>7721</v>
      </c>
      <c r="G61" s="700">
        <v>1536</v>
      </c>
      <c r="H61" s="700">
        <v>329</v>
      </c>
      <c r="I61" s="700">
        <v>1744</v>
      </c>
      <c r="J61" s="700">
        <v>5550</v>
      </c>
      <c r="K61" s="700">
        <v>1624</v>
      </c>
      <c r="L61" s="700">
        <v>2675</v>
      </c>
      <c r="M61" s="700">
        <v>184</v>
      </c>
      <c r="N61" s="700">
        <v>2057</v>
      </c>
      <c r="O61" s="700">
        <v>5272</v>
      </c>
      <c r="P61" s="700">
        <v>706</v>
      </c>
      <c r="Q61" s="700">
        <v>1441</v>
      </c>
      <c r="R61" s="700">
        <v>2384</v>
      </c>
      <c r="S61" s="700">
        <v>6965</v>
      </c>
      <c r="T61" s="700">
        <v>6</v>
      </c>
      <c r="U61" s="1139">
        <v>48350</v>
      </c>
    </row>
    <row r="62" spans="2:21" x14ac:dyDescent="0.2">
      <c r="B62" s="1297"/>
      <c r="C62" s="699" t="s">
        <v>53</v>
      </c>
      <c r="D62" s="700">
        <v>6894</v>
      </c>
      <c r="E62" s="700">
        <v>32</v>
      </c>
      <c r="F62" s="700">
        <v>68</v>
      </c>
      <c r="G62" s="700">
        <v>1946</v>
      </c>
      <c r="H62" s="700">
        <v>392</v>
      </c>
      <c r="I62" s="700">
        <v>2172</v>
      </c>
      <c r="J62" s="700">
        <v>6104</v>
      </c>
      <c r="K62" s="700">
        <v>1652</v>
      </c>
      <c r="L62" s="700">
        <v>3838</v>
      </c>
      <c r="M62" s="700">
        <v>166</v>
      </c>
      <c r="N62" s="700">
        <v>2685</v>
      </c>
      <c r="O62" s="700">
        <v>52</v>
      </c>
      <c r="P62" s="700">
        <v>711</v>
      </c>
      <c r="Q62" s="700">
        <v>8381</v>
      </c>
      <c r="R62" s="700">
        <v>3120</v>
      </c>
      <c r="S62" s="700">
        <v>7265</v>
      </c>
      <c r="T62" s="700">
        <v>7</v>
      </c>
      <c r="U62" s="1139">
        <v>45485</v>
      </c>
    </row>
    <row r="63" spans="2:21" x14ac:dyDescent="0.2">
      <c r="B63" s="1297"/>
      <c r="C63" s="699" t="s">
        <v>54</v>
      </c>
      <c r="D63" s="700">
        <v>5424</v>
      </c>
      <c r="E63" s="700">
        <v>359</v>
      </c>
      <c r="F63" s="700">
        <v>156</v>
      </c>
      <c r="G63" s="700">
        <v>3309</v>
      </c>
      <c r="H63" s="700">
        <v>451</v>
      </c>
      <c r="I63" s="700">
        <v>3585</v>
      </c>
      <c r="J63" s="700">
        <v>11290</v>
      </c>
      <c r="K63" s="700">
        <v>3155</v>
      </c>
      <c r="L63" s="700">
        <v>6083</v>
      </c>
      <c r="M63" s="700">
        <v>431</v>
      </c>
      <c r="N63" s="700">
        <v>5414</v>
      </c>
      <c r="O63" s="700">
        <v>2297</v>
      </c>
      <c r="P63" s="700">
        <v>1768</v>
      </c>
      <c r="Q63" s="700">
        <v>2419</v>
      </c>
      <c r="R63" s="700">
        <v>5673</v>
      </c>
      <c r="S63" s="700">
        <v>12192</v>
      </c>
      <c r="T63" s="700">
        <v>30</v>
      </c>
      <c r="U63" s="1139">
        <v>64036</v>
      </c>
    </row>
    <row r="64" spans="2:21" x14ac:dyDescent="0.2">
      <c r="B64" s="1297"/>
      <c r="C64" s="699" t="s">
        <v>857</v>
      </c>
      <c r="D64" s="700">
        <v>3460</v>
      </c>
      <c r="E64" s="700">
        <v>17</v>
      </c>
      <c r="F64" s="700">
        <v>19</v>
      </c>
      <c r="G64" s="700">
        <v>1700</v>
      </c>
      <c r="H64" s="700">
        <v>246</v>
      </c>
      <c r="I64" s="700">
        <v>2023</v>
      </c>
      <c r="J64" s="700">
        <v>5442</v>
      </c>
      <c r="K64" s="700">
        <v>1907</v>
      </c>
      <c r="L64" s="700">
        <v>2828</v>
      </c>
      <c r="M64" s="700">
        <v>216</v>
      </c>
      <c r="N64" s="700">
        <v>2687</v>
      </c>
      <c r="O64" s="700">
        <v>11</v>
      </c>
      <c r="P64" s="700">
        <v>1262</v>
      </c>
      <c r="Q64" s="700">
        <v>9185</v>
      </c>
      <c r="R64" s="700">
        <v>2362</v>
      </c>
      <c r="S64" s="700">
        <v>5877</v>
      </c>
      <c r="T64" s="700">
        <v>9</v>
      </c>
      <c r="U64" s="1139">
        <v>39251</v>
      </c>
    </row>
    <row r="65" spans="2:21" x14ac:dyDescent="0.2">
      <c r="B65" s="1297"/>
      <c r="C65" s="699" t="s">
        <v>55</v>
      </c>
      <c r="D65" s="700">
        <v>1711</v>
      </c>
      <c r="E65" s="700">
        <v>21</v>
      </c>
      <c r="F65" s="700">
        <v>30</v>
      </c>
      <c r="G65" s="700">
        <v>820</v>
      </c>
      <c r="H65" s="700">
        <v>135</v>
      </c>
      <c r="I65" s="700">
        <v>1224</v>
      </c>
      <c r="J65" s="700">
        <v>2144</v>
      </c>
      <c r="K65" s="700">
        <v>870</v>
      </c>
      <c r="L65" s="700">
        <v>1105</v>
      </c>
      <c r="M65" s="700">
        <v>85</v>
      </c>
      <c r="N65" s="700">
        <v>781</v>
      </c>
      <c r="O65" s="700">
        <v>53</v>
      </c>
      <c r="P65" s="700">
        <v>817</v>
      </c>
      <c r="Q65" s="700">
        <v>3611</v>
      </c>
      <c r="R65" s="700">
        <v>1012</v>
      </c>
      <c r="S65" s="700">
        <v>2503</v>
      </c>
      <c r="T65" s="700">
        <v>2</v>
      </c>
      <c r="U65" s="1139">
        <v>16924</v>
      </c>
    </row>
    <row r="66" spans="2:21" x14ac:dyDescent="0.2">
      <c r="B66" s="1297"/>
      <c r="C66" s="699" t="s">
        <v>56</v>
      </c>
      <c r="D66" s="700">
        <v>3007</v>
      </c>
      <c r="E66" s="700">
        <v>814</v>
      </c>
      <c r="F66" s="700">
        <v>29</v>
      </c>
      <c r="G66" s="700">
        <v>1522</v>
      </c>
      <c r="H66" s="700">
        <v>271</v>
      </c>
      <c r="I66" s="700">
        <v>2686</v>
      </c>
      <c r="J66" s="700">
        <v>5256</v>
      </c>
      <c r="K66" s="700">
        <v>2131</v>
      </c>
      <c r="L66" s="700">
        <v>2933</v>
      </c>
      <c r="M66" s="700">
        <v>172</v>
      </c>
      <c r="N66" s="700">
        <v>2661</v>
      </c>
      <c r="O66" s="700">
        <v>12</v>
      </c>
      <c r="P66" s="700">
        <v>795</v>
      </c>
      <c r="Q66" s="700">
        <v>6952</v>
      </c>
      <c r="R66" s="700">
        <v>2179</v>
      </c>
      <c r="S66" s="700">
        <v>5558</v>
      </c>
      <c r="T66" s="700">
        <v>5</v>
      </c>
      <c r="U66" s="1139">
        <v>36983</v>
      </c>
    </row>
    <row r="67" spans="2:21" x14ac:dyDescent="0.2">
      <c r="B67" s="1297"/>
      <c r="C67" s="699" t="s">
        <v>858</v>
      </c>
      <c r="D67" s="700">
        <v>284</v>
      </c>
      <c r="E67" s="700">
        <v>66</v>
      </c>
      <c r="F67" s="700">
        <v>6</v>
      </c>
      <c r="G67" s="700">
        <v>135</v>
      </c>
      <c r="H67" s="700">
        <v>29</v>
      </c>
      <c r="I67" s="700">
        <v>354</v>
      </c>
      <c r="J67" s="700">
        <v>758</v>
      </c>
      <c r="K67" s="700">
        <v>353</v>
      </c>
      <c r="L67" s="700">
        <v>435</v>
      </c>
      <c r="M67" s="700">
        <v>6</v>
      </c>
      <c r="N67" s="700">
        <v>368</v>
      </c>
      <c r="O67" s="700">
        <v>8</v>
      </c>
      <c r="P67" s="700">
        <v>45</v>
      </c>
      <c r="Q67" s="700">
        <v>105</v>
      </c>
      <c r="R67" s="700">
        <v>272</v>
      </c>
      <c r="S67" s="700">
        <v>646</v>
      </c>
      <c r="T67" s="700">
        <v>0</v>
      </c>
      <c r="U67" s="1139">
        <v>3870</v>
      </c>
    </row>
    <row r="68" spans="2:21" x14ac:dyDescent="0.2">
      <c r="B68" s="1297"/>
      <c r="C68" s="699" t="s">
        <v>57</v>
      </c>
      <c r="D68" s="700">
        <v>386</v>
      </c>
      <c r="E68" s="700">
        <v>392</v>
      </c>
      <c r="F68" s="700">
        <v>14</v>
      </c>
      <c r="G68" s="700">
        <v>456</v>
      </c>
      <c r="H68" s="700">
        <v>7</v>
      </c>
      <c r="I68" s="700">
        <v>899</v>
      </c>
      <c r="J68" s="700">
        <v>1710</v>
      </c>
      <c r="K68" s="700">
        <v>1090</v>
      </c>
      <c r="L68" s="700">
        <v>921</v>
      </c>
      <c r="M68" s="700">
        <v>61</v>
      </c>
      <c r="N68" s="700">
        <v>1087</v>
      </c>
      <c r="O68" s="700">
        <v>29</v>
      </c>
      <c r="P68" s="700">
        <v>142</v>
      </c>
      <c r="Q68" s="700">
        <v>2337</v>
      </c>
      <c r="R68" s="700">
        <v>648</v>
      </c>
      <c r="S68" s="700">
        <v>1286</v>
      </c>
      <c r="T68" s="700">
        <v>0</v>
      </c>
      <c r="U68" s="1139">
        <v>11465</v>
      </c>
    </row>
    <row r="69" spans="2:21" x14ac:dyDescent="0.2">
      <c r="B69" s="1297"/>
      <c r="C69" s="699" t="s">
        <v>58</v>
      </c>
      <c r="D69" s="700">
        <v>7934</v>
      </c>
      <c r="E69" s="700">
        <v>33</v>
      </c>
      <c r="F69" s="700">
        <v>329</v>
      </c>
      <c r="G69" s="700">
        <v>13123</v>
      </c>
      <c r="H69" s="700">
        <v>361</v>
      </c>
      <c r="I69" s="700">
        <v>13334</v>
      </c>
      <c r="J69" s="700">
        <v>43452</v>
      </c>
      <c r="K69" s="700">
        <v>11756</v>
      </c>
      <c r="L69" s="700">
        <v>13826</v>
      </c>
      <c r="M69" s="700">
        <v>7646</v>
      </c>
      <c r="N69" s="700">
        <v>37602</v>
      </c>
      <c r="O69" s="700">
        <v>10403</v>
      </c>
      <c r="P69" s="700">
        <v>16384</v>
      </c>
      <c r="Q69" s="700">
        <v>31062</v>
      </c>
      <c r="R69" s="700">
        <v>19803</v>
      </c>
      <c r="S69" s="700">
        <v>94599</v>
      </c>
      <c r="T69" s="700">
        <v>151</v>
      </c>
      <c r="U69" s="1139">
        <v>321798</v>
      </c>
    </row>
    <row r="70" spans="2:21" x14ac:dyDescent="0.2">
      <c r="B70" s="1298"/>
      <c r="C70" s="701" t="s">
        <v>864</v>
      </c>
      <c r="D70" s="702">
        <v>47319</v>
      </c>
      <c r="E70" s="702">
        <v>2143</v>
      </c>
      <c r="F70" s="702">
        <v>18700</v>
      </c>
      <c r="G70" s="702">
        <v>31312</v>
      </c>
      <c r="H70" s="702">
        <v>2908</v>
      </c>
      <c r="I70" s="702">
        <v>38757</v>
      </c>
      <c r="J70" s="702">
        <v>109992</v>
      </c>
      <c r="K70" s="702">
        <v>37929</v>
      </c>
      <c r="L70" s="702">
        <v>48033</v>
      </c>
      <c r="M70" s="702">
        <v>10122</v>
      </c>
      <c r="N70" s="702">
        <v>70747</v>
      </c>
      <c r="O70" s="702">
        <v>21364</v>
      </c>
      <c r="P70" s="702">
        <v>27321</v>
      </c>
      <c r="Q70" s="702">
        <v>72991</v>
      </c>
      <c r="R70" s="702">
        <v>51445</v>
      </c>
      <c r="S70" s="702">
        <v>164107</v>
      </c>
      <c r="T70" s="702">
        <v>254</v>
      </c>
      <c r="U70" s="1141">
        <v>755444</v>
      </c>
    </row>
    <row r="71" spans="2:21" x14ac:dyDescent="0.2">
      <c r="B71" s="1296" t="s">
        <v>32</v>
      </c>
      <c r="C71" s="699" t="s">
        <v>47</v>
      </c>
      <c r="D71" s="700">
        <v>713</v>
      </c>
      <c r="E71" s="700">
        <v>124</v>
      </c>
      <c r="F71" s="700">
        <v>29</v>
      </c>
      <c r="G71" s="700">
        <v>459</v>
      </c>
      <c r="H71" s="700">
        <v>51</v>
      </c>
      <c r="I71" s="700">
        <v>695</v>
      </c>
      <c r="J71" s="700">
        <v>2206</v>
      </c>
      <c r="K71" s="700">
        <v>1066</v>
      </c>
      <c r="L71" s="700">
        <v>1396</v>
      </c>
      <c r="M71" s="700">
        <v>32</v>
      </c>
      <c r="N71" s="700">
        <v>849</v>
      </c>
      <c r="O71" s="700">
        <v>10</v>
      </c>
      <c r="P71" s="700">
        <v>123</v>
      </c>
      <c r="Q71" s="700">
        <v>227</v>
      </c>
      <c r="R71" s="700">
        <v>793</v>
      </c>
      <c r="S71" s="700">
        <v>1057</v>
      </c>
      <c r="T71" s="700">
        <v>0</v>
      </c>
      <c r="U71" s="1139">
        <v>9830</v>
      </c>
    </row>
    <row r="72" spans="2:21" x14ac:dyDescent="0.2">
      <c r="B72" s="1297"/>
      <c r="C72" s="699" t="s">
        <v>48</v>
      </c>
      <c r="D72" s="700">
        <v>149</v>
      </c>
      <c r="E72" s="700">
        <v>33</v>
      </c>
      <c r="F72" s="700">
        <v>75</v>
      </c>
      <c r="G72" s="700">
        <v>796</v>
      </c>
      <c r="H72" s="700">
        <v>23</v>
      </c>
      <c r="I72" s="700">
        <v>1565</v>
      </c>
      <c r="J72" s="700">
        <v>5330</v>
      </c>
      <c r="K72" s="700">
        <v>1649</v>
      </c>
      <c r="L72" s="700">
        <v>1373</v>
      </c>
      <c r="M72" s="700">
        <v>98</v>
      </c>
      <c r="N72" s="700">
        <v>1580</v>
      </c>
      <c r="O72" s="700">
        <v>16</v>
      </c>
      <c r="P72" s="700">
        <v>666</v>
      </c>
      <c r="Q72" s="700">
        <v>2645</v>
      </c>
      <c r="R72" s="700">
        <v>880</v>
      </c>
      <c r="S72" s="700">
        <v>1686</v>
      </c>
      <c r="T72" s="700">
        <v>9</v>
      </c>
      <c r="U72" s="1139">
        <v>18573</v>
      </c>
    </row>
    <row r="73" spans="2:21" x14ac:dyDescent="0.2">
      <c r="B73" s="1297"/>
      <c r="C73" s="699" t="s">
        <v>49</v>
      </c>
      <c r="D73" s="700">
        <v>76</v>
      </c>
      <c r="E73" s="700">
        <v>75</v>
      </c>
      <c r="F73" s="700">
        <v>5894</v>
      </c>
      <c r="G73" s="700">
        <v>1215</v>
      </c>
      <c r="H73" s="700">
        <v>48</v>
      </c>
      <c r="I73" s="700">
        <v>2153</v>
      </c>
      <c r="J73" s="700">
        <v>3766</v>
      </c>
      <c r="K73" s="700">
        <v>2482</v>
      </c>
      <c r="L73" s="700">
        <v>2686</v>
      </c>
      <c r="M73" s="700">
        <v>133</v>
      </c>
      <c r="N73" s="700">
        <v>3105</v>
      </c>
      <c r="O73" s="700">
        <v>24</v>
      </c>
      <c r="P73" s="700">
        <v>746</v>
      </c>
      <c r="Q73" s="700">
        <v>973</v>
      </c>
      <c r="R73" s="700">
        <v>2115</v>
      </c>
      <c r="S73" s="700">
        <v>3023</v>
      </c>
      <c r="T73" s="700">
        <v>10</v>
      </c>
      <c r="U73" s="1139">
        <v>28524</v>
      </c>
    </row>
    <row r="74" spans="2:21" x14ac:dyDescent="0.2">
      <c r="B74" s="1297"/>
      <c r="C74" s="699" t="s">
        <v>50</v>
      </c>
      <c r="D74" s="700">
        <v>499</v>
      </c>
      <c r="E74" s="700">
        <v>56</v>
      </c>
      <c r="F74" s="700">
        <v>2008</v>
      </c>
      <c r="G74" s="700">
        <v>579</v>
      </c>
      <c r="H74" s="700">
        <v>83</v>
      </c>
      <c r="I74" s="700">
        <v>799</v>
      </c>
      <c r="J74" s="700">
        <v>1577</v>
      </c>
      <c r="K74" s="700">
        <v>1057</v>
      </c>
      <c r="L74" s="700">
        <v>676</v>
      </c>
      <c r="M74" s="700">
        <v>39</v>
      </c>
      <c r="N74" s="700">
        <v>946</v>
      </c>
      <c r="O74" s="700">
        <v>11</v>
      </c>
      <c r="P74" s="700">
        <v>233</v>
      </c>
      <c r="Q74" s="700">
        <v>282</v>
      </c>
      <c r="R74" s="700">
        <v>919</v>
      </c>
      <c r="S74" s="700">
        <v>1237</v>
      </c>
      <c r="T74" s="700">
        <v>1</v>
      </c>
      <c r="U74" s="1139">
        <v>11002</v>
      </c>
    </row>
    <row r="75" spans="2:21" x14ac:dyDescent="0.2">
      <c r="B75" s="1297"/>
      <c r="C75" s="699" t="s">
        <v>51</v>
      </c>
      <c r="D75" s="700">
        <v>3211</v>
      </c>
      <c r="E75" s="700">
        <v>59</v>
      </c>
      <c r="F75" s="700">
        <v>443</v>
      </c>
      <c r="G75" s="700">
        <v>1048</v>
      </c>
      <c r="H75" s="700">
        <v>197</v>
      </c>
      <c r="I75" s="700">
        <v>1751</v>
      </c>
      <c r="J75" s="700">
        <v>4119</v>
      </c>
      <c r="K75" s="700">
        <v>2038</v>
      </c>
      <c r="L75" s="700">
        <v>1943</v>
      </c>
      <c r="M75" s="700">
        <v>124</v>
      </c>
      <c r="N75" s="700">
        <v>2024</v>
      </c>
      <c r="O75" s="700">
        <v>45</v>
      </c>
      <c r="P75" s="700">
        <v>1106</v>
      </c>
      <c r="Q75" s="700">
        <v>848</v>
      </c>
      <c r="R75" s="700">
        <v>2091</v>
      </c>
      <c r="S75" s="700">
        <v>3938</v>
      </c>
      <c r="T75" s="700">
        <v>6</v>
      </c>
      <c r="U75" s="1139">
        <v>24991</v>
      </c>
    </row>
    <row r="76" spans="2:21" x14ac:dyDescent="0.2">
      <c r="B76" s="1297"/>
      <c r="C76" s="699" t="s">
        <v>52</v>
      </c>
      <c r="D76" s="700">
        <v>5351</v>
      </c>
      <c r="E76" s="700">
        <v>75</v>
      </c>
      <c r="F76" s="700">
        <v>1804</v>
      </c>
      <c r="G76" s="700">
        <v>2547</v>
      </c>
      <c r="H76" s="700">
        <v>310</v>
      </c>
      <c r="I76" s="700">
        <v>3839</v>
      </c>
      <c r="J76" s="700">
        <v>10998</v>
      </c>
      <c r="K76" s="700">
        <v>5085</v>
      </c>
      <c r="L76" s="700">
        <v>5270</v>
      </c>
      <c r="M76" s="700">
        <v>734</v>
      </c>
      <c r="N76" s="700">
        <v>6659</v>
      </c>
      <c r="O76" s="700">
        <v>3118</v>
      </c>
      <c r="P76" s="700">
        <v>2091</v>
      </c>
      <c r="Q76" s="700">
        <v>2522</v>
      </c>
      <c r="R76" s="700">
        <v>6011</v>
      </c>
      <c r="S76" s="700">
        <v>15652</v>
      </c>
      <c r="T76" s="700">
        <v>19</v>
      </c>
      <c r="U76" s="1139">
        <v>72085</v>
      </c>
    </row>
    <row r="77" spans="2:21" x14ac:dyDescent="0.2">
      <c r="B77" s="1297"/>
      <c r="C77" s="699" t="s">
        <v>856</v>
      </c>
      <c r="D77" s="700">
        <v>6567</v>
      </c>
      <c r="E77" s="700">
        <v>2</v>
      </c>
      <c r="F77" s="700">
        <v>4624</v>
      </c>
      <c r="G77" s="700">
        <v>1566</v>
      </c>
      <c r="H77" s="700">
        <v>336</v>
      </c>
      <c r="I77" s="700">
        <v>1705</v>
      </c>
      <c r="J77" s="700">
        <v>5479</v>
      </c>
      <c r="K77" s="700">
        <v>1588</v>
      </c>
      <c r="L77" s="700">
        <v>2597</v>
      </c>
      <c r="M77" s="700">
        <v>176</v>
      </c>
      <c r="N77" s="700">
        <v>2033</v>
      </c>
      <c r="O77" s="700">
        <v>5504</v>
      </c>
      <c r="P77" s="700">
        <v>717</v>
      </c>
      <c r="Q77" s="700">
        <v>1443</v>
      </c>
      <c r="R77" s="700">
        <v>2075</v>
      </c>
      <c r="S77" s="700">
        <v>6838</v>
      </c>
      <c r="T77" s="700">
        <v>6</v>
      </c>
      <c r="U77" s="1139">
        <v>43256</v>
      </c>
    </row>
    <row r="78" spans="2:21" x14ac:dyDescent="0.2">
      <c r="B78" s="1297"/>
      <c r="C78" s="699" t="s">
        <v>53</v>
      </c>
      <c r="D78" s="700">
        <v>6171</v>
      </c>
      <c r="E78" s="700">
        <v>28</v>
      </c>
      <c r="F78" s="700">
        <v>64</v>
      </c>
      <c r="G78" s="700">
        <v>1912</v>
      </c>
      <c r="H78" s="700">
        <v>386</v>
      </c>
      <c r="I78" s="700">
        <v>2195</v>
      </c>
      <c r="J78" s="700">
        <v>6135</v>
      </c>
      <c r="K78" s="700">
        <v>1649</v>
      </c>
      <c r="L78" s="700">
        <v>3688</v>
      </c>
      <c r="M78" s="700">
        <v>163</v>
      </c>
      <c r="N78" s="700">
        <v>2697</v>
      </c>
      <c r="O78" s="700">
        <v>55</v>
      </c>
      <c r="P78" s="700">
        <v>824</v>
      </c>
      <c r="Q78" s="700">
        <v>8453</v>
      </c>
      <c r="R78" s="700">
        <v>2672</v>
      </c>
      <c r="S78" s="700">
        <v>7162</v>
      </c>
      <c r="T78" s="700">
        <v>7</v>
      </c>
      <c r="U78" s="1139">
        <v>44261</v>
      </c>
    </row>
    <row r="79" spans="2:21" x14ac:dyDescent="0.2">
      <c r="B79" s="1297"/>
      <c r="C79" s="699" t="s">
        <v>54</v>
      </c>
      <c r="D79" s="700">
        <v>5309</v>
      </c>
      <c r="E79" s="700">
        <v>364</v>
      </c>
      <c r="F79" s="700">
        <v>133</v>
      </c>
      <c r="G79" s="700">
        <v>3272</v>
      </c>
      <c r="H79" s="700">
        <v>447</v>
      </c>
      <c r="I79" s="700">
        <v>3712</v>
      </c>
      <c r="J79" s="700">
        <v>11250</v>
      </c>
      <c r="K79" s="700">
        <v>3174</v>
      </c>
      <c r="L79" s="700">
        <v>6081</v>
      </c>
      <c r="M79" s="700">
        <v>434</v>
      </c>
      <c r="N79" s="700">
        <v>5471</v>
      </c>
      <c r="O79" s="700">
        <v>12210</v>
      </c>
      <c r="P79" s="700">
        <v>1818</v>
      </c>
      <c r="Q79" s="700">
        <v>2383</v>
      </c>
      <c r="R79" s="700">
        <v>5062</v>
      </c>
      <c r="S79" s="700">
        <v>12146</v>
      </c>
      <c r="T79" s="700">
        <v>31</v>
      </c>
      <c r="U79" s="1139">
        <v>73297</v>
      </c>
    </row>
    <row r="80" spans="2:21" x14ac:dyDescent="0.2">
      <c r="B80" s="1297"/>
      <c r="C80" s="699" t="s">
        <v>857</v>
      </c>
      <c r="D80" s="700">
        <v>3400</v>
      </c>
      <c r="E80" s="700">
        <v>9</v>
      </c>
      <c r="F80" s="700">
        <v>23</v>
      </c>
      <c r="G80" s="700">
        <v>1705</v>
      </c>
      <c r="H80" s="700">
        <v>241</v>
      </c>
      <c r="I80" s="700">
        <v>2157</v>
      </c>
      <c r="J80" s="700">
        <v>5441</v>
      </c>
      <c r="K80" s="700">
        <v>1884</v>
      </c>
      <c r="L80" s="700">
        <v>2609</v>
      </c>
      <c r="M80" s="700">
        <v>200</v>
      </c>
      <c r="N80" s="700">
        <v>2692</v>
      </c>
      <c r="O80" s="700">
        <v>11</v>
      </c>
      <c r="P80" s="700">
        <v>1189</v>
      </c>
      <c r="Q80" s="700">
        <v>8312</v>
      </c>
      <c r="R80" s="700">
        <v>2496</v>
      </c>
      <c r="S80" s="700">
        <v>5817</v>
      </c>
      <c r="T80" s="700">
        <v>7</v>
      </c>
      <c r="U80" s="1139">
        <v>38193</v>
      </c>
    </row>
    <row r="81" spans="2:21" x14ac:dyDescent="0.2">
      <c r="B81" s="1297"/>
      <c r="C81" s="699" t="s">
        <v>55</v>
      </c>
      <c r="D81" s="700">
        <v>1724</v>
      </c>
      <c r="E81" s="700">
        <v>21</v>
      </c>
      <c r="F81" s="700">
        <v>29</v>
      </c>
      <c r="G81" s="700">
        <v>818</v>
      </c>
      <c r="H81" s="700">
        <v>141</v>
      </c>
      <c r="I81" s="700">
        <v>1339</v>
      </c>
      <c r="J81" s="700">
        <v>2149</v>
      </c>
      <c r="K81" s="700">
        <v>831</v>
      </c>
      <c r="L81" s="700">
        <v>1093</v>
      </c>
      <c r="M81" s="700">
        <v>89</v>
      </c>
      <c r="N81" s="700">
        <v>720</v>
      </c>
      <c r="O81" s="700">
        <v>53</v>
      </c>
      <c r="P81" s="700">
        <v>808</v>
      </c>
      <c r="Q81" s="700">
        <v>3595</v>
      </c>
      <c r="R81" s="700">
        <v>922</v>
      </c>
      <c r="S81" s="700">
        <v>2464</v>
      </c>
      <c r="T81" s="700">
        <v>2</v>
      </c>
      <c r="U81" s="1139">
        <v>16798</v>
      </c>
    </row>
    <row r="82" spans="2:21" x14ac:dyDescent="0.2">
      <c r="B82" s="1297"/>
      <c r="C82" s="699" t="s">
        <v>56</v>
      </c>
      <c r="D82" s="700">
        <v>2952</v>
      </c>
      <c r="E82" s="700">
        <v>814</v>
      </c>
      <c r="F82" s="700">
        <v>28</v>
      </c>
      <c r="G82" s="700">
        <v>1518</v>
      </c>
      <c r="H82" s="700">
        <v>265</v>
      </c>
      <c r="I82" s="700">
        <v>2867</v>
      </c>
      <c r="J82" s="700">
        <v>5374</v>
      </c>
      <c r="K82" s="700">
        <v>2125</v>
      </c>
      <c r="L82" s="700">
        <v>2944</v>
      </c>
      <c r="M82" s="700">
        <v>179</v>
      </c>
      <c r="N82" s="700">
        <v>2499</v>
      </c>
      <c r="O82" s="700">
        <v>13</v>
      </c>
      <c r="P82" s="700">
        <v>813</v>
      </c>
      <c r="Q82" s="700">
        <v>6862</v>
      </c>
      <c r="R82" s="700">
        <v>1994</v>
      </c>
      <c r="S82" s="700">
        <v>5498</v>
      </c>
      <c r="T82" s="700">
        <v>5</v>
      </c>
      <c r="U82" s="1139">
        <v>36750</v>
      </c>
    </row>
    <row r="83" spans="2:21" x14ac:dyDescent="0.2">
      <c r="B83" s="1297"/>
      <c r="C83" s="699" t="s">
        <v>858</v>
      </c>
      <c r="D83" s="700">
        <v>291</v>
      </c>
      <c r="E83" s="700">
        <v>64</v>
      </c>
      <c r="F83" s="700">
        <v>7</v>
      </c>
      <c r="G83" s="700">
        <v>134</v>
      </c>
      <c r="H83" s="700">
        <v>45</v>
      </c>
      <c r="I83" s="700">
        <v>354</v>
      </c>
      <c r="J83" s="700">
        <v>750</v>
      </c>
      <c r="K83" s="700">
        <v>329</v>
      </c>
      <c r="L83" s="700">
        <v>398</v>
      </c>
      <c r="M83" s="700">
        <v>5</v>
      </c>
      <c r="N83" s="700">
        <v>351</v>
      </c>
      <c r="O83" s="700">
        <v>8</v>
      </c>
      <c r="P83" s="700">
        <v>51</v>
      </c>
      <c r="Q83" s="700">
        <v>104</v>
      </c>
      <c r="R83" s="700">
        <v>246</v>
      </c>
      <c r="S83" s="700">
        <v>653</v>
      </c>
      <c r="T83" s="700">
        <v>0</v>
      </c>
      <c r="U83" s="1139">
        <v>3790</v>
      </c>
    </row>
    <row r="84" spans="2:21" x14ac:dyDescent="0.2">
      <c r="B84" s="1297"/>
      <c r="C84" s="699" t="s">
        <v>57</v>
      </c>
      <c r="D84" s="700">
        <v>377</v>
      </c>
      <c r="E84" s="700">
        <v>407</v>
      </c>
      <c r="F84" s="700">
        <v>13</v>
      </c>
      <c r="G84" s="700">
        <v>458</v>
      </c>
      <c r="H84" s="700">
        <v>7</v>
      </c>
      <c r="I84" s="700">
        <v>947</v>
      </c>
      <c r="J84" s="700">
        <v>1710</v>
      </c>
      <c r="K84" s="700">
        <v>1005</v>
      </c>
      <c r="L84" s="700">
        <v>935</v>
      </c>
      <c r="M84" s="700">
        <v>61</v>
      </c>
      <c r="N84" s="700">
        <v>1126</v>
      </c>
      <c r="O84" s="700">
        <v>29</v>
      </c>
      <c r="P84" s="700">
        <v>136</v>
      </c>
      <c r="Q84" s="700">
        <v>2360</v>
      </c>
      <c r="R84" s="700">
        <v>616</v>
      </c>
      <c r="S84" s="700">
        <v>1299</v>
      </c>
      <c r="T84" s="700">
        <v>0</v>
      </c>
      <c r="U84" s="1139">
        <v>11486</v>
      </c>
    </row>
    <row r="85" spans="2:21" x14ac:dyDescent="0.2">
      <c r="B85" s="1297"/>
      <c r="C85" s="699" t="s">
        <v>58</v>
      </c>
      <c r="D85" s="700">
        <v>7366</v>
      </c>
      <c r="E85" s="700">
        <v>36</v>
      </c>
      <c r="F85" s="700">
        <v>328</v>
      </c>
      <c r="G85" s="700">
        <v>12867</v>
      </c>
      <c r="H85" s="700">
        <v>346</v>
      </c>
      <c r="I85" s="700">
        <v>14047</v>
      </c>
      <c r="J85" s="700">
        <v>42987</v>
      </c>
      <c r="K85" s="700">
        <v>11480</v>
      </c>
      <c r="L85" s="700">
        <v>13635</v>
      </c>
      <c r="M85" s="700">
        <v>7704</v>
      </c>
      <c r="N85" s="700">
        <v>37178</v>
      </c>
      <c r="O85" s="700">
        <v>9862</v>
      </c>
      <c r="P85" s="700">
        <v>16065</v>
      </c>
      <c r="Q85" s="700">
        <v>30959</v>
      </c>
      <c r="R85" s="700">
        <v>18534</v>
      </c>
      <c r="S85" s="700">
        <v>94132</v>
      </c>
      <c r="T85" s="700">
        <v>141</v>
      </c>
      <c r="U85" s="1139">
        <v>317667</v>
      </c>
    </row>
    <row r="86" spans="2:21" x14ac:dyDescent="0.2">
      <c r="B86" s="1298"/>
      <c r="C86" s="701" t="s">
        <v>864</v>
      </c>
      <c r="D86" s="702">
        <v>44156</v>
      </c>
      <c r="E86" s="702">
        <v>2167</v>
      </c>
      <c r="F86" s="702">
        <v>15502</v>
      </c>
      <c r="G86" s="702">
        <v>30894</v>
      </c>
      <c r="H86" s="702">
        <v>2926</v>
      </c>
      <c r="I86" s="702">
        <v>40125</v>
      </c>
      <c r="J86" s="702">
        <v>109271</v>
      </c>
      <c r="K86" s="702">
        <v>37442</v>
      </c>
      <c r="L86" s="702">
        <v>47324</v>
      </c>
      <c r="M86" s="702">
        <v>10171</v>
      </c>
      <c r="N86" s="702">
        <v>69930</v>
      </c>
      <c r="O86" s="702">
        <v>30969</v>
      </c>
      <c r="P86" s="702">
        <v>27386</v>
      </c>
      <c r="Q86" s="702">
        <v>71968</v>
      </c>
      <c r="R86" s="702">
        <v>47426</v>
      </c>
      <c r="S86" s="702">
        <v>162602</v>
      </c>
      <c r="T86" s="702">
        <v>244</v>
      </c>
      <c r="U86" s="1141">
        <v>750503</v>
      </c>
    </row>
    <row r="87" spans="2:21" x14ac:dyDescent="0.2">
      <c r="B87" s="1296" t="s">
        <v>33</v>
      </c>
      <c r="C87" s="699" t="s">
        <v>47</v>
      </c>
      <c r="D87" s="700">
        <v>722</v>
      </c>
      <c r="E87" s="700">
        <v>119</v>
      </c>
      <c r="F87" s="700">
        <v>26</v>
      </c>
      <c r="G87" s="700">
        <v>452</v>
      </c>
      <c r="H87" s="700">
        <v>44</v>
      </c>
      <c r="I87" s="700">
        <v>654</v>
      </c>
      <c r="J87" s="700">
        <v>2206</v>
      </c>
      <c r="K87" s="700">
        <v>1054</v>
      </c>
      <c r="L87" s="700">
        <v>1427</v>
      </c>
      <c r="M87" s="700">
        <v>32</v>
      </c>
      <c r="N87" s="700">
        <v>866</v>
      </c>
      <c r="O87" s="700">
        <v>12</v>
      </c>
      <c r="P87" s="700">
        <v>147</v>
      </c>
      <c r="Q87" s="700">
        <v>239</v>
      </c>
      <c r="R87" s="700">
        <v>818</v>
      </c>
      <c r="S87" s="700">
        <v>1080</v>
      </c>
      <c r="T87" s="700">
        <v>0</v>
      </c>
      <c r="U87" s="1139">
        <v>9898</v>
      </c>
    </row>
    <row r="88" spans="2:21" x14ac:dyDescent="0.2">
      <c r="B88" s="1297"/>
      <c r="C88" s="699" t="s">
        <v>48</v>
      </c>
      <c r="D88" s="700">
        <v>148</v>
      </c>
      <c r="E88" s="700">
        <v>28</v>
      </c>
      <c r="F88" s="700">
        <v>89</v>
      </c>
      <c r="G88" s="700">
        <v>787</v>
      </c>
      <c r="H88" s="700">
        <v>12</v>
      </c>
      <c r="I88" s="700">
        <v>1473</v>
      </c>
      <c r="J88" s="700">
        <v>5637</v>
      </c>
      <c r="K88" s="700">
        <v>1674</v>
      </c>
      <c r="L88" s="700">
        <v>1323</v>
      </c>
      <c r="M88" s="700">
        <v>113</v>
      </c>
      <c r="N88" s="700">
        <v>1544</v>
      </c>
      <c r="O88" s="700">
        <v>16</v>
      </c>
      <c r="P88" s="700">
        <v>650</v>
      </c>
      <c r="Q88" s="700">
        <v>2725</v>
      </c>
      <c r="R88" s="700">
        <v>885</v>
      </c>
      <c r="S88" s="700">
        <v>1751</v>
      </c>
      <c r="T88" s="700">
        <v>17</v>
      </c>
      <c r="U88" s="1139">
        <v>18872</v>
      </c>
    </row>
    <row r="89" spans="2:21" x14ac:dyDescent="0.2">
      <c r="B89" s="1297"/>
      <c r="C89" s="699" t="s">
        <v>49</v>
      </c>
      <c r="D89" s="700">
        <v>80</v>
      </c>
      <c r="E89" s="700">
        <v>93</v>
      </c>
      <c r="F89" s="700">
        <v>5902</v>
      </c>
      <c r="G89" s="700">
        <v>1212</v>
      </c>
      <c r="H89" s="700">
        <v>43</v>
      </c>
      <c r="I89" s="700">
        <v>2181</v>
      </c>
      <c r="J89" s="700">
        <v>3841</v>
      </c>
      <c r="K89" s="700">
        <v>2372</v>
      </c>
      <c r="L89" s="700">
        <v>2641</v>
      </c>
      <c r="M89" s="700">
        <v>122</v>
      </c>
      <c r="N89" s="700">
        <v>3133</v>
      </c>
      <c r="O89" s="700">
        <v>24</v>
      </c>
      <c r="P89" s="700">
        <v>691</v>
      </c>
      <c r="Q89" s="700">
        <v>984</v>
      </c>
      <c r="R89" s="700">
        <v>2128</v>
      </c>
      <c r="S89" s="700">
        <v>3179</v>
      </c>
      <c r="T89" s="700">
        <v>9</v>
      </c>
      <c r="U89" s="1139">
        <v>28635</v>
      </c>
    </row>
    <row r="90" spans="2:21" x14ac:dyDescent="0.2">
      <c r="B90" s="1297"/>
      <c r="C90" s="699" t="s">
        <v>50</v>
      </c>
      <c r="D90" s="700">
        <v>664</v>
      </c>
      <c r="E90" s="700">
        <v>59</v>
      </c>
      <c r="F90" s="700">
        <v>2057</v>
      </c>
      <c r="G90" s="700">
        <v>608</v>
      </c>
      <c r="H90" s="700">
        <v>92</v>
      </c>
      <c r="I90" s="700">
        <v>957</v>
      </c>
      <c r="J90" s="700">
        <v>1504</v>
      </c>
      <c r="K90" s="700">
        <v>1072</v>
      </c>
      <c r="L90" s="700">
        <v>745</v>
      </c>
      <c r="M90" s="700">
        <v>35</v>
      </c>
      <c r="N90" s="700">
        <v>951</v>
      </c>
      <c r="O90" s="700">
        <v>11</v>
      </c>
      <c r="P90" s="700">
        <v>204</v>
      </c>
      <c r="Q90" s="700">
        <v>290</v>
      </c>
      <c r="R90" s="700">
        <v>999</v>
      </c>
      <c r="S90" s="700">
        <v>1276</v>
      </c>
      <c r="T90" s="700">
        <v>1</v>
      </c>
      <c r="U90" s="1139">
        <v>11525</v>
      </c>
    </row>
    <row r="91" spans="2:21" x14ac:dyDescent="0.2">
      <c r="B91" s="1297"/>
      <c r="C91" s="699" t="s">
        <v>51</v>
      </c>
      <c r="D91" s="700">
        <v>3274</v>
      </c>
      <c r="E91" s="700">
        <v>60</v>
      </c>
      <c r="F91" s="700">
        <v>381</v>
      </c>
      <c r="G91" s="700">
        <v>1034</v>
      </c>
      <c r="H91" s="700">
        <v>209</v>
      </c>
      <c r="I91" s="700">
        <v>1732</v>
      </c>
      <c r="J91" s="700">
        <v>4118</v>
      </c>
      <c r="K91" s="700">
        <v>2011</v>
      </c>
      <c r="L91" s="700">
        <v>2004</v>
      </c>
      <c r="M91" s="700">
        <v>141</v>
      </c>
      <c r="N91" s="700">
        <v>2047</v>
      </c>
      <c r="O91" s="700">
        <v>45</v>
      </c>
      <c r="P91" s="700">
        <v>1012</v>
      </c>
      <c r="Q91" s="700">
        <v>861</v>
      </c>
      <c r="R91" s="700">
        <v>2145</v>
      </c>
      <c r="S91" s="700">
        <v>3937</v>
      </c>
      <c r="T91" s="700">
        <v>5</v>
      </c>
      <c r="U91" s="1139">
        <v>25016</v>
      </c>
    </row>
    <row r="92" spans="2:21" x14ac:dyDescent="0.2">
      <c r="B92" s="1297"/>
      <c r="C92" s="699" t="s">
        <v>52</v>
      </c>
      <c r="D92" s="700">
        <v>5776</v>
      </c>
      <c r="E92" s="700">
        <v>78</v>
      </c>
      <c r="F92" s="700">
        <v>1796</v>
      </c>
      <c r="G92" s="700">
        <v>2536</v>
      </c>
      <c r="H92" s="700">
        <v>301</v>
      </c>
      <c r="I92" s="700">
        <v>3930</v>
      </c>
      <c r="J92" s="700">
        <v>10859</v>
      </c>
      <c r="K92" s="700">
        <v>5028</v>
      </c>
      <c r="L92" s="700">
        <v>5313</v>
      </c>
      <c r="M92" s="700">
        <v>738</v>
      </c>
      <c r="N92" s="700">
        <v>6592</v>
      </c>
      <c r="O92" s="700">
        <v>3193</v>
      </c>
      <c r="P92" s="700">
        <v>2018</v>
      </c>
      <c r="Q92" s="700">
        <v>2522</v>
      </c>
      <c r="R92" s="700">
        <v>6035</v>
      </c>
      <c r="S92" s="700">
        <v>16032</v>
      </c>
      <c r="T92" s="700">
        <v>19</v>
      </c>
      <c r="U92" s="1139">
        <v>72766</v>
      </c>
    </row>
    <row r="93" spans="2:21" x14ac:dyDescent="0.2">
      <c r="B93" s="1297"/>
      <c r="C93" s="699" t="s">
        <v>856</v>
      </c>
      <c r="D93" s="700">
        <v>7321</v>
      </c>
      <c r="E93" s="700">
        <v>3</v>
      </c>
      <c r="F93" s="700">
        <v>4646</v>
      </c>
      <c r="G93" s="700">
        <v>1529</v>
      </c>
      <c r="H93" s="700">
        <v>329</v>
      </c>
      <c r="I93" s="700">
        <v>1792</v>
      </c>
      <c r="J93" s="700">
        <v>5297</v>
      </c>
      <c r="K93" s="700">
        <v>1562</v>
      </c>
      <c r="L93" s="700">
        <v>2464</v>
      </c>
      <c r="M93" s="700">
        <v>170</v>
      </c>
      <c r="N93" s="700">
        <v>1957</v>
      </c>
      <c r="O93" s="700">
        <v>5641</v>
      </c>
      <c r="P93" s="700">
        <v>712</v>
      </c>
      <c r="Q93" s="700">
        <v>1450</v>
      </c>
      <c r="R93" s="700">
        <v>2194</v>
      </c>
      <c r="S93" s="700">
        <v>6981</v>
      </c>
      <c r="T93" s="700">
        <v>6</v>
      </c>
      <c r="U93" s="1139">
        <v>44054</v>
      </c>
    </row>
    <row r="94" spans="2:21" x14ac:dyDescent="0.2">
      <c r="B94" s="1297"/>
      <c r="C94" s="699" t="s">
        <v>53</v>
      </c>
      <c r="D94" s="700">
        <v>6311</v>
      </c>
      <c r="E94" s="700">
        <v>26</v>
      </c>
      <c r="F94" s="700">
        <v>62</v>
      </c>
      <c r="G94" s="700">
        <v>1851</v>
      </c>
      <c r="H94" s="700">
        <v>398</v>
      </c>
      <c r="I94" s="700">
        <v>2214</v>
      </c>
      <c r="J94" s="700">
        <v>5946</v>
      </c>
      <c r="K94" s="700">
        <v>1678</v>
      </c>
      <c r="L94" s="700">
        <v>3609</v>
      </c>
      <c r="M94" s="700">
        <v>155</v>
      </c>
      <c r="N94" s="700">
        <v>2713</v>
      </c>
      <c r="O94" s="700">
        <v>59</v>
      </c>
      <c r="P94" s="700">
        <v>863</v>
      </c>
      <c r="Q94" s="700">
        <v>8637</v>
      </c>
      <c r="R94" s="700">
        <v>2711</v>
      </c>
      <c r="S94" s="700">
        <v>7241</v>
      </c>
      <c r="T94" s="700">
        <v>4</v>
      </c>
      <c r="U94" s="1139">
        <v>44478</v>
      </c>
    </row>
    <row r="95" spans="2:21" x14ac:dyDescent="0.2">
      <c r="B95" s="1297"/>
      <c r="C95" s="699" t="s">
        <v>54</v>
      </c>
      <c r="D95" s="700">
        <v>5243</v>
      </c>
      <c r="E95" s="700">
        <v>353</v>
      </c>
      <c r="F95" s="700">
        <v>132</v>
      </c>
      <c r="G95" s="700">
        <v>3153</v>
      </c>
      <c r="H95" s="700">
        <v>441</v>
      </c>
      <c r="I95" s="700">
        <v>3576</v>
      </c>
      <c r="J95" s="700">
        <v>10942</v>
      </c>
      <c r="K95" s="700">
        <v>3156</v>
      </c>
      <c r="L95" s="700">
        <v>5951</v>
      </c>
      <c r="M95" s="700">
        <v>437</v>
      </c>
      <c r="N95" s="700">
        <v>5416</v>
      </c>
      <c r="O95" s="700">
        <v>12291</v>
      </c>
      <c r="P95" s="700">
        <v>1875</v>
      </c>
      <c r="Q95" s="700">
        <v>2422</v>
      </c>
      <c r="R95" s="700">
        <v>5183</v>
      </c>
      <c r="S95" s="700">
        <v>12276</v>
      </c>
      <c r="T95" s="700">
        <v>32</v>
      </c>
      <c r="U95" s="1139">
        <v>72879</v>
      </c>
    </row>
    <row r="96" spans="2:21" x14ac:dyDescent="0.2">
      <c r="B96" s="1297"/>
      <c r="C96" s="699" t="s">
        <v>857</v>
      </c>
      <c r="D96" s="700">
        <v>3240</v>
      </c>
      <c r="E96" s="700">
        <v>18</v>
      </c>
      <c r="F96" s="700">
        <v>20</v>
      </c>
      <c r="G96" s="700">
        <v>1561</v>
      </c>
      <c r="H96" s="700">
        <v>250</v>
      </c>
      <c r="I96" s="700">
        <v>2122</v>
      </c>
      <c r="J96" s="700">
        <v>5370</v>
      </c>
      <c r="K96" s="700">
        <v>1804</v>
      </c>
      <c r="L96" s="700">
        <v>2573</v>
      </c>
      <c r="M96" s="700">
        <v>199</v>
      </c>
      <c r="N96" s="700">
        <v>2751</v>
      </c>
      <c r="O96" s="700">
        <v>15</v>
      </c>
      <c r="P96" s="700">
        <v>1173</v>
      </c>
      <c r="Q96" s="700">
        <v>9871</v>
      </c>
      <c r="R96" s="700">
        <v>2531</v>
      </c>
      <c r="S96" s="700">
        <v>5933</v>
      </c>
      <c r="T96" s="700">
        <v>7</v>
      </c>
      <c r="U96" s="1139">
        <v>39438</v>
      </c>
    </row>
    <row r="97" spans="2:21" x14ac:dyDescent="0.2">
      <c r="B97" s="1297"/>
      <c r="C97" s="699" t="s">
        <v>55</v>
      </c>
      <c r="D97" s="700">
        <v>1734</v>
      </c>
      <c r="E97" s="700">
        <v>19</v>
      </c>
      <c r="F97" s="700">
        <v>27</v>
      </c>
      <c r="G97" s="700">
        <v>827</v>
      </c>
      <c r="H97" s="700">
        <v>133</v>
      </c>
      <c r="I97" s="700">
        <v>1274</v>
      </c>
      <c r="J97" s="700">
        <v>2130</v>
      </c>
      <c r="K97" s="700">
        <v>862</v>
      </c>
      <c r="L97" s="700">
        <v>1066</v>
      </c>
      <c r="M97" s="700">
        <v>92</v>
      </c>
      <c r="N97" s="700">
        <v>780</v>
      </c>
      <c r="O97" s="700">
        <v>53</v>
      </c>
      <c r="P97" s="700">
        <v>566</v>
      </c>
      <c r="Q97" s="700">
        <v>3652</v>
      </c>
      <c r="R97" s="700">
        <v>919</v>
      </c>
      <c r="S97" s="700">
        <v>2570</v>
      </c>
      <c r="T97" s="700">
        <v>2</v>
      </c>
      <c r="U97" s="1139">
        <v>16706</v>
      </c>
    </row>
    <row r="98" spans="2:21" x14ac:dyDescent="0.2">
      <c r="B98" s="1297"/>
      <c r="C98" s="699" t="s">
        <v>56</v>
      </c>
      <c r="D98" s="700">
        <v>2898</v>
      </c>
      <c r="E98" s="700">
        <v>835</v>
      </c>
      <c r="F98" s="700">
        <v>29</v>
      </c>
      <c r="G98" s="700">
        <v>1495</v>
      </c>
      <c r="H98" s="700">
        <v>262</v>
      </c>
      <c r="I98" s="700">
        <v>2678</v>
      </c>
      <c r="J98" s="700">
        <v>5258</v>
      </c>
      <c r="K98" s="700">
        <v>2045</v>
      </c>
      <c r="L98" s="700">
        <v>2949</v>
      </c>
      <c r="M98" s="700">
        <v>180</v>
      </c>
      <c r="N98" s="700">
        <v>2474</v>
      </c>
      <c r="O98" s="700">
        <v>13</v>
      </c>
      <c r="P98" s="700">
        <v>812</v>
      </c>
      <c r="Q98" s="700">
        <v>6966</v>
      </c>
      <c r="R98" s="700">
        <v>2048</v>
      </c>
      <c r="S98" s="700">
        <v>5629</v>
      </c>
      <c r="T98" s="700">
        <v>5</v>
      </c>
      <c r="U98" s="1139">
        <v>36576</v>
      </c>
    </row>
    <row r="99" spans="2:21" x14ac:dyDescent="0.2">
      <c r="B99" s="1297"/>
      <c r="C99" s="699" t="s">
        <v>858</v>
      </c>
      <c r="D99" s="700">
        <v>294</v>
      </c>
      <c r="E99" s="700">
        <v>38</v>
      </c>
      <c r="F99" s="700">
        <v>6</v>
      </c>
      <c r="G99" s="700">
        <v>135</v>
      </c>
      <c r="H99" s="700">
        <v>41</v>
      </c>
      <c r="I99" s="700">
        <v>352</v>
      </c>
      <c r="J99" s="700">
        <v>716</v>
      </c>
      <c r="K99" s="700">
        <v>356</v>
      </c>
      <c r="L99" s="700">
        <v>385</v>
      </c>
      <c r="M99" s="700">
        <v>5</v>
      </c>
      <c r="N99" s="700">
        <v>399</v>
      </c>
      <c r="O99" s="700">
        <v>8</v>
      </c>
      <c r="P99" s="700">
        <v>53</v>
      </c>
      <c r="Q99" s="700">
        <v>101</v>
      </c>
      <c r="R99" s="700">
        <v>243</v>
      </c>
      <c r="S99" s="700">
        <v>647</v>
      </c>
      <c r="T99" s="700">
        <v>2</v>
      </c>
      <c r="U99" s="1139">
        <v>3781</v>
      </c>
    </row>
    <row r="100" spans="2:21" x14ac:dyDescent="0.2">
      <c r="B100" s="1297"/>
      <c r="C100" s="699" t="s">
        <v>57</v>
      </c>
      <c r="D100" s="700">
        <v>367</v>
      </c>
      <c r="E100" s="700">
        <v>396</v>
      </c>
      <c r="F100" s="700">
        <v>14</v>
      </c>
      <c r="G100" s="700">
        <v>460</v>
      </c>
      <c r="H100" s="700">
        <v>6</v>
      </c>
      <c r="I100" s="700">
        <v>889</v>
      </c>
      <c r="J100" s="700">
        <v>1659</v>
      </c>
      <c r="K100" s="700">
        <v>972</v>
      </c>
      <c r="L100" s="700">
        <v>904</v>
      </c>
      <c r="M100" s="700">
        <v>61</v>
      </c>
      <c r="N100" s="700">
        <v>1126</v>
      </c>
      <c r="O100" s="700">
        <v>30</v>
      </c>
      <c r="P100" s="700">
        <v>135</v>
      </c>
      <c r="Q100" s="700">
        <v>2392</v>
      </c>
      <c r="R100" s="700">
        <v>626</v>
      </c>
      <c r="S100" s="700">
        <v>1341</v>
      </c>
      <c r="T100" s="700">
        <v>0</v>
      </c>
      <c r="U100" s="1139">
        <v>11378</v>
      </c>
    </row>
    <row r="101" spans="2:21" x14ac:dyDescent="0.2">
      <c r="B101" s="1297"/>
      <c r="C101" s="699" t="s">
        <v>58</v>
      </c>
      <c r="D101" s="700">
        <v>7193</v>
      </c>
      <c r="E101" s="700">
        <v>31</v>
      </c>
      <c r="F101" s="700">
        <v>292</v>
      </c>
      <c r="G101" s="700">
        <v>12373</v>
      </c>
      <c r="H101" s="700">
        <v>343</v>
      </c>
      <c r="I101" s="700">
        <v>13263</v>
      </c>
      <c r="J101" s="700">
        <v>42186</v>
      </c>
      <c r="K101" s="700">
        <v>11533</v>
      </c>
      <c r="L101" s="700">
        <v>13358</v>
      </c>
      <c r="M101" s="700">
        <v>7706</v>
      </c>
      <c r="N101" s="700">
        <v>36493</v>
      </c>
      <c r="O101" s="700">
        <v>13509</v>
      </c>
      <c r="P101" s="700">
        <v>16130</v>
      </c>
      <c r="Q101" s="700">
        <v>28067</v>
      </c>
      <c r="R101" s="700">
        <v>18811</v>
      </c>
      <c r="S101" s="700">
        <v>101408</v>
      </c>
      <c r="T101" s="700">
        <v>134</v>
      </c>
      <c r="U101" s="1139">
        <v>322830</v>
      </c>
    </row>
    <row r="102" spans="2:21" x14ac:dyDescent="0.2">
      <c r="B102" s="1298"/>
      <c r="C102" s="701" t="s">
        <v>864</v>
      </c>
      <c r="D102" s="702">
        <v>45265</v>
      </c>
      <c r="E102" s="702">
        <v>2156</v>
      </c>
      <c r="F102" s="702">
        <v>15479</v>
      </c>
      <c r="G102" s="702">
        <v>30013</v>
      </c>
      <c r="H102" s="702">
        <v>2904</v>
      </c>
      <c r="I102" s="702">
        <v>39087</v>
      </c>
      <c r="J102" s="702">
        <v>107669</v>
      </c>
      <c r="K102" s="702">
        <v>37179</v>
      </c>
      <c r="L102" s="702">
        <v>46712</v>
      </c>
      <c r="M102" s="702">
        <v>10186</v>
      </c>
      <c r="N102" s="702">
        <v>69242</v>
      </c>
      <c r="O102" s="702">
        <v>34920</v>
      </c>
      <c r="P102" s="702">
        <v>27041</v>
      </c>
      <c r="Q102" s="702">
        <v>71179</v>
      </c>
      <c r="R102" s="702">
        <v>48276</v>
      </c>
      <c r="S102" s="702">
        <v>171281</v>
      </c>
      <c r="T102" s="702">
        <v>243</v>
      </c>
      <c r="U102" s="1141">
        <v>758832</v>
      </c>
    </row>
    <row r="103" spans="2:21" x14ac:dyDescent="0.2">
      <c r="B103" s="1296" t="s">
        <v>34</v>
      </c>
      <c r="C103" s="699" t="s">
        <v>47</v>
      </c>
      <c r="D103" s="700">
        <v>747</v>
      </c>
      <c r="E103" s="700">
        <v>66</v>
      </c>
      <c r="F103" s="700">
        <v>23</v>
      </c>
      <c r="G103" s="700">
        <v>494</v>
      </c>
      <c r="H103" s="700">
        <v>56</v>
      </c>
      <c r="I103" s="700">
        <v>674</v>
      </c>
      <c r="J103" s="700">
        <v>2228</v>
      </c>
      <c r="K103" s="700">
        <v>1075</v>
      </c>
      <c r="L103" s="700">
        <v>1451</v>
      </c>
      <c r="M103" s="700">
        <v>31</v>
      </c>
      <c r="N103" s="700">
        <v>843</v>
      </c>
      <c r="O103" s="700">
        <v>11</v>
      </c>
      <c r="P103" s="700">
        <v>160</v>
      </c>
      <c r="Q103" s="700">
        <v>222</v>
      </c>
      <c r="R103" s="700">
        <v>876</v>
      </c>
      <c r="S103" s="700">
        <v>1082</v>
      </c>
      <c r="T103" s="700">
        <v>0</v>
      </c>
      <c r="U103" s="1139">
        <v>10039</v>
      </c>
    </row>
    <row r="104" spans="2:21" x14ac:dyDescent="0.2">
      <c r="B104" s="1297"/>
      <c r="C104" s="699" t="s">
        <v>48</v>
      </c>
      <c r="D104" s="700">
        <v>144</v>
      </c>
      <c r="E104" s="700">
        <v>33</v>
      </c>
      <c r="F104" s="700">
        <v>83</v>
      </c>
      <c r="G104" s="700">
        <v>797</v>
      </c>
      <c r="H104" s="700">
        <v>12</v>
      </c>
      <c r="I104" s="700">
        <v>1572</v>
      </c>
      <c r="J104" s="700">
        <v>5385</v>
      </c>
      <c r="K104" s="700">
        <v>1680</v>
      </c>
      <c r="L104" s="700">
        <v>1314</v>
      </c>
      <c r="M104" s="700">
        <v>95</v>
      </c>
      <c r="N104" s="700">
        <v>1525</v>
      </c>
      <c r="O104" s="700">
        <v>16</v>
      </c>
      <c r="P104" s="700">
        <v>621</v>
      </c>
      <c r="Q104" s="700">
        <v>2640</v>
      </c>
      <c r="R104" s="700">
        <v>849</v>
      </c>
      <c r="S104" s="700">
        <v>1742</v>
      </c>
      <c r="T104" s="700">
        <v>16</v>
      </c>
      <c r="U104" s="1139">
        <v>18524</v>
      </c>
    </row>
    <row r="105" spans="2:21" x14ac:dyDescent="0.2">
      <c r="B105" s="1297"/>
      <c r="C105" s="699" t="s">
        <v>49</v>
      </c>
      <c r="D105" s="700">
        <v>77</v>
      </c>
      <c r="E105" s="700">
        <v>74</v>
      </c>
      <c r="F105" s="700">
        <v>5880</v>
      </c>
      <c r="G105" s="700">
        <v>1220</v>
      </c>
      <c r="H105" s="700">
        <v>54</v>
      </c>
      <c r="I105" s="700">
        <v>1985</v>
      </c>
      <c r="J105" s="700">
        <v>3708</v>
      </c>
      <c r="K105" s="700">
        <v>2435</v>
      </c>
      <c r="L105" s="700">
        <v>2607</v>
      </c>
      <c r="M105" s="700">
        <v>111</v>
      </c>
      <c r="N105" s="700">
        <v>3088</v>
      </c>
      <c r="O105" s="700">
        <v>23</v>
      </c>
      <c r="P105" s="700">
        <v>678</v>
      </c>
      <c r="Q105" s="700">
        <v>956</v>
      </c>
      <c r="R105" s="700">
        <v>2082</v>
      </c>
      <c r="S105" s="700">
        <v>3067</v>
      </c>
      <c r="T105" s="700">
        <v>10</v>
      </c>
      <c r="U105" s="1139">
        <v>28055</v>
      </c>
    </row>
    <row r="106" spans="2:21" x14ac:dyDescent="0.2">
      <c r="B106" s="1297"/>
      <c r="C106" s="699" t="s">
        <v>50</v>
      </c>
      <c r="D106" s="700">
        <v>599</v>
      </c>
      <c r="E106" s="700">
        <v>47</v>
      </c>
      <c r="F106" s="700">
        <v>2076</v>
      </c>
      <c r="G106" s="700">
        <v>601</v>
      </c>
      <c r="H106" s="700">
        <v>81</v>
      </c>
      <c r="I106" s="700">
        <v>860</v>
      </c>
      <c r="J106" s="700">
        <v>1524</v>
      </c>
      <c r="K106" s="700">
        <v>1073</v>
      </c>
      <c r="L106" s="700">
        <v>684</v>
      </c>
      <c r="M106" s="700">
        <v>28</v>
      </c>
      <c r="N106" s="700">
        <v>970</v>
      </c>
      <c r="O106" s="700">
        <v>11</v>
      </c>
      <c r="P106" s="700">
        <v>214</v>
      </c>
      <c r="Q106" s="700">
        <v>282</v>
      </c>
      <c r="R106" s="700">
        <v>997</v>
      </c>
      <c r="S106" s="700">
        <v>1276</v>
      </c>
      <c r="T106" s="700">
        <v>2</v>
      </c>
      <c r="U106" s="1139">
        <v>11325</v>
      </c>
    </row>
    <row r="107" spans="2:21" x14ac:dyDescent="0.2">
      <c r="B107" s="1297"/>
      <c r="C107" s="699" t="s">
        <v>51</v>
      </c>
      <c r="D107" s="700">
        <v>2953</v>
      </c>
      <c r="E107" s="700">
        <v>41</v>
      </c>
      <c r="F107" s="700">
        <v>362</v>
      </c>
      <c r="G107" s="700">
        <v>1091</v>
      </c>
      <c r="H107" s="700">
        <v>201</v>
      </c>
      <c r="I107" s="700">
        <v>1785</v>
      </c>
      <c r="J107" s="700">
        <v>4119</v>
      </c>
      <c r="K107" s="700">
        <v>2044</v>
      </c>
      <c r="L107" s="700">
        <v>2035</v>
      </c>
      <c r="M107" s="700">
        <v>134</v>
      </c>
      <c r="N107" s="700">
        <v>1958</v>
      </c>
      <c r="O107" s="700">
        <v>53</v>
      </c>
      <c r="P107" s="700">
        <v>830</v>
      </c>
      <c r="Q107" s="700">
        <v>819</v>
      </c>
      <c r="R107" s="700">
        <v>2149</v>
      </c>
      <c r="S107" s="700">
        <v>3840</v>
      </c>
      <c r="T107" s="700">
        <v>5</v>
      </c>
      <c r="U107" s="1139">
        <v>24419</v>
      </c>
    </row>
    <row r="108" spans="2:21" x14ac:dyDescent="0.2">
      <c r="B108" s="1297"/>
      <c r="C108" s="699" t="s">
        <v>52</v>
      </c>
      <c r="D108" s="700">
        <v>5574</v>
      </c>
      <c r="E108" s="700">
        <v>83</v>
      </c>
      <c r="F108" s="700">
        <v>1804</v>
      </c>
      <c r="G108" s="700">
        <v>2587</v>
      </c>
      <c r="H108" s="700">
        <v>293</v>
      </c>
      <c r="I108" s="700">
        <v>3933</v>
      </c>
      <c r="J108" s="700">
        <v>10805</v>
      </c>
      <c r="K108" s="700">
        <v>4917</v>
      </c>
      <c r="L108" s="700">
        <v>5168</v>
      </c>
      <c r="M108" s="700">
        <v>756</v>
      </c>
      <c r="N108" s="700">
        <v>6463</v>
      </c>
      <c r="O108" s="700">
        <v>3188</v>
      </c>
      <c r="P108" s="700">
        <v>1849</v>
      </c>
      <c r="Q108" s="700">
        <v>2548</v>
      </c>
      <c r="R108" s="700">
        <v>5910</v>
      </c>
      <c r="S108" s="700">
        <v>15504</v>
      </c>
      <c r="T108" s="700">
        <v>19</v>
      </c>
      <c r="U108" s="1139">
        <v>71401</v>
      </c>
    </row>
    <row r="109" spans="2:21" x14ac:dyDescent="0.2">
      <c r="B109" s="1297"/>
      <c r="C109" s="699" t="s">
        <v>856</v>
      </c>
      <c r="D109" s="700">
        <v>7993</v>
      </c>
      <c r="E109" s="700">
        <v>2</v>
      </c>
      <c r="F109" s="700">
        <v>4622</v>
      </c>
      <c r="G109" s="700">
        <v>1621</v>
      </c>
      <c r="H109" s="700">
        <v>342</v>
      </c>
      <c r="I109" s="700">
        <v>1764</v>
      </c>
      <c r="J109" s="700">
        <v>5340</v>
      </c>
      <c r="K109" s="700">
        <v>1551</v>
      </c>
      <c r="L109" s="700">
        <v>2504</v>
      </c>
      <c r="M109" s="700">
        <v>157</v>
      </c>
      <c r="N109" s="700">
        <v>2035</v>
      </c>
      <c r="O109" s="700">
        <v>5549</v>
      </c>
      <c r="P109" s="700">
        <v>680</v>
      </c>
      <c r="Q109" s="700">
        <v>1462</v>
      </c>
      <c r="R109" s="700">
        <v>2110</v>
      </c>
      <c r="S109" s="700">
        <v>6830</v>
      </c>
      <c r="T109" s="700">
        <v>6</v>
      </c>
      <c r="U109" s="1139">
        <v>44568</v>
      </c>
    </row>
    <row r="110" spans="2:21" x14ac:dyDescent="0.2">
      <c r="B110" s="1297"/>
      <c r="C110" s="699" t="s">
        <v>53</v>
      </c>
      <c r="D110" s="700">
        <v>6483</v>
      </c>
      <c r="E110" s="700">
        <v>28</v>
      </c>
      <c r="F110" s="700">
        <v>56</v>
      </c>
      <c r="G110" s="700">
        <v>1812</v>
      </c>
      <c r="H110" s="700">
        <v>392</v>
      </c>
      <c r="I110" s="700">
        <v>2267</v>
      </c>
      <c r="J110" s="700">
        <v>5894</v>
      </c>
      <c r="K110" s="700">
        <v>1614</v>
      </c>
      <c r="L110" s="700">
        <v>3484</v>
      </c>
      <c r="M110" s="700">
        <v>161</v>
      </c>
      <c r="N110" s="700">
        <v>2659</v>
      </c>
      <c r="O110" s="700">
        <v>56</v>
      </c>
      <c r="P110" s="700">
        <v>899</v>
      </c>
      <c r="Q110" s="700">
        <v>8552</v>
      </c>
      <c r="R110" s="700">
        <v>2738</v>
      </c>
      <c r="S110" s="700">
        <v>7101</v>
      </c>
      <c r="T110" s="700">
        <v>4</v>
      </c>
      <c r="U110" s="1139">
        <v>44200</v>
      </c>
    </row>
    <row r="111" spans="2:21" x14ac:dyDescent="0.2">
      <c r="B111" s="1297"/>
      <c r="C111" s="699" t="s">
        <v>54</v>
      </c>
      <c r="D111" s="700">
        <v>5371</v>
      </c>
      <c r="E111" s="700">
        <v>349</v>
      </c>
      <c r="F111" s="700">
        <v>101</v>
      </c>
      <c r="G111" s="700">
        <v>3278</v>
      </c>
      <c r="H111" s="700">
        <v>441</v>
      </c>
      <c r="I111" s="700">
        <v>3441</v>
      </c>
      <c r="J111" s="700">
        <v>10914</v>
      </c>
      <c r="K111" s="700">
        <v>3060</v>
      </c>
      <c r="L111" s="700">
        <v>5817</v>
      </c>
      <c r="M111" s="700">
        <v>438</v>
      </c>
      <c r="N111" s="700">
        <v>5371</v>
      </c>
      <c r="O111" s="700">
        <v>16284</v>
      </c>
      <c r="P111" s="700">
        <v>1575</v>
      </c>
      <c r="Q111" s="700">
        <v>2401</v>
      </c>
      <c r="R111" s="700">
        <v>5102</v>
      </c>
      <c r="S111" s="700">
        <v>11962</v>
      </c>
      <c r="T111" s="700">
        <v>29</v>
      </c>
      <c r="U111" s="1139">
        <v>75934</v>
      </c>
    </row>
    <row r="112" spans="2:21" x14ac:dyDescent="0.2">
      <c r="B112" s="1297"/>
      <c r="C112" s="699" t="s">
        <v>857</v>
      </c>
      <c r="D112" s="700">
        <v>3155</v>
      </c>
      <c r="E112" s="700">
        <v>8</v>
      </c>
      <c r="F112" s="700">
        <v>20</v>
      </c>
      <c r="G112" s="700">
        <v>1584</v>
      </c>
      <c r="H112" s="700">
        <v>243</v>
      </c>
      <c r="I112" s="700">
        <v>2228</v>
      </c>
      <c r="J112" s="700">
        <v>5398</v>
      </c>
      <c r="K112" s="700">
        <v>1794</v>
      </c>
      <c r="L112" s="700">
        <v>2643</v>
      </c>
      <c r="M112" s="700">
        <v>195</v>
      </c>
      <c r="N112" s="700">
        <v>2700</v>
      </c>
      <c r="O112" s="700">
        <v>12</v>
      </c>
      <c r="P112" s="700">
        <v>1216</v>
      </c>
      <c r="Q112" s="700">
        <v>9202</v>
      </c>
      <c r="R112" s="700">
        <v>2506</v>
      </c>
      <c r="S112" s="700">
        <v>5719</v>
      </c>
      <c r="T112" s="700">
        <v>8</v>
      </c>
      <c r="U112" s="1139">
        <v>38631</v>
      </c>
    </row>
    <row r="113" spans="2:21" x14ac:dyDescent="0.2">
      <c r="B113" s="1297"/>
      <c r="C113" s="699" t="s">
        <v>55</v>
      </c>
      <c r="D113" s="700">
        <v>1647</v>
      </c>
      <c r="E113" s="700">
        <v>20</v>
      </c>
      <c r="F113" s="700">
        <v>27</v>
      </c>
      <c r="G113" s="700">
        <v>761</v>
      </c>
      <c r="H113" s="700">
        <v>132</v>
      </c>
      <c r="I113" s="700">
        <v>1219</v>
      </c>
      <c r="J113" s="700">
        <v>2103</v>
      </c>
      <c r="K113" s="700">
        <v>831</v>
      </c>
      <c r="L113" s="700">
        <v>1091</v>
      </c>
      <c r="M113" s="700">
        <v>84</v>
      </c>
      <c r="N113" s="700">
        <v>770</v>
      </c>
      <c r="O113" s="700">
        <v>53</v>
      </c>
      <c r="P113" s="700">
        <v>598</v>
      </c>
      <c r="Q113" s="700">
        <v>3625</v>
      </c>
      <c r="R113" s="700">
        <v>895</v>
      </c>
      <c r="S113" s="700">
        <v>2456</v>
      </c>
      <c r="T113" s="700">
        <v>2</v>
      </c>
      <c r="U113" s="1139">
        <v>16314</v>
      </c>
    </row>
    <row r="114" spans="2:21" x14ac:dyDescent="0.2">
      <c r="B114" s="1297"/>
      <c r="C114" s="699" t="s">
        <v>56</v>
      </c>
      <c r="D114" s="700">
        <v>2876</v>
      </c>
      <c r="E114" s="700">
        <v>769</v>
      </c>
      <c r="F114" s="700">
        <v>31</v>
      </c>
      <c r="G114" s="700">
        <v>1518</v>
      </c>
      <c r="H114" s="700">
        <v>274</v>
      </c>
      <c r="I114" s="700">
        <v>2703</v>
      </c>
      <c r="J114" s="700">
        <v>5257</v>
      </c>
      <c r="K114" s="700">
        <v>2017</v>
      </c>
      <c r="L114" s="700">
        <v>2872</v>
      </c>
      <c r="M114" s="700">
        <v>180</v>
      </c>
      <c r="N114" s="700">
        <v>2505</v>
      </c>
      <c r="O114" s="700">
        <v>14</v>
      </c>
      <c r="P114" s="700">
        <v>706</v>
      </c>
      <c r="Q114" s="700">
        <v>6906</v>
      </c>
      <c r="R114" s="700">
        <v>2040</v>
      </c>
      <c r="S114" s="700">
        <v>5512</v>
      </c>
      <c r="T114" s="700">
        <v>5</v>
      </c>
      <c r="U114" s="1139">
        <v>36185</v>
      </c>
    </row>
    <row r="115" spans="2:21" x14ac:dyDescent="0.2">
      <c r="B115" s="1297"/>
      <c r="C115" s="699" t="s">
        <v>858</v>
      </c>
      <c r="D115" s="700">
        <v>329</v>
      </c>
      <c r="E115" s="700">
        <v>55</v>
      </c>
      <c r="F115" s="700">
        <v>6</v>
      </c>
      <c r="G115" s="700">
        <v>124</v>
      </c>
      <c r="H115" s="700">
        <v>43</v>
      </c>
      <c r="I115" s="700">
        <v>348</v>
      </c>
      <c r="J115" s="700">
        <v>721</v>
      </c>
      <c r="K115" s="700">
        <v>369</v>
      </c>
      <c r="L115" s="700">
        <v>369</v>
      </c>
      <c r="M115" s="700">
        <v>5</v>
      </c>
      <c r="N115" s="700">
        <v>403</v>
      </c>
      <c r="O115" s="700">
        <v>8</v>
      </c>
      <c r="P115" s="700">
        <v>56</v>
      </c>
      <c r="Q115" s="700">
        <v>96</v>
      </c>
      <c r="R115" s="700">
        <v>246</v>
      </c>
      <c r="S115" s="700">
        <v>627</v>
      </c>
      <c r="T115" s="700">
        <v>3</v>
      </c>
      <c r="U115" s="1139">
        <v>3808</v>
      </c>
    </row>
    <row r="116" spans="2:21" x14ac:dyDescent="0.2">
      <c r="B116" s="1297"/>
      <c r="C116" s="699" t="s">
        <v>57</v>
      </c>
      <c r="D116" s="700">
        <v>349</v>
      </c>
      <c r="E116" s="700">
        <v>594</v>
      </c>
      <c r="F116" s="700">
        <v>14</v>
      </c>
      <c r="G116" s="700">
        <v>468</v>
      </c>
      <c r="H116" s="700">
        <v>6</v>
      </c>
      <c r="I116" s="700">
        <v>933</v>
      </c>
      <c r="J116" s="700">
        <v>1613</v>
      </c>
      <c r="K116" s="700">
        <v>969</v>
      </c>
      <c r="L116" s="700">
        <v>912</v>
      </c>
      <c r="M116" s="700">
        <v>64</v>
      </c>
      <c r="N116" s="700">
        <v>991</v>
      </c>
      <c r="O116" s="700">
        <v>30</v>
      </c>
      <c r="P116" s="700">
        <v>161</v>
      </c>
      <c r="Q116" s="700">
        <v>2400</v>
      </c>
      <c r="R116" s="700">
        <v>647</v>
      </c>
      <c r="S116" s="700">
        <v>1257</v>
      </c>
      <c r="T116" s="700">
        <v>0</v>
      </c>
      <c r="U116" s="1139">
        <v>11408</v>
      </c>
    </row>
    <row r="117" spans="2:21" x14ac:dyDescent="0.2">
      <c r="B117" s="1297"/>
      <c r="C117" s="699" t="s">
        <v>58</v>
      </c>
      <c r="D117" s="700">
        <v>7381</v>
      </c>
      <c r="E117" s="700">
        <v>36</v>
      </c>
      <c r="F117" s="700">
        <v>314</v>
      </c>
      <c r="G117" s="700">
        <v>12109</v>
      </c>
      <c r="H117" s="700">
        <v>325</v>
      </c>
      <c r="I117" s="700">
        <v>12792</v>
      </c>
      <c r="J117" s="700">
        <v>41770</v>
      </c>
      <c r="K117" s="700">
        <v>11126</v>
      </c>
      <c r="L117" s="700">
        <v>13371</v>
      </c>
      <c r="M117" s="700">
        <v>7560</v>
      </c>
      <c r="N117" s="700">
        <v>35822</v>
      </c>
      <c r="O117" s="700">
        <v>10383</v>
      </c>
      <c r="P117" s="700">
        <v>15918</v>
      </c>
      <c r="Q117" s="700">
        <v>30868</v>
      </c>
      <c r="R117" s="700">
        <v>19895</v>
      </c>
      <c r="S117" s="700">
        <v>93985</v>
      </c>
      <c r="T117" s="700">
        <v>139</v>
      </c>
      <c r="U117" s="1139">
        <v>313794</v>
      </c>
    </row>
    <row r="118" spans="2:21" x14ac:dyDescent="0.2">
      <c r="B118" s="1298"/>
      <c r="C118" s="701" t="s">
        <v>864</v>
      </c>
      <c r="D118" s="702">
        <v>45678</v>
      </c>
      <c r="E118" s="702">
        <v>2205</v>
      </c>
      <c r="F118" s="702">
        <v>15419</v>
      </c>
      <c r="G118" s="702">
        <v>30065</v>
      </c>
      <c r="H118" s="702">
        <v>2895</v>
      </c>
      <c r="I118" s="702">
        <v>38504</v>
      </c>
      <c r="J118" s="702">
        <v>106779</v>
      </c>
      <c r="K118" s="702">
        <v>36555</v>
      </c>
      <c r="L118" s="702">
        <v>46322</v>
      </c>
      <c r="M118" s="702">
        <v>9999</v>
      </c>
      <c r="N118" s="702">
        <v>68103</v>
      </c>
      <c r="O118" s="702">
        <v>35691</v>
      </c>
      <c r="P118" s="702">
        <v>26161</v>
      </c>
      <c r="Q118" s="702">
        <v>72979</v>
      </c>
      <c r="R118" s="702">
        <v>49042</v>
      </c>
      <c r="S118" s="702">
        <v>161960</v>
      </c>
      <c r="T118" s="702">
        <v>248</v>
      </c>
      <c r="U118" s="1141">
        <v>748605</v>
      </c>
    </row>
    <row r="119" spans="2:21" x14ac:dyDescent="0.2">
      <c r="B119" s="1296" t="s">
        <v>35</v>
      </c>
      <c r="C119" s="699" t="s">
        <v>47</v>
      </c>
      <c r="D119" s="700">
        <v>755</v>
      </c>
      <c r="E119" s="700">
        <v>86</v>
      </c>
      <c r="F119" s="700">
        <v>17</v>
      </c>
      <c r="G119" s="700">
        <v>494</v>
      </c>
      <c r="H119" s="700">
        <v>51</v>
      </c>
      <c r="I119" s="700">
        <v>671</v>
      </c>
      <c r="J119" s="700">
        <v>2271</v>
      </c>
      <c r="K119" s="700">
        <v>1051</v>
      </c>
      <c r="L119" s="700">
        <v>1496</v>
      </c>
      <c r="M119" s="700">
        <v>33</v>
      </c>
      <c r="N119" s="700">
        <v>872</v>
      </c>
      <c r="O119" s="700">
        <v>11</v>
      </c>
      <c r="P119" s="700">
        <v>360</v>
      </c>
      <c r="Q119" s="700">
        <v>233</v>
      </c>
      <c r="R119" s="700">
        <v>852</v>
      </c>
      <c r="S119" s="700">
        <v>1088</v>
      </c>
      <c r="T119" s="700">
        <v>0</v>
      </c>
      <c r="U119" s="1139">
        <v>10341</v>
      </c>
    </row>
    <row r="120" spans="2:21" x14ac:dyDescent="0.2">
      <c r="B120" s="1297"/>
      <c r="C120" s="699" t="s">
        <v>48</v>
      </c>
      <c r="D120" s="700">
        <v>139</v>
      </c>
      <c r="E120" s="700">
        <v>31</v>
      </c>
      <c r="F120" s="700">
        <v>78</v>
      </c>
      <c r="G120" s="700">
        <v>857</v>
      </c>
      <c r="H120" s="700">
        <v>25</v>
      </c>
      <c r="I120" s="700">
        <v>1480</v>
      </c>
      <c r="J120" s="700">
        <v>5373</v>
      </c>
      <c r="K120" s="700">
        <v>1627</v>
      </c>
      <c r="L120" s="700">
        <v>1331</v>
      </c>
      <c r="M120" s="700">
        <v>112</v>
      </c>
      <c r="N120" s="700">
        <v>1671</v>
      </c>
      <c r="O120" s="700">
        <v>15</v>
      </c>
      <c r="P120" s="700">
        <v>572</v>
      </c>
      <c r="Q120" s="700">
        <v>2712</v>
      </c>
      <c r="R120" s="700">
        <v>894</v>
      </c>
      <c r="S120" s="700">
        <v>1732</v>
      </c>
      <c r="T120" s="700">
        <v>17</v>
      </c>
      <c r="U120" s="1139">
        <v>18666</v>
      </c>
    </row>
    <row r="121" spans="2:21" x14ac:dyDescent="0.2">
      <c r="B121" s="1297"/>
      <c r="C121" s="699" t="s">
        <v>49</v>
      </c>
      <c r="D121" s="700">
        <v>81</v>
      </c>
      <c r="E121" s="700">
        <v>70</v>
      </c>
      <c r="F121" s="700">
        <v>5833</v>
      </c>
      <c r="G121" s="700">
        <v>1233</v>
      </c>
      <c r="H121" s="700">
        <v>52</v>
      </c>
      <c r="I121" s="700">
        <v>2087</v>
      </c>
      <c r="J121" s="700">
        <v>3825</v>
      </c>
      <c r="K121" s="700">
        <v>2441</v>
      </c>
      <c r="L121" s="700">
        <v>2718</v>
      </c>
      <c r="M121" s="700">
        <v>117</v>
      </c>
      <c r="N121" s="700">
        <v>3166</v>
      </c>
      <c r="O121" s="700">
        <v>28</v>
      </c>
      <c r="P121" s="700">
        <v>688</v>
      </c>
      <c r="Q121" s="700">
        <v>987</v>
      </c>
      <c r="R121" s="700">
        <v>2071</v>
      </c>
      <c r="S121" s="700">
        <v>3129</v>
      </c>
      <c r="T121" s="700">
        <v>10</v>
      </c>
      <c r="U121" s="1139">
        <v>28536</v>
      </c>
    </row>
    <row r="122" spans="2:21" x14ac:dyDescent="0.2">
      <c r="B122" s="1297"/>
      <c r="C122" s="699" t="s">
        <v>50</v>
      </c>
      <c r="D122" s="700">
        <v>585</v>
      </c>
      <c r="E122" s="700">
        <v>51</v>
      </c>
      <c r="F122" s="700">
        <v>2044</v>
      </c>
      <c r="G122" s="700">
        <v>566</v>
      </c>
      <c r="H122" s="700">
        <v>77</v>
      </c>
      <c r="I122" s="700">
        <v>893</v>
      </c>
      <c r="J122" s="700">
        <v>1599</v>
      </c>
      <c r="K122" s="700">
        <v>1040</v>
      </c>
      <c r="L122" s="700">
        <v>739</v>
      </c>
      <c r="M122" s="700">
        <v>27</v>
      </c>
      <c r="N122" s="700">
        <v>984</v>
      </c>
      <c r="O122" s="700">
        <v>11</v>
      </c>
      <c r="P122" s="700">
        <v>188</v>
      </c>
      <c r="Q122" s="700">
        <v>297</v>
      </c>
      <c r="R122" s="700">
        <v>944</v>
      </c>
      <c r="S122" s="700">
        <v>1278</v>
      </c>
      <c r="T122" s="700">
        <v>2</v>
      </c>
      <c r="U122" s="1139">
        <v>11325</v>
      </c>
    </row>
    <row r="123" spans="2:21" x14ac:dyDescent="0.2">
      <c r="B123" s="1297"/>
      <c r="C123" s="699" t="s">
        <v>51</v>
      </c>
      <c r="D123" s="700">
        <v>3204</v>
      </c>
      <c r="E123" s="700">
        <v>62</v>
      </c>
      <c r="F123" s="700">
        <v>524</v>
      </c>
      <c r="G123" s="700">
        <v>1035</v>
      </c>
      <c r="H123" s="700">
        <v>211</v>
      </c>
      <c r="I123" s="700">
        <v>1944</v>
      </c>
      <c r="J123" s="700">
        <v>4204</v>
      </c>
      <c r="K123" s="700">
        <v>2029</v>
      </c>
      <c r="L123" s="700">
        <v>2010</v>
      </c>
      <c r="M123" s="700">
        <v>137</v>
      </c>
      <c r="N123" s="700">
        <v>2034</v>
      </c>
      <c r="O123" s="700">
        <v>75</v>
      </c>
      <c r="P123" s="700">
        <v>1016</v>
      </c>
      <c r="Q123" s="700">
        <v>862</v>
      </c>
      <c r="R123" s="700">
        <v>2095</v>
      </c>
      <c r="S123" s="700">
        <v>3854</v>
      </c>
      <c r="T123" s="700">
        <v>6</v>
      </c>
      <c r="U123" s="1139">
        <v>25302</v>
      </c>
    </row>
    <row r="124" spans="2:21" x14ac:dyDescent="0.2">
      <c r="B124" s="1297"/>
      <c r="C124" s="699" t="s">
        <v>52</v>
      </c>
      <c r="D124" s="700">
        <v>5579</v>
      </c>
      <c r="E124" s="700">
        <v>66</v>
      </c>
      <c r="F124" s="700">
        <v>1818</v>
      </c>
      <c r="G124" s="700">
        <v>2595</v>
      </c>
      <c r="H124" s="700">
        <v>288</v>
      </c>
      <c r="I124" s="700">
        <v>4144</v>
      </c>
      <c r="J124" s="700">
        <v>10992</v>
      </c>
      <c r="K124" s="700">
        <v>4911</v>
      </c>
      <c r="L124" s="700">
        <v>5349</v>
      </c>
      <c r="M124" s="700">
        <v>756</v>
      </c>
      <c r="N124" s="700">
        <v>6696</v>
      </c>
      <c r="O124" s="700">
        <v>3160</v>
      </c>
      <c r="P124" s="700">
        <v>1931</v>
      </c>
      <c r="Q124" s="700">
        <v>2546</v>
      </c>
      <c r="R124" s="700">
        <v>5908</v>
      </c>
      <c r="S124" s="700">
        <v>15404</v>
      </c>
      <c r="T124" s="700">
        <v>19</v>
      </c>
      <c r="U124" s="1139">
        <v>72162</v>
      </c>
    </row>
    <row r="125" spans="2:21" x14ac:dyDescent="0.2">
      <c r="B125" s="1297"/>
      <c r="C125" s="699" t="s">
        <v>856</v>
      </c>
      <c r="D125" s="700">
        <v>8266</v>
      </c>
      <c r="E125" s="700">
        <v>2</v>
      </c>
      <c r="F125" s="700">
        <v>4613</v>
      </c>
      <c r="G125" s="700">
        <v>1593</v>
      </c>
      <c r="H125" s="700">
        <v>342</v>
      </c>
      <c r="I125" s="700">
        <v>1825</v>
      </c>
      <c r="J125" s="700">
        <v>5477</v>
      </c>
      <c r="K125" s="700">
        <v>1545</v>
      </c>
      <c r="L125" s="700">
        <v>2606</v>
      </c>
      <c r="M125" s="700">
        <v>164</v>
      </c>
      <c r="N125" s="700">
        <v>2122</v>
      </c>
      <c r="O125" s="700">
        <v>5673</v>
      </c>
      <c r="P125" s="700">
        <v>676</v>
      </c>
      <c r="Q125" s="700">
        <v>1496</v>
      </c>
      <c r="R125" s="700">
        <v>2109</v>
      </c>
      <c r="S125" s="700">
        <v>6800</v>
      </c>
      <c r="T125" s="700">
        <v>5</v>
      </c>
      <c r="U125" s="1139">
        <v>45314</v>
      </c>
    </row>
    <row r="126" spans="2:21" x14ac:dyDescent="0.2">
      <c r="B126" s="1297"/>
      <c r="C126" s="699" t="s">
        <v>53</v>
      </c>
      <c r="D126" s="700">
        <v>6554</v>
      </c>
      <c r="E126" s="700">
        <v>28</v>
      </c>
      <c r="F126" s="700">
        <v>53</v>
      </c>
      <c r="G126" s="700">
        <v>1769</v>
      </c>
      <c r="H126" s="700">
        <v>397</v>
      </c>
      <c r="I126" s="700">
        <v>2375</v>
      </c>
      <c r="J126" s="700">
        <v>6078</v>
      </c>
      <c r="K126" s="700">
        <v>1551</v>
      </c>
      <c r="L126" s="700">
        <v>3545</v>
      </c>
      <c r="M126" s="700">
        <v>163</v>
      </c>
      <c r="N126" s="700">
        <v>2720</v>
      </c>
      <c r="O126" s="700">
        <v>55</v>
      </c>
      <c r="P126" s="700">
        <v>1041</v>
      </c>
      <c r="Q126" s="700">
        <v>8683</v>
      </c>
      <c r="R126" s="700">
        <v>2693</v>
      </c>
      <c r="S126" s="700">
        <v>7073</v>
      </c>
      <c r="T126" s="700">
        <v>5</v>
      </c>
      <c r="U126" s="1139">
        <v>44783</v>
      </c>
    </row>
    <row r="127" spans="2:21" x14ac:dyDescent="0.2">
      <c r="B127" s="1297"/>
      <c r="C127" s="699" t="s">
        <v>54</v>
      </c>
      <c r="D127" s="700">
        <v>5303</v>
      </c>
      <c r="E127" s="700">
        <v>332</v>
      </c>
      <c r="F127" s="700">
        <v>121</v>
      </c>
      <c r="G127" s="700">
        <v>3358</v>
      </c>
      <c r="H127" s="700">
        <v>446</v>
      </c>
      <c r="I127" s="700">
        <v>3697</v>
      </c>
      <c r="J127" s="700">
        <v>11141</v>
      </c>
      <c r="K127" s="700">
        <v>3115</v>
      </c>
      <c r="L127" s="700">
        <v>5858</v>
      </c>
      <c r="M127" s="700">
        <v>450</v>
      </c>
      <c r="N127" s="700">
        <v>5494</v>
      </c>
      <c r="O127" s="700">
        <v>16429</v>
      </c>
      <c r="P127" s="700">
        <v>1646</v>
      </c>
      <c r="Q127" s="700">
        <v>2481</v>
      </c>
      <c r="R127" s="700">
        <v>5043</v>
      </c>
      <c r="S127" s="700">
        <v>12019</v>
      </c>
      <c r="T127" s="700">
        <v>31</v>
      </c>
      <c r="U127" s="1139">
        <v>76964</v>
      </c>
    </row>
    <row r="128" spans="2:21" x14ac:dyDescent="0.2">
      <c r="B128" s="1297"/>
      <c r="C128" s="699" t="s">
        <v>857</v>
      </c>
      <c r="D128" s="700">
        <v>3229</v>
      </c>
      <c r="E128" s="700">
        <v>7</v>
      </c>
      <c r="F128" s="700">
        <v>13</v>
      </c>
      <c r="G128" s="700">
        <v>1561</v>
      </c>
      <c r="H128" s="700">
        <v>249</v>
      </c>
      <c r="I128" s="700">
        <v>2242</v>
      </c>
      <c r="J128" s="700">
        <v>5579</v>
      </c>
      <c r="K128" s="700">
        <v>1876</v>
      </c>
      <c r="L128" s="700">
        <v>2566</v>
      </c>
      <c r="M128" s="700">
        <v>203</v>
      </c>
      <c r="N128" s="700">
        <v>2804</v>
      </c>
      <c r="O128" s="700">
        <v>16</v>
      </c>
      <c r="P128" s="700">
        <v>1208</v>
      </c>
      <c r="Q128" s="700">
        <v>9397</v>
      </c>
      <c r="R128" s="700">
        <v>2400</v>
      </c>
      <c r="S128" s="700">
        <v>5831</v>
      </c>
      <c r="T128" s="700">
        <v>8</v>
      </c>
      <c r="U128" s="1139">
        <v>39189</v>
      </c>
    </row>
    <row r="129" spans="2:21" x14ac:dyDescent="0.2">
      <c r="B129" s="1297"/>
      <c r="C129" s="699" t="s">
        <v>55</v>
      </c>
      <c r="D129" s="700">
        <v>1653</v>
      </c>
      <c r="E129" s="700">
        <v>20</v>
      </c>
      <c r="F129" s="700">
        <v>43</v>
      </c>
      <c r="G129" s="700">
        <v>786</v>
      </c>
      <c r="H129" s="700">
        <v>137</v>
      </c>
      <c r="I129" s="700">
        <v>1295</v>
      </c>
      <c r="J129" s="700">
        <v>2112</v>
      </c>
      <c r="K129" s="700">
        <v>828</v>
      </c>
      <c r="L129" s="700">
        <v>1076</v>
      </c>
      <c r="M129" s="700">
        <v>81</v>
      </c>
      <c r="N129" s="700">
        <v>753</v>
      </c>
      <c r="O129" s="700">
        <v>54</v>
      </c>
      <c r="P129" s="700">
        <v>572</v>
      </c>
      <c r="Q129" s="700">
        <v>3692</v>
      </c>
      <c r="R129" s="700">
        <v>913</v>
      </c>
      <c r="S129" s="700">
        <v>2493</v>
      </c>
      <c r="T129" s="700">
        <v>2</v>
      </c>
      <c r="U129" s="1139">
        <v>16510</v>
      </c>
    </row>
    <row r="130" spans="2:21" x14ac:dyDescent="0.2">
      <c r="B130" s="1297"/>
      <c r="C130" s="699" t="s">
        <v>56</v>
      </c>
      <c r="D130" s="700">
        <v>2830</v>
      </c>
      <c r="E130" s="700">
        <v>799</v>
      </c>
      <c r="F130" s="700">
        <v>30</v>
      </c>
      <c r="G130" s="700">
        <v>1565</v>
      </c>
      <c r="H130" s="700">
        <v>275</v>
      </c>
      <c r="I130" s="700">
        <v>2959</v>
      </c>
      <c r="J130" s="700">
        <v>5337</v>
      </c>
      <c r="K130" s="700">
        <v>2037</v>
      </c>
      <c r="L130" s="700">
        <v>2939</v>
      </c>
      <c r="M130" s="700">
        <v>195</v>
      </c>
      <c r="N130" s="700">
        <v>2617</v>
      </c>
      <c r="O130" s="700">
        <v>13</v>
      </c>
      <c r="P130" s="700">
        <v>753</v>
      </c>
      <c r="Q130" s="700">
        <v>7068</v>
      </c>
      <c r="R130" s="700">
        <v>1976</v>
      </c>
      <c r="S130" s="700">
        <v>5500</v>
      </c>
      <c r="T130" s="700">
        <v>5</v>
      </c>
      <c r="U130" s="1139">
        <v>36898</v>
      </c>
    </row>
    <row r="131" spans="2:21" x14ac:dyDescent="0.2">
      <c r="B131" s="1297"/>
      <c r="C131" s="699" t="s">
        <v>858</v>
      </c>
      <c r="D131" s="700">
        <v>328</v>
      </c>
      <c r="E131" s="700">
        <v>41</v>
      </c>
      <c r="F131" s="700">
        <v>7</v>
      </c>
      <c r="G131" s="700">
        <v>132</v>
      </c>
      <c r="H131" s="700">
        <v>45</v>
      </c>
      <c r="I131" s="700">
        <v>392</v>
      </c>
      <c r="J131" s="700">
        <v>747</v>
      </c>
      <c r="K131" s="700">
        <v>395</v>
      </c>
      <c r="L131" s="700">
        <v>360</v>
      </c>
      <c r="M131" s="700">
        <v>5</v>
      </c>
      <c r="N131" s="700">
        <v>340</v>
      </c>
      <c r="O131" s="700">
        <v>8</v>
      </c>
      <c r="P131" s="700">
        <v>89</v>
      </c>
      <c r="Q131" s="700">
        <v>95</v>
      </c>
      <c r="R131" s="700">
        <v>233</v>
      </c>
      <c r="S131" s="700">
        <v>640</v>
      </c>
      <c r="T131" s="700">
        <v>4</v>
      </c>
      <c r="U131" s="1139">
        <v>3861</v>
      </c>
    </row>
    <row r="132" spans="2:21" x14ac:dyDescent="0.2">
      <c r="B132" s="1297"/>
      <c r="C132" s="699" t="s">
        <v>57</v>
      </c>
      <c r="D132" s="700">
        <v>363</v>
      </c>
      <c r="E132" s="700">
        <v>588</v>
      </c>
      <c r="F132" s="700">
        <v>13</v>
      </c>
      <c r="G132" s="700">
        <v>455</v>
      </c>
      <c r="H132" s="700">
        <v>6</v>
      </c>
      <c r="I132" s="700">
        <v>972</v>
      </c>
      <c r="J132" s="700">
        <v>1621</v>
      </c>
      <c r="K132" s="700">
        <v>987</v>
      </c>
      <c r="L132" s="700">
        <v>925</v>
      </c>
      <c r="M132" s="700">
        <v>74</v>
      </c>
      <c r="N132" s="700">
        <v>1088</v>
      </c>
      <c r="O132" s="700">
        <v>32</v>
      </c>
      <c r="P132" s="700">
        <v>214</v>
      </c>
      <c r="Q132" s="700">
        <v>2419</v>
      </c>
      <c r="R132" s="700">
        <v>658</v>
      </c>
      <c r="S132" s="700">
        <v>1263</v>
      </c>
      <c r="T132" s="700">
        <v>0</v>
      </c>
      <c r="U132" s="1139">
        <v>11678</v>
      </c>
    </row>
    <row r="133" spans="2:21" x14ac:dyDescent="0.2">
      <c r="B133" s="1297"/>
      <c r="C133" s="699" t="s">
        <v>58</v>
      </c>
      <c r="D133" s="700">
        <v>7560</v>
      </c>
      <c r="E133" s="700">
        <v>50</v>
      </c>
      <c r="F133" s="700">
        <v>291</v>
      </c>
      <c r="G133" s="700">
        <v>12446</v>
      </c>
      <c r="H133" s="700">
        <v>334</v>
      </c>
      <c r="I133" s="700">
        <v>13794</v>
      </c>
      <c r="J133" s="700">
        <v>42846</v>
      </c>
      <c r="K133" s="700">
        <v>11340</v>
      </c>
      <c r="L133" s="700">
        <v>13550</v>
      </c>
      <c r="M133" s="700">
        <v>7755</v>
      </c>
      <c r="N133" s="700">
        <v>36643</v>
      </c>
      <c r="O133" s="700">
        <v>10482</v>
      </c>
      <c r="P133" s="700">
        <v>15989</v>
      </c>
      <c r="Q133" s="700">
        <v>31006</v>
      </c>
      <c r="R133" s="700">
        <v>18997</v>
      </c>
      <c r="S133" s="700">
        <v>94589</v>
      </c>
      <c r="T133" s="700">
        <v>141</v>
      </c>
      <c r="U133" s="1139">
        <v>317813</v>
      </c>
    </row>
    <row r="134" spans="2:21" x14ac:dyDescent="0.2">
      <c r="B134" s="1298"/>
      <c r="C134" s="701" t="s">
        <v>864</v>
      </c>
      <c r="D134" s="702">
        <v>46429</v>
      </c>
      <c r="E134" s="702">
        <v>2233</v>
      </c>
      <c r="F134" s="702">
        <v>15498</v>
      </c>
      <c r="G134" s="702">
        <v>30445</v>
      </c>
      <c r="H134" s="702">
        <v>2935</v>
      </c>
      <c r="I134" s="702">
        <v>40770</v>
      </c>
      <c r="J134" s="702">
        <v>109202</v>
      </c>
      <c r="K134" s="702">
        <v>36773</v>
      </c>
      <c r="L134" s="702">
        <v>47068</v>
      </c>
      <c r="M134" s="702">
        <v>10272</v>
      </c>
      <c r="N134" s="702">
        <v>70004</v>
      </c>
      <c r="O134" s="702">
        <v>36062</v>
      </c>
      <c r="P134" s="702">
        <v>26943</v>
      </c>
      <c r="Q134" s="702">
        <v>73974</v>
      </c>
      <c r="R134" s="702">
        <v>47786</v>
      </c>
      <c r="S134" s="702">
        <v>162693</v>
      </c>
      <c r="T134" s="702">
        <v>255</v>
      </c>
      <c r="U134" s="1141">
        <v>759342</v>
      </c>
    </row>
    <row r="135" spans="2:21" x14ac:dyDescent="0.2">
      <c r="B135" s="1296" t="s">
        <v>36</v>
      </c>
      <c r="C135" s="699" t="s">
        <v>47</v>
      </c>
      <c r="D135" s="700">
        <v>758</v>
      </c>
      <c r="E135" s="700">
        <v>48</v>
      </c>
      <c r="F135" s="700">
        <v>19</v>
      </c>
      <c r="G135" s="700">
        <v>509</v>
      </c>
      <c r="H135" s="700">
        <v>54</v>
      </c>
      <c r="I135" s="700">
        <v>654</v>
      </c>
      <c r="J135" s="700">
        <v>2260</v>
      </c>
      <c r="K135" s="700">
        <v>1047</v>
      </c>
      <c r="L135" s="700">
        <v>1520</v>
      </c>
      <c r="M135" s="700">
        <v>35</v>
      </c>
      <c r="N135" s="700">
        <v>867</v>
      </c>
      <c r="O135" s="700">
        <v>10</v>
      </c>
      <c r="P135" s="700">
        <v>349</v>
      </c>
      <c r="Q135" s="700">
        <v>238</v>
      </c>
      <c r="R135" s="700">
        <v>906</v>
      </c>
      <c r="S135" s="700">
        <v>1080</v>
      </c>
      <c r="T135" s="700">
        <v>0</v>
      </c>
      <c r="U135" s="1139">
        <v>10354</v>
      </c>
    </row>
    <row r="136" spans="2:21" x14ac:dyDescent="0.2">
      <c r="B136" s="1297"/>
      <c r="C136" s="699" t="s">
        <v>48</v>
      </c>
      <c r="D136" s="700">
        <v>150</v>
      </c>
      <c r="E136" s="700">
        <v>34</v>
      </c>
      <c r="F136" s="700">
        <v>95</v>
      </c>
      <c r="G136" s="700">
        <v>874</v>
      </c>
      <c r="H136" s="700">
        <v>29</v>
      </c>
      <c r="I136" s="700">
        <v>1482</v>
      </c>
      <c r="J136" s="700">
        <v>5371</v>
      </c>
      <c r="K136" s="700">
        <v>1631</v>
      </c>
      <c r="L136" s="700">
        <v>1368</v>
      </c>
      <c r="M136" s="700">
        <v>106</v>
      </c>
      <c r="N136" s="700">
        <v>1669</v>
      </c>
      <c r="O136" s="700">
        <v>15</v>
      </c>
      <c r="P136" s="700">
        <v>539</v>
      </c>
      <c r="Q136" s="700">
        <v>2748</v>
      </c>
      <c r="R136" s="700">
        <v>872</v>
      </c>
      <c r="S136" s="700">
        <v>1731</v>
      </c>
      <c r="T136" s="700">
        <v>16</v>
      </c>
      <c r="U136" s="1139">
        <v>18730</v>
      </c>
    </row>
    <row r="137" spans="2:21" x14ac:dyDescent="0.2">
      <c r="B137" s="1297"/>
      <c r="C137" s="699" t="s">
        <v>49</v>
      </c>
      <c r="D137" s="700">
        <v>108</v>
      </c>
      <c r="E137" s="700">
        <v>67</v>
      </c>
      <c r="F137" s="700">
        <v>5899</v>
      </c>
      <c r="G137" s="700">
        <v>1287</v>
      </c>
      <c r="H137" s="700">
        <v>47</v>
      </c>
      <c r="I137" s="700">
        <v>2153</v>
      </c>
      <c r="J137" s="700">
        <v>3819</v>
      </c>
      <c r="K137" s="700">
        <v>2575</v>
      </c>
      <c r="L137" s="700">
        <v>2709</v>
      </c>
      <c r="M137" s="700">
        <v>119</v>
      </c>
      <c r="N137" s="700">
        <v>3274</v>
      </c>
      <c r="O137" s="700">
        <v>34</v>
      </c>
      <c r="P137" s="700">
        <v>638</v>
      </c>
      <c r="Q137" s="700">
        <v>975</v>
      </c>
      <c r="R137" s="700">
        <v>2164</v>
      </c>
      <c r="S137" s="700">
        <v>3226</v>
      </c>
      <c r="T137" s="700">
        <v>10</v>
      </c>
      <c r="U137" s="1139">
        <v>29104</v>
      </c>
    </row>
    <row r="138" spans="2:21" x14ac:dyDescent="0.2">
      <c r="B138" s="1297"/>
      <c r="C138" s="699" t="s">
        <v>50</v>
      </c>
      <c r="D138" s="700">
        <v>630</v>
      </c>
      <c r="E138" s="700">
        <v>54</v>
      </c>
      <c r="F138" s="700">
        <v>2049</v>
      </c>
      <c r="G138" s="700">
        <v>622</v>
      </c>
      <c r="H138" s="700">
        <v>81</v>
      </c>
      <c r="I138" s="700">
        <v>878</v>
      </c>
      <c r="J138" s="700">
        <v>1630</v>
      </c>
      <c r="K138" s="700">
        <v>1106</v>
      </c>
      <c r="L138" s="700">
        <v>749</v>
      </c>
      <c r="M138" s="700">
        <v>29</v>
      </c>
      <c r="N138" s="700">
        <v>978</v>
      </c>
      <c r="O138" s="700">
        <v>11</v>
      </c>
      <c r="P138" s="700">
        <v>209</v>
      </c>
      <c r="Q138" s="700">
        <v>307</v>
      </c>
      <c r="R138" s="700">
        <v>988</v>
      </c>
      <c r="S138" s="700">
        <v>1296</v>
      </c>
      <c r="T138" s="700">
        <v>2</v>
      </c>
      <c r="U138" s="1139">
        <v>11619</v>
      </c>
    </row>
    <row r="139" spans="2:21" x14ac:dyDescent="0.2">
      <c r="B139" s="1297"/>
      <c r="C139" s="699" t="s">
        <v>51</v>
      </c>
      <c r="D139" s="700">
        <v>2983</v>
      </c>
      <c r="E139" s="700">
        <v>70</v>
      </c>
      <c r="F139" s="700">
        <v>362</v>
      </c>
      <c r="G139" s="700">
        <v>1010</v>
      </c>
      <c r="H139" s="700">
        <v>207</v>
      </c>
      <c r="I139" s="700">
        <v>1919</v>
      </c>
      <c r="J139" s="700">
        <v>4365</v>
      </c>
      <c r="K139" s="700">
        <v>2063</v>
      </c>
      <c r="L139" s="700">
        <v>2022</v>
      </c>
      <c r="M139" s="700">
        <v>148</v>
      </c>
      <c r="N139" s="700">
        <v>2057</v>
      </c>
      <c r="O139" s="700">
        <v>79</v>
      </c>
      <c r="P139" s="700">
        <v>984</v>
      </c>
      <c r="Q139" s="700">
        <v>840</v>
      </c>
      <c r="R139" s="700">
        <v>2183</v>
      </c>
      <c r="S139" s="700">
        <v>3918</v>
      </c>
      <c r="T139" s="700">
        <v>6</v>
      </c>
      <c r="U139" s="1139">
        <v>25216</v>
      </c>
    </row>
    <row r="140" spans="2:21" x14ac:dyDescent="0.2">
      <c r="B140" s="1297"/>
      <c r="C140" s="699" t="s">
        <v>52</v>
      </c>
      <c r="D140" s="700">
        <v>5516</v>
      </c>
      <c r="E140" s="700">
        <v>73</v>
      </c>
      <c r="F140" s="700">
        <v>1843</v>
      </c>
      <c r="G140" s="700">
        <v>2644</v>
      </c>
      <c r="H140" s="700">
        <v>292</v>
      </c>
      <c r="I140" s="700">
        <v>4046</v>
      </c>
      <c r="J140" s="700">
        <v>11282</v>
      </c>
      <c r="K140" s="700">
        <v>5164</v>
      </c>
      <c r="L140" s="700">
        <v>5403</v>
      </c>
      <c r="M140" s="700">
        <v>745</v>
      </c>
      <c r="N140" s="700">
        <v>6702</v>
      </c>
      <c r="O140" s="700">
        <v>3185</v>
      </c>
      <c r="P140" s="700">
        <v>2323</v>
      </c>
      <c r="Q140" s="700">
        <v>2625</v>
      </c>
      <c r="R140" s="700">
        <v>6173</v>
      </c>
      <c r="S140" s="700">
        <v>15776</v>
      </c>
      <c r="T140" s="700">
        <v>20</v>
      </c>
      <c r="U140" s="1139">
        <v>73812</v>
      </c>
    </row>
    <row r="141" spans="2:21" x14ac:dyDescent="0.2">
      <c r="B141" s="1297"/>
      <c r="C141" s="699" t="s">
        <v>856</v>
      </c>
      <c r="D141" s="700">
        <v>7740</v>
      </c>
      <c r="E141" s="700">
        <v>2</v>
      </c>
      <c r="F141" s="700">
        <v>4624</v>
      </c>
      <c r="G141" s="700">
        <v>1603</v>
      </c>
      <c r="H141" s="700">
        <v>330</v>
      </c>
      <c r="I141" s="700">
        <v>1919</v>
      </c>
      <c r="J141" s="700">
        <v>5575</v>
      </c>
      <c r="K141" s="700">
        <v>1620</v>
      </c>
      <c r="L141" s="700">
        <v>2548</v>
      </c>
      <c r="M141" s="700">
        <v>164</v>
      </c>
      <c r="N141" s="700">
        <v>2081</v>
      </c>
      <c r="O141" s="700">
        <v>5723</v>
      </c>
      <c r="P141" s="700">
        <v>689</v>
      </c>
      <c r="Q141" s="700">
        <v>1506</v>
      </c>
      <c r="R141" s="700">
        <v>2327</v>
      </c>
      <c r="S141" s="700">
        <v>6850</v>
      </c>
      <c r="T141" s="700">
        <v>6</v>
      </c>
      <c r="U141" s="1139">
        <v>45307</v>
      </c>
    </row>
    <row r="142" spans="2:21" x14ac:dyDescent="0.2">
      <c r="B142" s="1297"/>
      <c r="C142" s="699" t="s">
        <v>53</v>
      </c>
      <c r="D142" s="700">
        <v>6340</v>
      </c>
      <c r="E142" s="700">
        <v>27</v>
      </c>
      <c r="F142" s="700">
        <v>56</v>
      </c>
      <c r="G142" s="700">
        <v>1802</v>
      </c>
      <c r="H142" s="700">
        <v>389</v>
      </c>
      <c r="I142" s="700">
        <v>2508</v>
      </c>
      <c r="J142" s="700">
        <v>6126</v>
      </c>
      <c r="K142" s="700">
        <v>1668</v>
      </c>
      <c r="L142" s="700">
        <v>3531</v>
      </c>
      <c r="M142" s="700">
        <v>168</v>
      </c>
      <c r="N142" s="700">
        <v>2787</v>
      </c>
      <c r="O142" s="700">
        <v>57</v>
      </c>
      <c r="P142" s="700">
        <v>1004</v>
      </c>
      <c r="Q142" s="700">
        <v>8531</v>
      </c>
      <c r="R142" s="700">
        <v>2800</v>
      </c>
      <c r="S142" s="700">
        <v>7104</v>
      </c>
      <c r="T142" s="700">
        <v>5</v>
      </c>
      <c r="U142" s="1139">
        <v>44903</v>
      </c>
    </row>
    <row r="143" spans="2:21" x14ac:dyDescent="0.2">
      <c r="B143" s="1297"/>
      <c r="C143" s="699" t="s">
        <v>54</v>
      </c>
      <c r="D143" s="700">
        <v>5431</v>
      </c>
      <c r="E143" s="700">
        <v>327</v>
      </c>
      <c r="F143" s="700">
        <v>132</v>
      </c>
      <c r="G143" s="700">
        <v>3324</v>
      </c>
      <c r="H143" s="700">
        <v>451</v>
      </c>
      <c r="I143" s="700">
        <v>3596</v>
      </c>
      <c r="J143" s="700">
        <v>11224</v>
      </c>
      <c r="K143" s="700">
        <v>3100</v>
      </c>
      <c r="L143" s="700">
        <v>5873</v>
      </c>
      <c r="M143" s="700">
        <v>453</v>
      </c>
      <c r="N143" s="700">
        <v>5524</v>
      </c>
      <c r="O143" s="700">
        <v>16609</v>
      </c>
      <c r="P143" s="700">
        <v>1923</v>
      </c>
      <c r="Q143" s="700">
        <v>2520</v>
      </c>
      <c r="R143" s="700">
        <v>5159</v>
      </c>
      <c r="S143" s="700">
        <v>11981</v>
      </c>
      <c r="T143" s="700">
        <v>31</v>
      </c>
      <c r="U143" s="1139">
        <v>77658</v>
      </c>
    </row>
    <row r="144" spans="2:21" x14ac:dyDescent="0.2">
      <c r="B144" s="1297"/>
      <c r="C144" s="699" t="s">
        <v>857</v>
      </c>
      <c r="D144" s="700">
        <v>3223</v>
      </c>
      <c r="E144" s="700">
        <v>8</v>
      </c>
      <c r="F144" s="700">
        <v>19</v>
      </c>
      <c r="G144" s="700">
        <v>1674</v>
      </c>
      <c r="H144" s="700">
        <v>246</v>
      </c>
      <c r="I144" s="700">
        <v>2409</v>
      </c>
      <c r="J144" s="700">
        <v>5540</v>
      </c>
      <c r="K144" s="700">
        <v>1968</v>
      </c>
      <c r="L144" s="700">
        <v>2505</v>
      </c>
      <c r="M144" s="700">
        <v>194</v>
      </c>
      <c r="N144" s="700">
        <v>2857</v>
      </c>
      <c r="O144" s="700">
        <v>13</v>
      </c>
      <c r="P144" s="700">
        <v>1335</v>
      </c>
      <c r="Q144" s="700">
        <v>9861</v>
      </c>
      <c r="R144" s="700">
        <v>2367</v>
      </c>
      <c r="S144" s="700">
        <v>5837</v>
      </c>
      <c r="T144" s="700">
        <v>8</v>
      </c>
      <c r="U144" s="1139">
        <v>40064</v>
      </c>
    </row>
    <row r="145" spans="2:21" x14ac:dyDescent="0.2">
      <c r="B145" s="1297"/>
      <c r="C145" s="699" t="s">
        <v>55</v>
      </c>
      <c r="D145" s="700">
        <v>1699</v>
      </c>
      <c r="E145" s="700">
        <v>25</v>
      </c>
      <c r="F145" s="700">
        <v>42</v>
      </c>
      <c r="G145" s="700">
        <v>784</v>
      </c>
      <c r="H145" s="700">
        <v>138</v>
      </c>
      <c r="I145" s="700">
        <v>1404</v>
      </c>
      <c r="J145" s="700">
        <v>2179</v>
      </c>
      <c r="K145" s="700">
        <v>835</v>
      </c>
      <c r="L145" s="700">
        <v>1049</v>
      </c>
      <c r="M145" s="700">
        <v>87</v>
      </c>
      <c r="N145" s="700">
        <v>824</v>
      </c>
      <c r="O145" s="700">
        <v>59</v>
      </c>
      <c r="P145" s="700">
        <v>549</v>
      </c>
      <c r="Q145" s="700">
        <v>3720</v>
      </c>
      <c r="R145" s="700">
        <v>955</v>
      </c>
      <c r="S145" s="700">
        <v>2501</v>
      </c>
      <c r="T145" s="700">
        <v>2</v>
      </c>
      <c r="U145" s="1139">
        <v>16852</v>
      </c>
    </row>
    <row r="146" spans="2:21" x14ac:dyDescent="0.2">
      <c r="B146" s="1297"/>
      <c r="C146" s="699" t="s">
        <v>56</v>
      </c>
      <c r="D146" s="700">
        <v>2910</v>
      </c>
      <c r="E146" s="700">
        <v>777</v>
      </c>
      <c r="F146" s="700">
        <v>29</v>
      </c>
      <c r="G146" s="700">
        <v>1637</v>
      </c>
      <c r="H146" s="700">
        <v>284</v>
      </c>
      <c r="I146" s="700">
        <v>2949</v>
      </c>
      <c r="J146" s="700">
        <v>5468</v>
      </c>
      <c r="K146" s="700">
        <v>2069</v>
      </c>
      <c r="L146" s="700">
        <v>2957</v>
      </c>
      <c r="M146" s="700">
        <v>181</v>
      </c>
      <c r="N146" s="700">
        <v>2554</v>
      </c>
      <c r="O146" s="700">
        <v>13</v>
      </c>
      <c r="P146" s="700">
        <v>765</v>
      </c>
      <c r="Q146" s="700">
        <v>6830</v>
      </c>
      <c r="R146" s="700">
        <v>2015</v>
      </c>
      <c r="S146" s="700">
        <v>5570</v>
      </c>
      <c r="T146" s="700">
        <v>7</v>
      </c>
      <c r="U146" s="1139">
        <v>37015</v>
      </c>
    </row>
    <row r="147" spans="2:21" x14ac:dyDescent="0.2">
      <c r="B147" s="1297"/>
      <c r="C147" s="699" t="s">
        <v>858</v>
      </c>
      <c r="D147" s="700">
        <v>288</v>
      </c>
      <c r="E147" s="700">
        <v>53</v>
      </c>
      <c r="F147" s="700">
        <v>9</v>
      </c>
      <c r="G147" s="700">
        <v>136</v>
      </c>
      <c r="H147" s="700">
        <v>46</v>
      </c>
      <c r="I147" s="700">
        <v>407</v>
      </c>
      <c r="J147" s="700">
        <v>753</v>
      </c>
      <c r="K147" s="700">
        <v>388</v>
      </c>
      <c r="L147" s="700">
        <v>374</v>
      </c>
      <c r="M147" s="700">
        <v>5</v>
      </c>
      <c r="N147" s="700">
        <v>338</v>
      </c>
      <c r="O147" s="700">
        <v>8</v>
      </c>
      <c r="P147" s="700">
        <v>52</v>
      </c>
      <c r="Q147" s="700">
        <v>94</v>
      </c>
      <c r="R147" s="700">
        <v>241</v>
      </c>
      <c r="S147" s="700">
        <v>636</v>
      </c>
      <c r="T147" s="700">
        <v>4</v>
      </c>
      <c r="U147" s="1139">
        <v>3832</v>
      </c>
    </row>
    <row r="148" spans="2:21" x14ac:dyDescent="0.2">
      <c r="B148" s="1297"/>
      <c r="C148" s="699" t="s">
        <v>57</v>
      </c>
      <c r="D148" s="700">
        <v>451</v>
      </c>
      <c r="E148" s="700">
        <v>619</v>
      </c>
      <c r="F148" s="700">
        <v>15</v>
      </c>
      <c r="G148" s="700">
        <v>472</v>
      </c>
      <c r="H148" s="700">
        <v>6</v>
      </c>
      <c r="I148" s="700">
        <v>970</v>
      </c>
      <c r="J148" s="700">
        <v>1548</v>
      </c>
      <c r="K148" s="700">
        <v>1030</v>
      </c>
      <c r="L148" s="700">
        <v>945</v>
      </c>
      <c r="M148" s="700">
        <v>74</v>
      </c>
      <c r="N148" s="700">
        <v>1142</v>
      </c>
      <c r="O148" s="700">
        <v>35</v>
      </c>
      <c r="P148" s="700">
        <v>229</v>
      </c>
      <c r="Q148" s="700">
        <v>2472</v>
      </c>
      <c r="R148" s="700">
        <v>695</v>
      </c>
      <c r="S148" s="700">
        <v>1263</v>
      </c>
      <c r="T148" s="700">
        <v>0</v>
      </c>
      <c r="U148" s="1139">
        <v>11966</v>
      </c>
    </row>
    <row r="149" spans="2:21" x14ac:dyDescent="0.2">
      <c r="B149" s="1297"/>
      <c r="C149" s="699" t="s">
        <v>58</v>
      </c>
      <c r="D149" s="700">
        <v>7414</v>
      </c>
      <c r="E149" s="700">
        <v>38</v>
      </c>
      <c r="F149" s="700">
        <v>309</v>
      </c>
      <c r="G149" s="700">
        <v>12661</v>
      </c>
      <c r="H149" s="700">
        <v>328</v>
      </c>
      <c r="I149" s="700">
        <v>13967</v>
      </c>
      <c r="J149" s="700">
        <v>43665</v>
      </c>
      <c r="K149" s="700">
        <v>11579</v>
      </c>
      <c r="L149" s="700">
        <v>13924</v>
      </c>
      <c r="M149" s="700">
        <v>7889</v>
      </c>
      <c r="N149" s="700">
        <v>37705</v>
      </c>
      <c r="O149" s="700">
        <v>13466</v>
      </c>
      <c r="P149" s="700">
        <v>16488</v>
      </c>
      <c r="Q149" s="700">
        <v>28418</v>
      </c>
      <c r="R149" s="700">
        <v>19771</v>
      </c>
      <c r="S149" s="700">
        <v>94963</v>
      </c>
      <c r="T149" s="700">
        <v>153</v>
      </c>
      <c r="U149" s="1139">
        <v>322738</v>
      </c>
    </row>
    <row r="150" spans="2:21" x14ac:dyDescent="0.2">
      <c r="B150" s="1298"/>
      <c r="C150" s="701" t="s">
        <v>864</v>
      </c>
      <c r="D150" s="702">
        <v>45641</v>
      </c>
      <c r="E150" s="702">
        <v>2222</v>
      </c>
      <c r="F150" s="702">
        <v>15502</v>
      </c>
      <c r="G150" s="702">
        <v>31039</v>
      </c>
      <c r="H150" s="702">
        <v>2928</v>
      </c>
      <c r="I150" s="702">
        <v>41261</v>
      </c>
      <c r="J150" s="702">
        <v>110805</v>
      </c>
      <c r="K150" s="702">
        <v>37843</v>
      </c>
      <c r="L150" s="702">
        <v>47477</v>
      </c>
      <c r="M150" s="702">
        <v>10397</v>
      </c>
      <c r="N150" s="702">
        <v>71359</v>
      </c>
      <c r="O150" s="702">
        <v>39317</v>
      </c>
      <c r="P150" s="702">
        <v>28076</v>
      </c>
      <c r="Q150" s="702">
        <v>71685</v>
      </c>
      <c r="R150" s="702">
        <v>49616</v>
      </c>
      <c r="S150" s="702">
        <v>163732</v>
      </c>
      <c r="T150" s="702">
        <v>270</v>
      </c>
      <c r="U150" s="1141">
        <v>769170</v>
      </c>
    </row>
    <row r="151" spans="2:21" x14ac:dyDescent="0.2">
      <c r="B151" s="1296" t="s">
        <v>37</v>
      </c>
      <c r="C151" s="699" t="s">
        <v>47</v>
      </c>
      <c r="D151" s="700">
        <v>749</v>
      </c>
      <c r="E151" s="700">
        <v>79</v>
      </c>
      <c r="F151" s="700">
        <v>20</v>
      </c>
      <c r="G151" s="700">
        <v>501</v>
      </c>
      <c r="H151" s="700">
        <v>54</v>
      </c>
      <c r="I151" s="700">
        <v>628</v>
      </c>
      <c r="J151" s="700">
        <v>2239</v>
      </c>
      <c r="K151" s="700">
        <v>1071</v>
      </c>
      <c r="L151" s="700">
        <v>1502</v>
      </c>
      <c r="M151" s="700">
        <v>36</v>
      </c>
      <c r="N151" s="700">
        <v>856</v>
      </c>
      <c r="O151" s="700">
        <v>10</v>
      </c>
      <c r="P151" s="700">
        <v>505</v>
      </c>
      <c r="Q151" s="700">
        <v>243</v>
      </c>
      <c r="R151" s="700">
        <v>871</v>
      </c>
      <c r="S151" s="700">
        <v>1053</v>
      </c>
      <c r="T151" s="700">
        <v>0</v>
      </c>
      <c r="U151" s="1139">
        <v>10417</v>
      </c>
    </row>
    <row r="152" spans="2:21" x14ac:dyDescent="0.2">
      <c r="B152" s="1297"/>
      <c r="C152" s="699" t="s">
        <v>48</v>
      </c>
      <c r="D152" s="700">
        <v>156</v>
      </c>
      <c r="E152" s="700">
        <v>30</v>
      </c>
      <c r="F152" s="700">
        <v>58</v>
      </c>
      <c r="G152" s="700">
        <v>806</v>
      </c>
      <c r="H152" s="700">
        <v>30</v>
      </c>
      <c r="I152" s="700">
        <v>1502</v>
      </c>
      <c r="J152" s="700">
        <v>5333</v>
      </c>
      <c r="K152" s="700">
        <v>1694</v>
      </c>
      <c r="L152" s="700">
        <v>1396</v>
      </c>
      <c r="M152" s="700">
        <v>97</v>
      </c>
      <c r="N152" s="700">
        <v>1698</v>
      </c>
      <c r="O152" s="700">
        <v>10</v>
      </c>
      <c r="P152" s="700">
        <v>570</v>
      </c>
      <c r="Q152" s="700">
        <v>2778</v>
      </c>
      <c r="R152" s="700">
        <v>830</v>
      </c>
      <c r="S152" s="700">
        <v>1728</v>
      </c>
      <c r="T152" s="700">
        <v>15</v>
      </c>
      <c r="U152" s="1139">
        <v>18731</v>
      </c>
    </row>
    <row r="153" spans="2:21" x14ac:dyDescent="0.2">
      <c r="B153" s="1297"/>
      <c r="C153" s="699" t="s">
        <v>49</v>
      </c>
      <c r="D153" s="700">
        <v>78</v>
      </c>
      <c r="E153" s="700">
        <v>96</v>
      </c>
      <c r="F153" s="700">
        <v>5850</v>
      </c>
      <c r="G153" s="700">
        <v>1249</v>
      </c>
      <c r="H153" s="700">
        <v>54</v>
      </c>
      <c r="I153" s="700">
        <v>2293</v>
      </c>
      <c r="J153" s="700">
        <v>3711</v>
      </c>
      <c r="K153" s="700">
        <v>2466</v>
      </c>
      <c r="L153" s="700">
        <v>2644</v>
      </c>
      <c r="M153" s="700">
        <v>114</v>
      </c>
      <c r="N153" s="700">
        <v>3106</v>
      </c>
      <c r="O153" s="700">
        <v>70</v>
      </c>
      <c r="P153" s="700">
        <v>684</v>
      </c>
      <c r="Q153" s="700">
        <v>977</v>
      </c>
      <c r="R153" s="700">
        <v>2184</v>
      </c>
      <c r="S153" s="700">
        <v>3163</v>
      </c>
      <c r="T153" s="700">
        <v>10</v>
      </c>
      <c r="U153" s="1139">
        <v>28749</v>
      </c>
    </row>
    <row r="154" spans="2:21" x14ac:dyDescent="0.2">
      <c r="B154" s="1297"/>
      <c r="C154" s="699" t="s">
        <v>50</v>
      </c>
      <c r="D154" s="700">
        <v>765</v>
      </c>
      <c r="E154" s="700">
        <v>49</v>
      </c>
      <c r="F154" s="700">
        <v>2054</v>
      </c>
      <c r="G154" s="700">
        <v>644</v>
      </c>
      <c r="H154" s="700">
        <v>94</v>
      </c>
      <c r="I154" s="700">
        <v>887</v>
      </c>
      <c r="J154" s="700">
        <v>1564</v>
      </c>
      <c r="K154" s="700">
        <v>1098</v>
      </c>
      <c r="L154" s="700">
        <v>795</v>
      </c>
      <c r="M154" s="700">
        <v>30</v>
      </c>
      <c r="N154" s="700">
        <v>1037</v>
      </c>
      <c r="O154" s="700">
        <v>11</v>
      </c>
      <c r="P154" s="700">
        <v>239</v>
      </c>
      <c r="Q154" s="700">
        <v>309</v>
      </c>
      <c r="R154" s="700">
        <v>983</v>
      </c>
      <c r="S154" s="700">
        <v>1268</v>
      </c>
      <c r="T154" s="700">
        <v>2</v>
      </c>
      <c r="U154" s="1139">
        <v>11829</v>
      </c>
    </row>
    <row r="155" spans="2:21" x14ac:dyDescent="0.2">
      <c r="B155" s="1297"/>
      <c r="C155" s="699" t="s">
        <v>51</v>
      </c>
      <c r="D155" s="700">
        <v>3357</v>
      </c>
      <c r="E155" s="700">
        <v>66</v>
      </c>
      <c r="F155" s="700">
        <v>511</v>
      </c>
      <c r="G155" s="700">
        <v>1024</v>
      </c>
      <c r="H155" s="700">
        <v>194</v>
      </c>
      <c r="I155" s="700">
        <v>1853</v>
      </c>
      <c r="J155" s="700">
        <v>4322</v>
      </c>
      <c r="K155" s="700">
        <v>2024</v>
      </c>
      <c r="L155" s="700">
        <v>1991</v>
      </c>
      <c r="M155" s="700">
        <v>147</v>
      </c>
      <c r="N155" s="700">
        <v>2079</v>
      </c>
      <c r="O155" s="700">
        <v>83</v>
      </c>
      <c r="P155" s="700">
        <v>957</v>
      </c>
      <c r="Q155" s="700">
        <v>871</v>
      </c>
      <c r="R155" s="700">
        <v>2134</v>
      </c>
      <c r="S155" s="700">
        <v>3885</v>
      </c>
      <c r="T155" s="700">
        <v>7</v>
      </c>
      <c r="U155" s="1139">
        <v>25505</v>
      </c>
    </row>
    <row r="156" spans="2:21" x14ac:dyDescent="0.2">
      <c r="B156" s="1297"/>
      <c r="C156" s="699" t="s">
        <v>52</v>
      </c>
      <c r="D156" s="700">
        <v>6022</v>
      </c>
      <c r="E156" s="700">
        <v>67</v>
      </c>
      <c r="F156" s="700">
        <v>1822</v>
      </c>
      <c r="G156" s="700">
        <v>2680</v>
      </c>
      <c r="H156" s="700">
        <v>288</v>
      </c>
      <c r="I156" s="700">
        <v>4058</v>
      </c>
      <c r="J156" s="700">
        <v>11286</v>
      </c>
      <c r="K156" s="700">
        <v>5120</v>
      </c>
      <c r="L156" s="700">
        <v>5306</v>
      </c>
      <c r="M156" s="700">
        <v>787</v>
      </c>
      <c r="N156" s="700">
        <v>6672</v>
      </c>
      <c r="O156" s="700">
        <v>3178</v>
      </c>
      <c r="P156" s="700">
        <v>2139</v>
      </c>
      <c r="Q156" s="700">
        <v>2645</v>
      </c>
      <c r="R156" s="700">
        <v>6110</v>
      </c>
      <c r="S156" s="700">
        <v>15626</v>
      </c>
      <c r="T156" s="700">
        <v>22</v>
      </c>
      <c r="U156" s="1139">
        <v>73828</v>
      </c>
    </row>
    <row r="157" spans="2:21" x14ac:dyDescent="0.2">
      <c r="B157" s="1297"/>
      <c r="C157" s="699" t="s">
        <v>856</v>
      </c>
      <c r="D157" s="700">
        <v>8861</v>
      </c>
      <c r="E157" s="700">
        <v>3</v>
      </c>
      <c r="F157" s="700">
        <v>4590</v>
      </c>
      <c r="G157" s="700">
        <v>1561</v>
      </c>
      <c r="H157" s="700">
        <v>309</v>
      </c>
      <c r="I157" s="700">
        <v>1945</v>
      </c>
      <c r="J157" s="700">
        <v>5561</v>
      </c>
      <c r="K157" s="700">
        <v>1592</v>
      </c>
      <c r="L157" s="700">
        <v>2605</v>
      </c>
      <c r="M157" s="700">
        <v>161</v>
      </c>
      <c r="N157" s="700">
        <v>2039</v>
      </c>
      <c r="O157" s="700">
        <v>5710</v>
      </c>
      <c r="P157" s="700">
        <v>708</v>
      </c>
      <c r="Q157" s="700">
        <v>1489</v>
      </c>
      <c r="R157" s="700">
        <v>2293</v>
      </c>
      <c r="S157" s="700">
        <v>6774</v>
      </c>
      <c r="T157" s="700">
        <v>6</v>
      </c>
      <c r="U157" s="1139">
        <v>46207</v>
      </c>
    </row>
    <row r="158" spans="2:21" x14ac:dyDescent="0.2">
      <c r="B158" s="1297"/>
      <c r="C158" s="699" t="s">
        <v>53</v>
      </c>
      <c r="D158" s="700">
        <v>6700</v>
      </c>
      <c r="E158" s="700">
        <v>26</v>
      </c>
      <c r="F158" s="700">
        <v>53</v>
      </c>
      <c r="G158" s="700">
        <v>1776</v>
      </c>
      <c r="H158" s="700">
        <v>394</v>
      </c>
      <c r="I158" s="700">
        <v>2555</v>
      </c>
      <c r="J158" s="700">
        <v>6075</v>
      </c>
      <c r="K158" s="700">
        <v>1727</v>
      </c>
      <c r="L158" s="700">
        <v>3572</v>
      </c>
      <c r="M158" s="700">
        <v>179</v>
      </c>
      <c r="N158" s="700">
        <v>2851</v>
      </c>
      <c r="O158" s="700">
        <v>55</v>
      </c>
      <c r="P158" s="700">
        <v>1093</v>
      </c>
      <c r="Q158" s="700">
        <v>8776</v>
      </c>
      <c r="R158" s="700">
        <v>2803</v>
      </c>
      <c r="S158" s="700">
        <v>7078</v>
      </c>
      <c r="T158" s="700">
        <v>5</v>
      </c>
      <c r="U158" s="1139">
        <v>45718</v>
      </c>
    </row>
    <row r="159" spans="2:21" x14ac:dyDescent="0.2">
      <c r="B159" s="1297"/>
      <c r="C159" s="699" t="s">
        <v>54</v>
      </c>
      <c r="D159" s="700">
        <v>5402</v>
      </c>
      <c r="E159" s="700">
        <v>309</v>
      </c>
      <c r="F159" s="700">
        <v>113</v>
      </c>
      <c r="G159" s="700">
        <v>3299</v>
      </c>
      <c r="H159" s="700">
        <v>447</v>
      </c>
      <c r="I159" s="700">
        <v>3642</v>
      </c>
      <c r="J159" s="700">
        <v>11103</v>
      </c>
      <c r="K159" s="700">
        <v>3155</v>
      </c>
      <c r="L159" s="700">
        <v>5908</v>
      </c>
      <c r="M159" s="700">
        <v>448</v>
      </c>
      <c r="N159" s="700">
        <v>5591</v>
      </c>
      <c r="O159" s="700">
        <v>16862</v>
      </c>
      <c r="P159" s="700">
        <v>1775</v>
      </c>
      <c r="Q159" s="700">
        <v>2556</v>
      </c>
      <c r="R159" s="700">
        <v>5171</v>
      </c>
      <c r="S159" s="700">
        <v>11887</v>
      </c>
      <c r="T159" s="700">
        <v>32</v>
      </c>
      <c r="U159" s="1139">
        <v>77700</v>
      </c>
    </row>
    <row r="160" spans="2:21" x14ac:dyDescent="0.2">
      <c r="B160" s="1297"/>
      <c r="C160" s="699" t="s">
        <v>857</v>
      </c>
      <c r="D160" s="700">
        <v>3292</v>
      </c>
      <c r="E160" s="700">
        <v>11</v>
      </c>
      <c r="F160" s="700">
        <v>27</v>
      </c>
      <c r="G160" s="700">
        <v>1576</v>
      </c>
      <c r="H160" s="700">
        <v>258</v>
      </c>
      <c r="I160" s="700">
        <v>2341</v>
      </c>
      <c r="J160" s="700">
        <v>5514</v>
      </c>
      <c r="K160" s="700">
        <v>1936</v>
      </c>
      <c r="L160" s="700">
        <v>2586</v>
      </c>
      <c r="M160" s="700">
        <v>188</v>
      </c>
      <c r="N160" s="700">
        <v>2850</v>
      </c>
      <c r="O160" s="700">
        <v>16</v>
      </c>
      <c r="P160" s="700">
        <v>1272</v>
      </c>
      <c r="Q160" s="700">
        <v>9984</v>
      </c>
      <c r="R160" s="700">
        <v>2343</v>
      </c>
      <c r="S160" s="700">
        <v>5793</v>
      </c>
      <c r="T160" s="700">
        <v>8</v>
      </c>
      <c r="U160" s="1139">
        <v>39995</v>
      </c>
    </row>
    <row r="161" spans="2:21" x14ac:dyDescent="0.2">
      <c r="B161" s="1297"/>
      <c r="C161" s="699" t="s">
        <v>55</v>
      </c>
      <c r="D161" s="700">
        <v>1663</v>
      </c>
      <c r="E161" s="700">
        <v>30</v>
      </c>
      <c r="F161" s="700">
        <v>25</v>
      </c>
      <c r="G161" s="700">
        <v>783</v>
      </c>
      <c r="H161" s="700">
        <v>140</v>
      </c>
      <c r="I161" s="700">
        <v>1353</v>
      </c>
      <c r="J161" s="700">
        <v>2203</v>
      </c>
      <c r="K161" s="700">
        <v>870</v>
      </c>
      <c r="L161" s="700">
        <v>1065</v>
      </c>
      <c r="M161" s="700">
        <v>92</v>
      </c>
      <c r="N161" s="700">
        <v>768</v>
      </c>
      <c r="O161" s="700">
        <v>59</v>
      </c>
      <c r="P161" s="700">
        <v>585</v>
      </c>
      <c r="Q161" s="700">
        <v>3711</v>
      </c>
      <c r="R161" s="700">
        <v>942</v>
      </c>
      <c r="S161" s="700">
        <v>2484</v>
      </c>
      <c r="T161" s="700">
        <v>3</v>
      </c>
      <c r="U161" s="1139">
        <v>16776</v>
      </c>
    </row>
    <row r="162" spans="2:21" x14ac:dyDescent="0.2">
      <c r="B162" s="1297"/>
      <c r="C162" s="699" t="s">
        <v>56</v>
      </c>
      <c r="D162" s="700">
        <v>2898</v>
      </c>
      <c r="E162" s="700">
        <v>896</v>
      </c>
      <c r="F162" s="700">
        <v>31</v>
      </c>
      <c r="G162" s="700">
        <v>1592</v>
      </c>
      <c r="H162" s="700">
        <v>291</v>
      </c>
      <c r="I162" s="700">
        <v>3006</v>
      </c>
      <c r="J162" s="700">
        <v>5341</v>
      </c>
      <c r="K162" s="700">
        <v>2154</v>
      </c>
      <c r="L162" s="700">
        <v>3000</v>
      </c>
      <c r="M162" s="700">
        <v>188</v>
      </c>
      <c r="N162" s="700">
        <v>2588</v>
      </c>
      <c r="O162" s="700">
        <v>14</v>
      </c>
      <c r="P162" s="700">
        <v>827</v>
      </c>
      <c r="Q162" s="700">
        <v>7102</v>
      </c>
      <c r="R162" s="700">
        <v>2042</v>
      </c>
      <c r="S162" s="700">
        <v>5432</v>
      </c>
      <c r="T162" s="700">
        <v>5</v>
      </c>
      <c r="U162" s="1139">
        <v>37407</v>
      </c>
    </row>
    <row r="163" spans="2:21" x14ac:dyDescent="0.2">
      <c r="B163" s="1297"/>
      <c r="C163" s="699" t="s">
        <v>858</v>
      </c>
      <c r="D163" s="700">
        <v>298</v>
      </c>
      <c r="E163" s="700">
        <v>55</v>
      </c>
      <c r="F163" s="700">
        <v>8</v>
      </c>
      <c r="G163" s="700">
        <v>133</v>
      </c>
      <c r="H163" s="700">
        <v>43</v>
      </c>
      <c r="I163" s="700">
        <v>416</v>
      </c>
      <c r="J163" s="700">
        <v>729</v>
      </c>
      <c r="K163" s="700">
        <v>373</v>
      </c>
      <c r="L163" s="700">
        <v>423</v>
      </c>
      <c r="M163" s="700">
        <v>5</v>
      </c>
      <c r="N163" s="700">
        <v>373</v>
      </c>
      <c r="O163" s="700">
        <v>8</v>
      </c>
      <c r="P163" s="700">
        <v>57</v>
      </c>
      <c r="Q163" s="700">
        <v>93</v>
      </c>
      <c r="R163" s="700">
        <v>258</v>
      </c>
      <c r="S163" s="700">
        <v>614</v>
      </c>
      <c r="T163" s="700">
        <v>3</v>
      </c>
      <c r="U163" s="1139">
        <v>3889</v>
      </c>
    </row>
    <row r="164" spans="2:21" x14ac:dyDescent="0.2">
      <c r="B164" s="1297"/>
      <c r="C164" s="699" t="s">
        <v>57</v>
      </c>
      <c r="D164" s="700">
        <v>428</v>
      </c>
      <c r="E164" s="700">
        <v>659</v>
      </c>
      <c r="F164" s="700">
        <v>13</v>
      </c>
      <c r="G164" s="700">
        <v>473</v>
      </c>
      <c r="H164" s="700">
        <v>6</v>
      </c>
      <c r="I164" s="700">
        <v>982</v>
      </c>
      <c r="J164" s="700">
        <v>1564</v>
      </c>
      <c r="K164" s="700">
        <v>1147</v>
      </c>
      <c r="L164" s="700">
        <v>968</v>
      </c>
      <c r="M164" s="700">
        <v>76</v>
      </c>
      <c r="N164" s="700">
        <v>1165</v>
      </c>
      <c r="O164" s="700">
        <v>35</v>
      </c>
      <c r="P164" s="700">
        <v>260</v>
      </c>
      <c r="Q164" s="700">
        <v>2523</v>
      </c>
      <c r="R164" s="700">
        <v>686</v>
      </c>
      <c r="S164" s="700">
        <v>1257</v>
      </c>
      <c r="T164" s="700">
        <v>0</v>
      </c>
      <c r="U164" s="1139">
        <v>12242</v>
      </c>
    </row>
    <row r="165" spans="2:21" x14ac:dyDescent="0.2">
      <c r="B165" s="1297"/>
      <c r="C165" s="699" t="s">
        <v>58</v>
      </c>
      <c r="D165" s="700">
        <v>8153</v>
      </c>
      <c r="E165" s="700">
        <v>34</v>
      </c>
      <c r="F165" s="700">
        <v>318</v>
      </c>
      <c r="G165" s="700">
        <v>12666</v>
      </c>
      <c r="H165" s="700">
        <v>354</v>
      </c>
      <c r="I165" s="700">
        <v>13877</v>
      </c>
      <c r="J165" s="700">
        <v>43635</v>
      </c>
      <c r="K165" s="700">
        <v>11297</v>
      </c>
      <c r="L165" s="700">
        <v>14283</v>
      </c>
      <c r="M165" s="700">
        <v>7945</v>
      </c>
      <c r="N165" s="700">
        <v>37984</v>
      </c>
      <c r="O165" s="700">
        <v>9997</v>
      </c>
      <c r="P165" s="700">
        <v>16260</v>
      </c>
      <c r="Q165" s="700">
        <v>28403</v>
      </c>
      <c r="R165" s="700">
        <v>19701</v>
      </c>
      <c r="S165" s="700">
        <v>94237</v>
      </c>
      <c r="T165" s="700">
        <v>161</v>
      </c>
      <c r="U165" s="1139">
        <v>319305</v>
      </c>
    </row>
    <row r="166" spans="2:21" x14ac:dyDescent="0.2">
      <c r="B166" s="1298"/>
      <c r="C166" s="701" t="s">
        <v>864</v>
      </c>
      <c r="D166" s="702">
        <v>48822</v>
      </c>
      <c r="E166" s="702">
        <v>2410</v>
      </c>
      <c r="F166" s="702">
        <v>15493</v>
      </c>
      <c r="G166" s="702">
        <v>30763</v>
      </c>
      <c r="H166" s="702">
        <v>2956</v>
      </c>
      <c r="I166" s="702">
        <v>41338</v>
      </c>
      <c r="J166" s="702">
        <v>110180</v>
      </c>
      <c r="K166" s="702">
        <v>37724</v>
      </c>
      <c r="L166" s="702">
        <v>48044</v>
      </c>
      <c r="M166" s="702">
        <v>10493</v>
      </c>
      <c r="N166" s="702">
        <v>71657</v>
      </c>
      <c r="O166" s="702">
        <v>36118</v>
      </c>
      <c r="P166" s="702">
        <v>27931</v>
      </c>
      <c r="Q166" s="702">
        <v>72460</v>
      </c>
      <c r="R166" s="702">
        <v>49351</v>
      </c>
      <c r="S166" s="702">
        <v>162279</v>
      </c>
      <c r="T166" s="702">
        <v>279</v>
      </c>
      <c r="U166" s="1141">
        <v>768298</v>
      </c>
    </row>
    <row r="167" spans="2:21" x14ac:dyDescent="0.2">
      <c r="B167" s="1296" t="s">
        <v>38</v>
      </c>
      <c r="C167" s="699" t="s">
        <v>47</v>
      </c>
      <c r="D167" s="700">
        <v>720</v>
      </c>
      <c r="E167" s="700">
        <v>65</v>
      </c>
      <c r="F167" s="700">
        <v>19</v>
      </c>
      <c r="G167" s="700">
        <v>496</v>
      </c>
      <c r="H167" s="700">
        <v>55</v>
      </c>
      <c r="I167" s="700">
        <v>716</v>
      </c>
      <c r="J167" s="700">
        <v>2248</v>
      </c>
      <c r="K167" s="700">
        <v>1075</v>
      </c>
      <c r="L167" s="700">
        <v>1472</v>
      </c>
      <c r="M167" s="700">
        <v>31</v>
      </c>
      <c r="N167" s="700">
        <v>886</v>
      </c>
      <c r="O167" s="700">
        <v>10</v>
      </c>
      <c r="P167" s="700">
        <v>424</v>
      </c>
      <c r="Q167" s="700">
        <v>244</v>
      </c>
      <c r="R167" s="700">
        <v>901</v>
      </c>
      <c r="S167" s="700">
        <v>1022</v>
      </c>
      <c r="T167" s="700">
        <v>0</v>
      </c>
      <c r="U167" s="1139">
        <v>10384</v>
      </c>
    </row>
    <row r="168" spans="2:21" x14ac:dyDescent="0.2">
      <c r="B168" s="1297"/>
      <c r="C168" s="699" t="s">
        <v>48</v>
      </c>
      <c r="D168" s="700">
        <v>143</v>
      </c>
      <c r="E168" s="700">
        <v>34</v>
      </c>
      <c r="F168" s="700">
        <v>53</v>
      </c>
      <c r="G168" s="700">
        <v>819</v>
      </c>
      <c r="H168" s="700">
        <v>33</v>
      </c>
      <c r="I168" s="700">
        <v>1586</v>
      </c>
      <c r="J168" s="700">
        <v>5356</v>
      </c>
      <c r="K168" s="700">
        <v>1657</v>
      </c>
      <c r="L168" s="700">
        <v>1398</v>
      </c>
      <c r="M168" s="700">
        <v>97</v>
      </c>
      <c r="N168" s="700">
        <v>1731</v>
      </c>
      <c r="O168" s="700">
        <v>16</v>
      </c>
      <c r="P168" s="700">
        <v>655</v>
      </c>
      <c r="Q168" s="700">
        <v>2786</v>
      </c>
      <c r="R168" s="700">
        <v>858</v>
      </c>
      <c r="S168" s="700">
        <v>1705</v>
      </c>
      <c r="T168" s="700">
        <v>14</v>
      </c>
      <c r="U168" s="1139">
        <v>18941</v>
      </c>
    </row>
    <row r="169" spans="2:21" x14ac:dyDescent="0.2">
      <c r="B169" s="1297"/>
      <c r="C169" s="699" t="s">
        <v>49</v>
      </c>
      <c r="D169" s="700">
        <v>87</v>
      </c>
      <c r="E169" s="700">
        <v>105</v>
      </c>
      <c r="F169" s="700">
        <v>5854</v>
      </c>
      <c r="G169" s="700">
        <v>1238</v>
      </c>
      <c r="H169" s="700">
        <v>54</v>
      </c>
      <c r="I169" s="700">
        <v>2276</v>
      </c>
      <c r="J169" s="700">
        <v>3702</v>
      </c>
      <c r="K169" s="700">
        <v>2472</v>
      </c>
      <c r="L169" s="700">
        <v>2687</v>
      </c>
      <c r="M169" s="700">
        <v>115</v>
      </c>
      <c r="N169" s="700">
        <v>3290</v>
      </c>
      <c r="O169" s="700">
        <v>39</v>
      </c>
      <c r="P169" s="700">
        <v>692</v>
      </c>
      <c r="Q169" s="700">
        <v>960</v>
      </c>
      <c r="R169" s="700">
        <v>2142</v>
      </c>
      <c r="S169" s="700">
        <v>3029</v>
      </c>
      <c r="T169" s="700">
        <v>6</v>
      </c>
      <c r="U169" s="1139">
        <v>28748</v>
      </c>
    </row>
    <row r="170" spans="2:21" x14ac:dyDescent="0.2">
      <c r="B170" s="1297"/>
      <c r="C170" s="699" t="s">
        <v>50</v>
      </c>
      <c r="D170" s="700">
        <v>742</v>
      </c>
      <c r="E170" s="700">
        <v>49</v>
      </c>
      <c r="F170" s="700">
        <v>2021</v>
      </c>
      <c r="G170" s="700">
        <v>599</v>
      </c>
      <c r="H170" s="700">
        <v>83</v>
      </c>
      <c r="I170" s="700">
        <v>804</v>
      </c>
      <c r="J170" s="700">
        <v>1581</v>
      </c>
      <c r="K170" s="700">
        <v>1157</v>
      </c>
      <c r="L170" s="700">
        <v>764</v>
      </c>
      <c r="M170" s="700">
        <v>35</v>
      </c>
      <c r="N170" s="700">
        <v>1055</v>
      </c>
      <c r="O170" s="700">
        <v>11</v>
      </c>
      <c r="P170" s="700">
        <v>243</v>
      </c>
      <c r="Q170" s="700">
        <v>316</v>
      </c>
      <c r="R170" s="700">
        <v>933</v>
      </c>
      <c r="S170" s="700">
        <v>1268</v>
      </c>
      <c r="T170" s="700">
        <v>2</v>
      </c>
      <c r="U170" s="1139">
        <v>11663</v>
      </c>
    </row>
    <row r="171" spans="2:21" x14ac:dyDescent="0.2">
      <c r="B171" s="1297"/>
      <c r="C171" s="699" t="s">
        <v>51</v>
      </c>
      <c r="D171" s="700">
        <v>3346</v>
      </c>
      <c r="E171" s="700">
        <v>58</v>
      </c>
      <c r="F171" s="700">
        <v>393</v>
      </c>
      <c r="G171" s="700">
        <v>1048</v>
      </c>
      <c r="H171" s="700">
        <v>205</v>
      </c>
      <c r="I171" s="700">
        <v>1878</v>
      </c>
      <c r="J171" s="700">
        <v>4318</v>
      </c>
      <c r="K171" s="700">
        <v>2111</v>
      </c>
      <c r="L171" s="700">
        <v>1983</v>
      </c>
      <c r="M171" s="700">
        <v>145</v>
      </c>
      <c r="N171" s="700">
        <v>2025</v>
      </c>
      <c r="O171" s="700">
        <v>79</v>
      </c>
      <c r="P171" s="700">
        <v>973</v>
      </c>
      <c r="Q171" s="700">
        <v>845</v>
      </c>
      <c r="R171" s="700">
        <v>2037</v>
      </c>
      <c r="S171" s="700">
        <v>3825</v>
      </c>
      <c r="T171" s="700">
        <v>8</v>
      </c>
      <c r="U171" s="1139">
        <v>25277</v>
      </c>
    </row>
    <row r="172" spans="2:21" x14ac:dyDescent="0.2">
      <c r="B172" s="1297"/>
      <c r="C172" s="699" t="s">
        <v>52</v>
      </c>
      <c r="D172" s="700">
        <v>6810</v>
      </c>
      <c r="E172" s="700">
        <v>66</v>
      </c>
      <c r="F172" s="700">
        <v>1849</v>
      </c>
      <c r="G172" s="700">
        <v>2707</v>
      </c>
      <c r="H172" s="700">
        <v>270</v>
      </c>
      <c r="I172" s="700">
        <v>4381</v>
      </c>
      <c r="J172" s="700">
        <v>11435</v>
      </c>
      <c r="K172" s="700">
        <v>5291</v>
      </c>
      <c r="L172" s="700">
        <v>5380</v>
      </c>
      <c r="M172" s="700">
        <v>800</v>
      </c>
      <c r="N172" s="700">
        <v>7071</v>
      </c>
      <c r="O172" s="700">
        <v>3231</v>
      </c>
      <c r="P172" s="700">
        <v>2046</v>
      </c>
      <c r="Q172" s="700">
        <v>2647</v>
      </c>
      <c r="R172" s="700">
        <v>6059</v>
      </c>
      <c r="S172" s="700">
        <v>15496</v>
      </c>
      <c r="T172" s="700">
        <v>22</v>
      </c>
      <c r="U172" s="1139">
        <v>75561</v>
      </c>
    </row>
    <row r="173" spans="2:21" x14ac:dyDescent="0.2">
      <c r="B173" s="1297"/>
      <c r="C173" s="699" t="s">
        <v>856</v>
      </c>
      <c r="D173" s="700">
        <v>11039</v>
      </c>
      <c r="E173" s="700">
        <v>3</v>
      </c>
      <c r="F173" s="700">
        <v>4646</v>
      </c>
      <c r="G173" s="700">
        <v>1606</v>
      </c>
      <c r="H173" s="700">
        <v>325</v>
      </c>
      <c r="I173" s="700">
        <v>1952</v>
      </c>
      <c r="J173" s="700">
        <v>5621</v>
      </c>
      <c r="K173" s="700">
        <v>1675</v>
      </c>
      <c r="L173" s="700">
        <v>2712</v>
      </c>
      <c r="M173" s="700">
        <v>170</v>
      </c>
      <c r="N173" s="700">
        <v>2176</v>
      </c>
      <c r="O173" s="700">
        <v>5776</v>
      </c>
      <c r="P173" s="700">
        <v>829</v>
      </c>
      <c r="Q173" s="700">
        <v>1515</v>
      </c>
      <c r="R173" s="700">
        <v>2207</v>
      </c>
      <c r="S173" s="700">
        <v>6740</v>
      </c>
      <c r="T173" s="700">
        <v>6</v>
      </c>
      <c r="U173" s="1139">
        <v>48998</v>
      </c>
    </row>
    <row r="174" spans="2:21" x14ac:dyDescent="0.2">
      <c r="B174" s="1297"/>
      <c r="C174" s="699" t="s">
        <v>53</v>
      </c>
      <c r="D174" s="700">
        <v>8077</v>
      </c>
      <c r="E174" s="700">
        <v>28</v>
      </c>
      <c r="F174" s="700">
        <v>61</v>
      </c>
      <c r="G174" s="700">
        <v>1955</v>
      </c>
      <c r="H174" s="700">
        <v>410</v>
      </c>
      <c r="I174" s="700">
        <v>2589</v>
      </c>
      <c r="J174" s="700">
        <v>6244</v>
      </c>
      <c r="K174" s="700">
        <v>1777</v>
      </c>
      <c r="L174" s="700">
        <v>3620</v>
      </c>
      <c r="M174" s="700">
        <v>180</v>
      </c>
      <c r="N174" s="700">
        <v>2938</v>
      </c>
      <c r="O174" s="700">
        <v>58</v>
      </c>
      <c r="P174" s="700">
        <v>966</v>
      </c>
      <c r="Q174" s="700">
        <v>8876</v>
      </c>
      <c r="R174" s="700">
        <v>2762</v>
      </c>
      <c r="S174" s="700">
        <v>7066</v>
      </c>
      <c r="T174" s="700">
        <v>6</v>
      </c>
      <c r="U174" s="1139">
        <v>47613</v>
      </c>
    </row>
    <row r="175" spans="2:21" x14ac:dyDescent="0.2">
      <c r="B175" s="1297"/>
      <c r="C175" s="699" t="s">
        <v>54</v>
      </c>
      <c r="D175" s="700">
        <v>5814</v>
      </c>
      <c r="E175" s="700">
        <v>344</v>
      </c>
      <c r="F175" s="700">
        <v>112</v>
      </c>
      <c r="G175" s="700">
        <v>3293</v>
      </c>
      <c r="H175" s="700">
        <v>452</v>
      </c>
      <c r="I175" s="700">
        <v>3939</v>
      </c>
      <c r="J175" s="700">
        <v>11423</v>
      </c>
      <c r="K175" s="700">
        <v>3137</v>
      </c>
      <c r="L175" s="700">
        <v>5939</v>
      </c>
      <c r="M175" s="700">
        <v>448</v>
      </c>
      <c r="N175" s="700">
        <v>5877</v>
      </c>
      <c r="O175" s="700">
        <v>16826</v>
      </c>
      <c r="P175" s="700">
        <v>1791</v>
      </c>
      <c r="Q175" s="700">
        <v>2578</v>
      </c>
      <c r="R175" s="700">
        <v>5199</v>
      </c>
      <c r="S175" s="700">
        <v>11963</v>
      </c>
      <c r="T175" s="700">
        <v>34</v>
      </c>
      <c r="U175" s="1139">
        <v>79169</v>
      </c>
    </row>
    <row r="176" spans="2:21" x14ac:dyDescent="0.2">
      <c r="B176" s="1297"/>
      <c r="C176" s="699" t="s">
        <v>857</v>
      </c>
      <c r="D176" s="700">
        <v>3539</v>
      </c>
      <c r="E176" s="700">
        <v>11</v>
      </c>
      <c r="F176" s="700">
        <v>22</v>
      </c>
      <c r="G176" s="700">
        <v>1546</v>
      </c>
      <c r="H176" s="700">
        <v>254</v>
      </c>
      <c r="I176" s="700">
        <v>2543</v>
      </c>
      <c r="J176" s="700">
        <v>5646</v>
      </c>
      <c r="K176" s="700">
        <v>2010</v>
      </c>
      <c r="L176" s="700">
        <v>2692</v>
      </c>
      <c r="M176" s="700">
        <v>195</v>
      </c>
      <c r="N176" s="700">
        <v>2878</v>
      </c>
      <c r="O176" s="700">
        <v>12</v>
      </c>
      <c r="P176" s="700">
        <v>1336</v>
      </c>
      <c r="Q176" s="700">
        <v>9448</v>
      </c>
      <c r="R176" s="700">
        <v>2283</v>
      </c>
      <c r="S176" s="700">
        <v>5738</v>
      </c>
      <c r="T176" s="700">
        <v>8</v>
      </c>
      <c r="U176" s="1139">
        <v>40161</v>
      </c>
    </row>
    <row r="177" spans="2:21" x14ac:dyDescent="0.2">
      <c r="B177" s="1297"/>
      <c r="C177" s="699" t="s">
        <v>55</v>
      </c>
      <c r="D177" s="700">
        <v>1715</v>
      </c>
      <c r="E177" s="700">
        <v>32</v>
      </c>
      <c r="F177" s="700">
        <v>25</v>
      </c>
      <c r="G177" s="700">
        <v>789</v>
      </c>
      <c r="H177" s="700">
        <v>142</v>
      </c>
      <c r="I177" s="700">
        <v>1299</v>
      </c>
      <c r="J177" s="700">
        <v>2290</v>
      </c>
      <c r="K177" s="700">
        <v>862</v>
      </c>
      <c r="L177" s="700">
        <v>1057</v>
      </c>
      <c r="M177" s="700">
        <v>99</v>
      </c>
      <c r="N177" s="700">
        <v>805</v>
      </c>
      <c r="O177" s="700">
        <v>61</v>
      </c>
      <c r="P177" s="700">
        <v>694</v>
      </c>
      <c r="Q177" s="700">
        <v>3738</v>
      </c>
      <c r="R177" s="700">
        <v>946</v>
      </c>
      <c r="S177" s="700">
        <v>2500</v>
      </c>
      <c r="T177" s="700">
        <v>3</v>
      </c>
      <c r="U177" s="1139">
        <v>17057</v>
      </c>
    </row>
    <row r="178" spans="2:21" x14ac:dyDescent="0.2">
      <c r="B178" s="1297"/>
      <c r="C178" s="699" t="s">
        <v>56</v>
      </c>
      <c r="D178" s="700">
        <v>2840</v>
      </c>
      <c r="E178" s="700">
        <v>894</v>
      </c>
      <c r="F178" s="700">
        <v>31</v>
      </c>
      <c r="G178" s="700">
        <v>1643</v>
      </c>
      <c r="H178" s="700">
        <v>288</v>
      </c>
      <c r="I178" s="700">
        <v>3156</v>
      </c>
      <c r="J178" s="700">
        <v>5356</v>
      </c>
      <c r="K178" s="700">
        <v>2232</v>
      </c>
      <c r="L178" s="700">
        <v>3167</v>
      </c>
      <c r="M178" s="700">
        <v>190</v>
      </c>
      <c r="N178" s="700">
        <v>2628</v>
      </c>
      <c r="O178" s="700">
        <v>14</v>
      </c>
      <c r="P178" s="700">
        <v>810</v>
      </c>
      <c r="Q178" s="700">
        <v>7128</v>
      </c>
      <c r="R178" s="700">
        <v>1997</v>
      </c>
      <c r="S178" s="700">
        <v>5501</v>
      </c>
      <c r="T178" s="700">
        <v>2</v>
      </c>
      <c r="U178" s="1139">
        <v>37877</v>
      </c>
    </row>
    <row r="179" spans="2:21" x14ac:dyDescent="0.2">
      <c r="B179" s="1297"/>
      <c r="C179" s="699" t="s">
        <v>858</v>
      </c>
      <c r="D179" s="700">
        <v>319</v>
      </c>
      <c r="E179" s="700">
        <v>42</v>
      </c>
      <c r="F179" s="700">
        <v>7</v>
      </c>
      <c r="G179" s="700">
        <v>141</v>
      </c>
      <c r="H179" s="700">
        <v>34</v>
      </c>
      <c r="I179" s="700">
        <v>426</v>
      </c>
      <c r="J179" s="700">
        <v>740</v>
      </c>
      <c r="K179" s="700">
        <v>401</v>
      </c>
      <c r="L179" s="700">
        <v>383</v>
      </c>
      <c r="M179" s="700">
        <v>6</v>
      </c>
      <c r="N179" s="700">
        <v>379</v>
      </c>
      <c r="O179" s="700">
        <v>8</v>
      </c>
      <c r="P179" s="700">
        <v>57</v>
      </c>
      <c r="Q179" s="700">
        <v>87</v>
      </c>
      <c r="R179" s="700">
        <v>263</v>
      </c>
      <c r="S179" s="700">
        <v>623</v>
      </c>
      <c r="T179" s="700">
        <v>4</v>
      </c>
      <c r="U179" s="1139">
        <v>3920</v>
      </c>
    </row>
    <row r="180" spans="2:21" x14ac:dyDescent="0.2">
      <c r="B180" s="1297"/>
      <c r="C180" s="699" t="s">
        <v>57</v>
      </c>
      <c r="D180" s="700">
        <v>440</v>
      </c>
      <c r="E180" s="700">
        <v>655</v>
      </c>
      <c r="F180" s="700">
        <v>13</v>
      </c>
      <c r="G180" s="700">
        <v>476</v>
      </c>
      <c r="H180" s="700">
        <v>6</v>
      </c>
      <c r="I180" s="700">
        <v>1093</v>
      </c>
      <c r="J180" s="700">
        <v>1544</v>
      </c>
      <c r="K180" s="700">
        <v>1256</v>
      </c>
      <c r="L180" s="700">
        <v>977</v>
      </c>
      <c r="M180" s="700">
        <v>74</v>
      </c>
      <c r="N180" s="700">
        <v>1195</v>
      </c>
      <c r="O180" s="700">
        <v>35</v>
      </c>
      <c r="P180" s="700">
        <v>149</v>
      </c>
      <c r="Q180" s="700">
        <v>2537</v>
      </c>
      <c r="R180" s="700">
        <v>667</v>
      </c>
      <c r="S180" s="700">
        <v>1231</v>
      </c>
      <c r="T180" s="700">
        <v>0</v>
      </c>
      <c r="U180" s="1139">
        <v>12348</v>
      </c>
    </row>
    <row r="181" spans="2:21" x14ac:dyDescent="0.2">
      <c r="B181" s="1297"/>
      <c r="C181" s="699" t="s">
        <v>58</v>
      </c>
      <c r="D181" s="700">
        <v>9567</v>
      </c>
      <c r="E181" s="700">
        <v>238</v>
      </c>
      <c r="F181" s="700">
        <v>339</v>
      </c>
      <c r="G181" s="700">
        <v>12936</v>
      </c>
      <c r="H181" s="700">
        <v>350</v>
      </c>
      <c r="I181" s="700">
        <v>14827</v>
      </c>
      <c r="J181" s="700">
        <v>44103</v>
      </c>
      <c r="K181" s="700">
        <v>11328</v>
      </c>
      <c r="L181" s="700">
        <v>14077</v>
      </c>
      <c r="M181" s="700">
        <v>8121</v>
      </c>
      <c r="N181" s="700">
        <v>38861</v>
      </c>
      <c r="O181" s="700">
        <v>10700</v>
      </c>
      <c r="P181" s="700">
        <v>16521</v>
      </c>
      <c r="Q181" s="700">
        <v>29063</v>
      </c>
      <c r="R181" s="700">
        <v>22320</v>
      </c>
      <c r="S181" s="700">
        <v>94211</v>
      </c>
      <c r="T181" s="700">
        <v>129</v>
      </c>
      <c r="U181" s="1139">
        <v>327691</v>
      </c>
    </row>
    <row r="182" spans="2:21" x14ac:dyDescent="0.2">
      <c r="B182" s="1298"/>
      <c r="C182" s="701" t="s">
        <v>864</v>
      </c>
      <c r="D182" s="702">
        <v>55198</v>
      </c>
      <c r="E182" s="702">
        <v>2624</v>
      </c>
      <c r="F182" s="702">
        <v>15445</v>
      </c>
      <c r="G182" s="702">
        <v>31292</v>
      </c>
      <c r="H182" s="702">
        <v>2961</v>
      </c>
      <c r="I182" s="702">
        <v>43465</v>
      </c>
      <c r="J182" s="702">
        <v>111607</v>
      </c>
      <c r="K182" s="702">
        <v>38441</v>
      </c>
      <c r="L182" s="702">
        <v>48308</v>
      </c>
      <c r="M182" s="702">
        <v>10706</v>
      </c>
      <c r="N182" s="702">
        <v>73795</v>
      </c>
      <c r="O182" s="702">
        <v>36876</v>
      </c>
      <c r="P182" s="702">
        <v>28186</v>
      </c>
      <c r="Q182" s="702">
        <v>72768</v>
      </c>
      <c r="R182" s="702">
        <v>51574</v>
      </c>
      <c r="S182" s="702">
        <v>161918</v>
      </c>
      <c r="T182" s="702">
        <v>244</v>
      </c>
      <c r="U182" s="1141">
        <v>785408</v>
      </c>
    </row>
    <row r="183" spans="2:21" x14ac:dyDescent="0.2">
      <c r="B183" s="1296" t="s">
        <v>39</v>
      </c>
      <c r="C183" s="699" t="s">
        <v>47</v>
      </c>
      <c r="D183" s="700">
        <v>700</v>
      </c>
      <c r="E183" s="700">
        <v>47</v>
      </c>
      <c r="F183" s="700">
        <v>17</v>
      </c>
      <c r="G183" s="700">
        <v>489</v>
      </c>
      <c r="H183" s="700">
        <v>53</v>
      </c>
      <c r="I183" s="700">
        <v>672</v>
      </c>
      <c r="J183" s="700">
        <v>2271</v>
      </c>
      <c r="K183" s="700">
        <v>1072</v>
      </c>
      <c r="L183" s="700">
        <v>1406</v>
      </c>
      <c r="M183" s="700">
        <v>31</v>
      </c>
      <c r="N183" s="700">
        <v>902</v>
      </c>
      <c r="O183" s="700">
        <v>10</v>
      </c>
      <c r="P183" s="700">
        <v>476</v>
      </c>
      <c r="Q183" s="700">
        <v>242</v>
      </c>
      <c r="R183" s="700">
        <v>902</v>
      </c>
      <c r="S183" s="700">
        <v>1025</v>
      </c>
      <c r="T183" s="700">
        <v>0</v>
      </c>
      <c r="U183" s="1139">
        <v>10315</v>
      </c>
    </row>
    <row r="184" spans="2:21" x14ac:dyDescent="0.2">
      <c r="B184" s="1297"/>
      <c r="C184" s="699" t="s">
        <v>48</v>
      </c>
      <c r="D184" s="700">
        <v>148</v>
      </c>
      <c r="E184" s="700">
        <v>36</v>
      </c>
      <c r="F184" s="700">
        <v>58</v>
      </c>
      <c r="G184" s="700">
        <v>839</v>
      </c>
      <c r="H184" s="700">
        <v>28</v>
      </c>
      <c r="I184" s="700">
        <v>1433</v>
      </c>
      <c r="J184" s="700">
        <v>5316</v>
      </c>
      <c r="K184" s="700">
        <v>1661</v>
      </c>
      <c r="L184" s="700">
        <v>1393</v>
      </c>
      <c r="M184" s="700">
        <v>100</v>
      </c>
      <c r="N184" s="700">
        <v>1748</v>
      </c>
      <c r="O184" s="700">
        <v>15</v>
      </c>
      <c r="P184" s="700">
        <v>635</v>
      </c>
      <c r="Q184" s="700">
        <v>2840</v>
      </c>
      <c r="R184" s="700">
        <v>834</v>
      </c>
      <c r="S184" s="700">
        <v>1692</v>
      </c>
      <c r="T184" s="700">
        <v>17</v>
      </c>
      <c r="U184" s="1139">
        <v>18793</v>
      </c>
    </row>
    <row r="185" spans="2:21" x14ac:dyDescent="0.2">
      <c r="B185" s="1297"/>
      <c r="C185" s="699" t="s">
        <v>49</v>
      </c>
      <c r="D185" s="700">
        <v>91</v>
      </c>
      <c r="E185" s="700">
        <v>106</v>
      </c>
      <c r="F185" s="700">
        <v>5875</v>
      </c>
      <c r="G185" s="700">
        <v>1160</v>
      </c>
      <c r="H185" s="700">
        <v>52</v>
      </c>
      <c r="I185" s="700">
        <v>2261</v>
      </c>
      <c r="J185" s="700">
        <v>3737</v>
      </c>
      <c r="K185" s="700">
        <v>2317</v>
      </c>
      <c r="L185" s="700">
        <v>2570</v>
      </c>
      <c r="M185" s="700">
        <v>125</v>
      </c>
      <c r="N185" s="700">
        <v>3292</v>
      </c>
      <c r="O185" s="700">
        <v>40</v>
      </c>
      <c r="P185" s="700">
        <v>782</v>
      </c>
      <c r="Q185" s="700">
        <v>971</v>
      </c>
      <c r="R185" s="700">
        <v>2132</v>
      </c>
      <c r="S185" s="700">
        <v>3074</v>
      </c>
      <c r="T185" s="700">
        <v>12</v>
      </c>
      <c r="U185" s="1139">
        <v>28597</v>
      </c>
    </row>
    <row r="186" spans="2:21" x14ac:dyDescent="0.2">
      <c r="B186" s="1297"/>
      <c r="C186" s="699" t="s">
        <v>50</v>
      </c>
      <c r="D186" s="700">
        <v>810</v>
      </c>
      <c r="E186" s="700">
        <v>47</v>
      </c>
      <c r="F186" s="700">
        <v>2028</v>
      </c>
      <c r="G186" s="700">
        <v>628</v>
      </c>
      <c r="H186" s="700">
        <v>83</v>
      </c>
      <c r="I186" s="700">
        <v>776</v>
      </c>
      <c r="J186" s="700">
        <v>1644</v>
      </c>
      <c r="K186" s="700">
        <v>1174</v>
      </c>
      <c r="L186" s="700">
        <v>743</v>
      </c>
      <c r="M186" s="700">
        <v>37</v>
      </c>
      <c r="N186" s="700">
        <v>1037</v>
      </c>
      <c r="O186" s="700">
        <v>11</v>
      </c>
      <c r="P186" s="700">
        <v>236</v>
      </c>
      <c r="Q186" s="700">
        <v>320</v>
      </c>
      <c r="R186" s="700">
        <v>1041</v>
      </c>
      <c r="S186" s="700">
        <v>1288</v>
      </c>
      <c r="T186" s="700">
        <v>2</v>
      </c>
      <c r="U186" s="1139">
        <v>11905</v>
      </c>
    </row>
    <row r="187" spans="2:21" x14ac:dyDescent="0.2">
      <c r="B187" s="1297"/>
      <c r="C187" s="699" t="s">
        <v>51</v>
      </c>
      <c r="D187" s="700">
        <v>3932</v>
      </c>
      <c r="E187" s="700">
        <v>74</v>
      </c>
      <c r="F187" s="700">
        <v>370</v>
      </c>
      <c r="G187" s="700">
        <v>1014</v>
      </c>
      <c r="H187" s="700">
        <v>201</v>
      </c>
      <c r="I187" s="700">
        <v>1855</v>
      </c>
      <c r="J187" s="700">
        <v>4369</v>
      </c>
      <c r="K187" s="700">
        <v>2127</v>
      </c>
      <c r="L187" s="700">
        <v>1965</v>
      </c>
      <c r="M187" s="700">
        <v>135</v>
      </c>
      <c r="N187" s="700">
        <v>2079</v>
      </c>
      <c r="O187" s="700">
        <v>79</v>
      </c>
      <c r="P187" s="700">
        <v>974</v>
      </c>
      <c r="Q187" s="700">
        <v>872</v>
      </c>
      <c r="R187" s="700">
        <v>2108</v>
      </c>
      <c r="S187" s="700">
        <v>3829</v>
      </c>
      <c r="T187" s="700">
        <v>9</v>
      </c>
      <c r="U187" s="1139">
        <v>25992</v>
      </c>
    </row>
    <row r="188" spans="2:21" x14ac:dyDescent="0.2">
      <c r="B188" s="1297"/>
      <c r="C188" s="699" t="s">
        <v>52</v>
      </c>
      <c r="D188" s="700">
        <v>6254</v>
      </c>
      <c r="E188" s="700">
        <v>63</v>
      </c>
      <c r="F188" s="700">
        <v>1882</v>
      </c>
      <c r="G188" s="700">
        <v>2828</v>
      </c>
      <c r="H188" s="700">
        <v>273</v>
      </c>
      <c r="I188" s="700">
        <v>4054</v>
      </c>
      <c r="J188" s="700">
        <v>11524</v>
      </c>
      <c r="K188" s="700">
        <v>5592</v>
      </c>
      <c r="L188" s="700">
        <v>5339</v>
      </c>
      <c r="M188" s="700">
        <v>772</v>
      </c>
      <c r="N188" s="700">
        <v>6775</v>
      </c>
      <c r="O188" s="700">
        <v>3321</v>
      </c>
      <c r="P188" s="700">
        <v>2043</v>
      </c>
      <c r="Q188" s="700">
        <v>2646</v>
      </c>
      <c r="R188" s="700">
        <v>6196</v>
      </c>
      <c r="S188" s="700">
        <v>15623</v>
      </c>
      <c r="T188" s="700">
        <v>22</v>
      </c>
      <c r="U188" s="1139">
        <v>75207</v>
      </c>
    </row>
    <row r="189" spans="2:21" x14ac:dyDescent="0.2">
      <c r="B189" s="1297"/>
      <c r="C189" s="699" t="s">
        <v>856</v>
      </c>
      <c r="D189" s="700">
        <v>12463</v>
      </c>
      <c r="E189" s="700">
        <v>3</v>
      </c>
      <c r="F189" s="700">
        <v>4603</v>
      </c>
      <c r="G189" s="700">
        <v>1646</v>
      </c>
      <c r="H189" s="700">
        <v>322</v>
      </c>
      <c r="I189" s="700">
        <v>1931</v>
      </c>
      <c r="J189" s="700">
        <v>5698</v>
      </c>
      <c r="K189" s="700">
        <v>1723</v>
      </c>
      <c r="L189" s="700">
        <v>2739</v>
      </c>
      <c r="M189" s="700">
        <v>177</v>
      </c>
      <c r="N189" s="700">
        <v>2284</v>
      </c>
      <c r="O189" s="700">
        <v>5880</v>
      </c>
      <c r="P189" s="700">
        <v>835</v>
      </c>
      <c r="Q189" s="700">
        <v>1501</v>
      </c>
      <c r="R189" s="700">
        <v>2138</v>
      </c>
      <c r="S189" s="700">
        <v>6728</v>
      </c>
      <c r="T189" s="700">
        <v>5</v>
      </c>
      <c r="U189" s="1139">
        <v>50676</v>
      </c>
    </row>
    <row r="190" spans="2:21" x14ac:dyDescent="0.2">
      <c r="B190" s="1297"/>
      <c r="C190" s="699" t="s">
        <v>53</v>
      </c>
      <c r="D190" s="700">
        <v>9633</v>
      </c>
      <c r="E190" s="700">
        <v>28</v>
      </c>
      <c r="F190" s="700">
        <v>66</v>
      </c>
      <c r="G190" s="700">
        <v>1901</v>
      </c>
      <c r="H190" s="700">
        <v>410</v>
      </c>
      <c r="I190" s="700">
        <v>2638</v>
      </c>
      <c r="J190" s="700">
        <v>6248</v>
      </c>
      <c r="K190" s="700">
        <v>1759</v>
      </c>
      <c r="L190" s="700">
        <v>3662</v>
      </c>
      <c r="M190" s="700">
        <v>178</v>
      </c>
      <c r="N190" s="700">
        <v>2863</v>
      </c>
      <c r="O190" s="700">
        <v>56</v>
      </c>
      <c r="P190" s="700">
        <v>989</v>
      </c>
      <c r="Q190" s="700">
        <v>9018</v>
      </c>
      <c r="R190" s="700">
        <v>2780</v>
      </c>
      <c r="S190" s="700">
        <v>6970</v>
      </c>
      <c r="T190" s="700">
        <v>7</v>
      </c>
      <c r="U190" s="1139">
        <v>49206</v>
      </c>
    </row>
    <row r="191" spans="2:21" x14ac:dyDescent="0.2">
      <c r="B191" s="1297"/>
      <c r="C191" s="699" t="s">
        <v>54</v>
      </c>
      <c r="D191" s="700">
        <v>7291</v>
      </c>
      <c r="E191" s="700">
        <v>320</v>
      </c>
      <c r="F191" s="700">
        <v>109</v>
      </c>
      <c r="G191" s="700">
        <v>3378</v>
      </c>
      <c r="H191" s="700">
        <v>442</v>
      </c>
      <c r="I191" s="700">
        <v>3764</v>
      </c>
      <c r="J191" s="700">
        <v>11743</v>
      </c>
      <c r="K191" s="700">
        <v>3158</v>
      </c>
      <c r="L191" s="700">
        <v>5990</v>
      </c>
      <c r="M191" s="700">
        <v>442</v>
      </c>
      <c r="N191" s="700">
        <v>6034</v>
      </c>
      <c r="O191" s="700">
        <v>17221</v>
      </c>
      <c r="P191" s="700">
        <v>2007</v>
      </c>
      <c r="Q191" s="700">
        <v>2541</v>
      </c>
      <c r="R191" s="700">
        <v>5217</v>
      </c>
      <c r="S191" s="700">
        <v>11925</v>
      </c>
      <c r="T191" s="700">
        <v>34</v>
      </c>
      <c r="U191" s="1139">
        <v>81616</v>
      </c>
    </row>
    <row r="192" spans="2:21" x14ac:dyDescent="0.2">
      <c r="B192" s="1297"/>
      <c r="C192" s="699" t="s">
        <v>857</v>
      </c>
      <c r="D192" s="700">
        <v>3723</v>
      </c>
      <c r="E192" s="700">
        <v>11</v>
      </c>
      <c r="F192" s="700">
        <v>17</v>
      </c>
      <c r="G192" s="700">
        <v>1562</v>
      </c>
      <c r="H192" s="700">
        <v>267</v>
      </c>
      <c r="I192" s="700">
        <v>2539</v>
      </c>
      <c r="J192" s="700">
        <v>5731</v>
      </c>
      <c r="K192" s="700">
        <v>2125</v>
      </c>
      <c r="L192" s="700">
        <v>2683</v>
      </c>
      <c r="M192" s="700">
        <v>201</v>
      </c>
      <c r="N192" s="700">
        <v>2910</v>
      </c>
      <c r="O192" s="700">
        <v>17</v>
      </c>
      <c r="P192" s="700">
        <v>1473</v>
      </c>
      <c r="Q192" s="700">
        <v>10015</v>
      </c>
      <c r="R192" s="700">
        <v>2314</v>
      </c>
      <c r="S192" s="700">
        <v>5743</v>
      </c>
      <c r="T192" s="700">
        <v>8</v>
      </c>
      <c r="U192" s="1139">
        <v>41339</v>
      </c>
    </row>
    <row r="193" spans="2:21" x14ac:dyDescent="0.2">
      <c r="B193" s="1297"/>
      <c r="C193" s="699" t="s">
        <v>55</v>
      </c>
      <c r="D193" s="700">
        <v>1739</v>
      </c>
      <c r="E193" s="700">
        <v>21</v>
      </c>
      <c r="F193" s="700">
        <v>25</v>
      </c>
      <c r="G193" s="700">
        <v>795</v>
      </c>
      <c r="H193" s="700">
        <v>132</v>
      </c>
      <c r="I193" s="700">
        <v>1352</v>
      </c>
      <c r="J193" s="700">
        <v>2338</v>
      </c>
      <c r="K193" s="700">
        <v>904</v>
      </c>
      <c r="L193" s="700">
        <v>1113</v>
      </c>
      <c r="M193" s="700">
        <v>95</v>
      </c>
      <c r="N193" s="700">
        <v>968</v>
      </c>
      <c r="O193" s="700">
        <v>62</v>
      </c>
      <c r="P193" s="700">
        <v>714</v>
      </c>
      <c r="Q193" s="700">
        <v>3809</v>
      </c>
      <c r="R193" s="700">
        <v>919</v>
      </c>
      <c r="S193" s="700">
        <v>2462</v>
      </c>
      <c r="T193" s="700">
        <v>3</v>
      </c>
      <c r="U193" s="1139">
        <v>17451</v>
      </c>
    </row>
    <row r="194" spans="2:21" x14ac:dyDescent="0.2">
      <c r="B194" s="1297"/>
      <c r="C194" s="699" t="s">
        <v>56</v>
      </c>
      <c r="D194" s="700">
        <v>2845</v>
      </c>
      <c r="E194" s="700">
        <v>958</v>
      </c>
      <c r="F194" s="700">
        <v>27</v>
      </c>
      <c r="G194" s="700">
        <v>1689</v>
      </c>
      <c r="H194" s="700">
        <v>297</v>
      </c>
      <c r="I194" s="700">
        <v>3156</v>
      </c>
      <c r="J194" s="700">
        <v>5385</v>
      </c>
      <c r="K194" s="700">
        <v>2356</v>
      </c>
      <c r="L194" s="700">
        <v>3233</v>
      </c>
      <c r="M194" s="700">
        <v>210</v>
      </c>
      <c r="N194" s="700">
        <v>2895</v>
      </c>
      <c r="O194" s="700">
        <v>16</v>
      </c>
      <c r="P194" s="700">
        <v>823</v>
      </c>
      <c r="Q194" s="700">
        <v>7276</v>
      </c>
      <c r="R194" s="700">
        <v>2083</v>
      </c>
      <c r="S194" s="700">
        <v>5497</v>
      </c>
      <c r="T194" s="700">
        <v>5</v>
      </c>
      <c r="U194" s="1139">
        <v>38751</v>
      </c>
    </row>
    <row r="195" spans="2:21" x14ac:dyDescent="0.2">
      <c r="B195" s="1297"/>
      <c r="C195" s="699" t="s">
        <v>858</v>
      </c>
      <c r="D195" s="700">
        <v>316</v>
      </c>
      <c r="E195" s="700">
        <v>42</v>
      </c>
      <c r="F195" s="700">
        <v>8</v>
      </c>
      <c r="G195" s="700">
        <v>139</v>
      </c>
      <c r="H195" s="700">
        <v>50</v>
      </c>
      <c r="I195" s="700">
        <v>460</v>
      </c>
      <c r="J195" s="700">
        <v>773</v>
      </c>
      <c r="K195" s="700">
        <v>476</v>
      </c>
      <c r="L195" s="700">
        <v>457</v>
      </c>
      <c r="M195" s="700">
        <v>6</v>
      </c>
      <c r="N195" s="700">
        <v>375</v>
      </c>
      <c r="O195" s="700">
        <v>9</v>
      </c>
      <c r="P195" s="700">
        <v>56</v>
      </c>
      <c r="Q195" s="700">
        <v>92</v>
      </c>
      <c r="R195" s="700">
        <v>256</v>
      </c>
      <c r="S195" s="700">
        <v>631</v>
      </c>
      <c r="T195" s="700">
        <v>4</v>
      </c>
      <c r="U195" s="1139">
        <v>4150</v>
      </c>
    </row>
    <row r="196" spans="2:21" x14ac:dyDescent="0.2">
      <c r="B196" s="1297"/>
      <c r="C196" s="699" t="s">
        <v>57</v>
      </c>
      <c r="D196" s="700">
        <v>414</v>
      </c>
      <c r="E196" s="700">
        <v>296</v>
      </c>
      <c r="F196" s="700">
        <v>12</v>
      </c>
      <c r="G196" s="700">
        <v>460</v>
      </c>
      <c r="H196" s="700">
        <v>6</v>
      </c>
      <c r="I196" s="700">
        <v>1061</v>
      </c>
      <c r="J196" s="700">
        <v>1529</v>
      </c>
      <c r="K196" s="700">
        <v>1297</v>
      </c>
      <c r="L196" s="700">
        <v>1020</v>
      </c>
      <c r="M196" s="700">
        <v>75</v>
      </c>
      <c r="N196" s="700">
        <v>1195</v>
      </c>
      <c r="O196" s="700">
        <v>35</v>
      </c>
      <c r="P196" s="700">
        <v>140</v>
      </c>
      <c r="Q196" s="700">
        <v>2588</v>
      </c>
      <c r="R196" s="700">
        <v>679</v>
      </c>
      <c r="S196" s="700">
        <v>1227</v>
      </c>
      <c r="T196" s="700">
        <v>0</v>
      </c>
      <c r="U196" s="1139">
        <v>12034</v>
      </c>
    </row>
    <row r="197" spans="2:21" x14ac:dyDescent="0.2">
      <c r="B197" s="1297"/>
      <c r="C197" s="699" t="s">
        <v>58</v>
      </c>
      <c r="D197" s="700">
        <v>9611</v>
      </c>
      <c r="E197" s="700">
        <v>27</v>
      </c>
      <c r="F197" s="700">
        <v>321</v>
      </c>
      <c r="G197" s="700">
        <v>12730</v>
      </c>
      <c r="H197" s="700">
        <v>349</v>
      </c>
      <c r="I197" s="700">
        <v>14594</v>
      </c>
      <c r="J197" s="700">
        <v>44205</v>
      </c>
      <c r="K197" s="700">
        <v>11613</v>
      </c>
      <c r="L197" s="700">
        <v>14391</v>
      </c>
      <c r="M197" s="700">
        <v>8143</v>
      </c>
      <c r="N197" s="700">
        <v>38963</v>
      </c>
      <c r="O197" s="700">
        <v>10774</v>
      </c>
      <c r="P197" s="700">
        <v>16463</v>
      </c>
      <c r="Q197" s="700">
        <v>32033</v>
      </c>
      <c r="R197" s="700">
        <v>21076</v>
      </c>
      <c r="S197" s="700">
        <v>93481</v>
      </c>
      <c r="T197" s="700">
        <v>150</v>
      </c>
      <c r="U197" s="1139">
        <v>328924</v>
      </c>
    </row>
    <row r="198" spans="2:21" x14ac:dyDescent="0.2">
      <c r="B198" s="1298"/>
      <c r="C198" s="701" t="s">
        <v>864</v>
      </c>
      <c r="D198" s="702">
        <v>59970</v>
      </c>
      <c r="E198" s="702">
        <v>2079</v>
      </c>
      <c r="F198" s="702">
        <v>15418</v>
      </c>
      <c r="G198" s="702">
        <v>31258</v>
      </c>
      <c r="H198" s="702">
        <v>2965</v>
      </c>
      <c r="I198" s="702">
        <v>42546</v>
      </c>
      <c r="J198" s="702">
        <v>112511</v>
      </c>
      <c r="K198" s="702">
        <v>39354</v>
      </c>
      <c r="L198" s="702">
        <v>48704</v>
      </c>
      <c r="M198" s="702">
        <v>10727</v>
      </c>
      <c r="N198" s="702">
        <v>74320</v>
      </c>
      <c r="O198" s="702">
        <v>37546</v>
      </c>
      <c r="P198" s="702">
        <v>28646</v>
      </c>
      <c r="Q198" s="702">
        <v>76764</v>
      </c>
      <c r="R198" s="702">
        <v>50675</v>
      </c>
      <c r="S198" s="702">
        <v>161195</v>
      </c>
      <c r="T198" s="702">
        <v>278</v>
      </c>
      <c r="U198" s="1141">
        <v>794956</v>
      </c>
    </row>
    <row r="199" spans="2:21" x14ac:dyDescent="0.2">
      <c r="B199" s="1296" t="s">
        <v>59</v>
      </c>
      <c r="C199" s="699" t="s">
        <v>47</v>
      </c>
      <c r="D199" s="700">
        <v>728.66666666666663</v>
      </c>
      <c r="E199" s="700">
        <v>84.333333333333329</v>
      </c>
      <c r="F199" s="700">
        <v>22.75</v>
      </c>
      <c r="G199" s="700">
        <v>478.83333333333331</v>
      </c>
      <c r="H199" s="700">
        <v>51.75</v>
      </c>
      <c r="I199" s="700">
        <v>689.83333333333337</v>
      </c>
      <c r="J199" s="700">
        <v>2234.1666666666665</v>
      </c>
      <c r="K199" s="700">
        <v>1061.1666666666667</v>
      </c>
      <c r="L199" s="700">
        <v>1430.0833333333333</v>
      </c>
      <c r="M199" s="700">
        <v>33.083333333333336</v>
      </c>
      <c r="N199" s="700">
        <v>847.5</v>
      </c>
      <c r="O199" s="700">
        <v>10.5</v>
      </c>
      <c r="P199" s="700">
        <v>246.83333333333334</v>
      </c>
      <c r="Q199" s="700">
        <v>234.25</v>
      </c>
      <c r="R199" s="700">
        <v>848.33333333333337</v>
      </c>
      <c r="S199" s="700">
        <v>1061.6666666666667</v>
      </c>
      <c r="T199" s="700">
        <v>0</v>
      </c>
      <c r="U199" s="1139">
        <v>10063.749999999998</v>
      </c>
    </row>
    <row r="200" spans="2:21" x14ac:dyDescent="0.2">
      <c r="B200" s="1297"/>
      <c r="C200" s="699" t="s">
        <v>48</v>
      </c>
      <c r="D200" s="700">
        <v>145.5</v>
      </c>
      <c r="E200" s="700">
        <v>29.916666666666668</v>
      </c>
      <c r="F200" s="700">
        <v>74</v>
      </c>
      <c r="G200" s="700">
        <v>824.41666666666663</v>
      </c>
      <c r="H200" s="700">
        <v>20.5</v>
      </c>
      <c r="I200" s="700">
        <v>1523.75</v>
      </c>
      <c r="J200" s="700">
        <v>5418.833333333333</v>
      </c>
      <c r="K200" s="700">
        <v>1651.8333333333333</v>
      </c>
      <c r="L200" s="700">
        <v>1389.3333333333333</v>
      </c>
      <c r="M200" s="700">
        <v>101.58333333333333</v>
      </c>
      <c r="N200" s="700">
        <v>1660.6666666666667</v>
      </c>
      <c r="O200" s="700">
        <v>14.416666666666666</v>
      </c>
      <c r="P200" s="700">
        <v>608.08333333333337</v>
      </c>
      <c r="Q200" s="700">
        <v>2551.9166666666665</v>
      </c>
      <c r="R200" s="700">
        <v>862.33333333333337</v>
      </c>
      <c r="S200" s="700">
        <v>1736.6666666666667</v>
      </c>
      <c r="T200" s="700">
        <v>12.333333333333334</v>
      </c>
      <c r="U200" s="1139">
        <v>18626.083333333332</v>
      </c>
    </row>
    <row r="201" spans="2:21" x14ac:dyDescent="0.2">
      <c r="B201" s="1297"/>
      <c r="C201" s="699" t="s">
        <v>49</v>
      </c>
      <c r="D201" s="700">
        <v>82.166666666666671</v>
      </c>
      <c r="E201" s="700">
        <v>79</v>
      </c>
      <c r="F201" s="700">
        <v>6196</v>
      </c>
      <c r="G201" s="700">
        <v>1249.5833333333333</v>
      </c>
      <c r="H201" s="700">
        <v>50.5</v>
      </c>
      <c r="I201" s="700">
        <v>2185.8333333333335</v>
      </c>
      <c r="J201" s="700">
        <v>3796.1666666666665</v>
      </c>
      <c r="K201" s="700">
        <v>2438.3333333333335</v>
      </c>
      <c r="L201" s="700">
        <v>2652.25</v>
      </c>
      <c r="M201" s="700">
        <v>123.16666666666667</v>
      </c>
      <c r="N201" s="700">
        <v>3186.8333333333335</v>
      </c>
      <c r="O201" s="700">
        <v>31.166666666666668</v>
      </c>
      <c r="P201" s="700">
        <v>682</v>
      </c>
      <c r="Q201" s="700">
        <v>954.83333333333337</v>
      </c>
      <c r="R201" s="700">
        <v>2126</v>
      </c>
      <c r="S201" s="700">
        <v>3141.3333333333335</v>
      </c>
      <c r="T201" s="700">
        <v>9.4166666666666661</v>
      </c>
      <c r="U201" s="1139">
        <v>28984.583333333336</v>
      </c>
    </row>
    <row r="202" spans="2:21" x14ac:dyDescent="0.2">
      <c r="B202" s="1297"/>
      <c r="C202" s="699" t="s">
        <v>50</v>
      </c>
      <c r="D202" s="700">
        <v>691.25</v>
      </c>
      <c r="E202" s="700">
        <v>52.083333333333336</v>
      </c>
      <c r="F202" s="700">
        <v>2398.1666666666665</v>
      </c>
      <c r="G202" s="700">
        <v>593.91666666666663</v>
      </c>
      <c r="H202" s="700">
        <v>85</v>
      </c>
      <c r="I202" s="700">
        <v>818.5</v>
      </c>
      <c r="J202" s="700">
        <v>1575.3333333333333</v>
      </c>
      <c r="K202" s="700">
        <v>1112.9166666666667</v>
      </c>
      <c r="L202" s="700">
        <v>737.66666666666663</v>
      </c>
      <c r="M202" s="700">
        <v>32.833333333333336</v>
      </c>
      <c r="N202" s="700">
        <v>979.58333333333337</v>
      </c>
      <c r="O202" s="700">
        <v>11.083333333333334</v>
      </c>
      <c r="P202" s="700">
        <v>220</v>
      </c>
      <c r="Q202" s="700">
        <v>295</v>
      </c>
      <c r="R202" s="700">
        <v>986.41666666666663</v>
      </c>
      <c r="S202" s="700">
        <v>1270.1666666666667</v>
      </c>
      <c r="T202" s="700">
        <v>1.6666666666666667</v>
      </c>
      <c r="U202" s="1139">
        <v>11861.583333333332</v>
      </c>
    </row>
    <row r="203" spans="2:21" x14ac:dyDescent="0.2">
      <c r="B203" s="1297"/>
      <c r="C203" s="699" t="s">
        <v>51</v>
      </c>
      <c r="D203" s="700">
        <v>3329.0833333333335</v>
      </c>
      <c r="E203" s="700">
        <v>60.666666666666664</v>
      </c>
      <c r="F203" s="700">
        <v>448.5</v>
      </c>
      <c r="G203" s="700">
        <v>1046.8333333333333</v>
      </c>
      <c r="H203" s="700">
        <v>202.41666666666666</v>
      </c>
      <c r="I203" s="700">
        <v>1757</v>
      </c>
      <c r="J203" s="700">
        <v>4244.583333333333</v>
      </c>
      <c r="K203" s="700">
        <v>2097.3333333333335</v>
      </c>
      <c r="L203" s="700">
        <v>1975.5</v>
      </c>
      <c r="M203" s="700">
        <v>138.75</v>
      </c>
      <c r="N203" s="700">
        <v>2083.75</v>
      </c>
      <c r="O203" s="700">
        <v>59.916666666666664</v>
      </c>
      <c r="P203" s="700">
        <v>989.08333333333337</v>
      </c>
      <c r="Q203" s="700">
        <v>850.16666666666663</v>
      </c>
      <c r="R203" s="700">
        <v>2140.5833333333335</v>
      </c>
      <c r="S203" s="700">
        <v>3895.75</v>
      </c>
      <c r="T203" s="700">
        <v>6.5</v>
      </c>
      <c r="U203" s="1139">
        <v>25326.416666666664</v>
      </c>
    </row>
    <row r="204" spans="2:21" x14ac:dyDescent="0.2">
      <c r="B204" s="1297"/>
      <c r="C204" s="699" t="s">
        <v>52</v>
      </c>
      <c r="D204" s="700">
        <v>5936.833333333333</v>
      </c>
      <c r="E204" s="700">
        <v>73.5</v>
      </c>
      <c r="F204" s="700">
        <v>1910.3333333333333</v>
      </c>
      <c r="G204" s="700">
        <v>2619.6666666666665</v>
      </c>
      <c r="H204" s="700">
        <v>283.83333333333331</v>
      </c>
      <c r="I204" s="700">
        <v>4049.9166666666665</v>
      </c>
      <c r="J204" s="700">
        <v>11187.166666666666</v>
      </c>
      <c r="K204" s="700">
        <v>5242.666666666667</v>
      </c>
      <c r="L204" s="700">
        <v>5274.666666666667</v>
      </c>
      <c r="M204" s="700">
        <v>756.75</v>
      </c>
      <c r="N204" s="700">
        <v>6633.916666666667</v>
      </c>
      <c r="O204" s="700">
        <v>2992.6666666666665</v>
      </c>
      <c r="P204" s="700">
        <v>1970.9166666666667</v>
      </c>
      <c r="Q204" s="700">
        <v>2544.1666666666665</v>
      </c>
      <c r="R204" s="700">
        <v>6121.916666666667</v>
      </c>
      <c r="S204" s="700">
        <v>15689.666666666666</v>
      </c>
      <c r="T204" s="700">
        <v>19.75</v>
      </c>
      <c r="U204" s="1139">
        <v>73308.333333333328</v>
      </c>
    </row>
    <row r="205" spans="2:21" x14ac:dyDescent="0.2">
      <c r="B205" s="1297"/>
      <c r="C205" s="699" t="s">
        <v>856</v>
      </c>
      <c r="D205" s="700">
        <v>9138.5833333333339</v>
      </c>
      <c r="E205" s="700">
        <v>2.4166666666666665</v>
      </c>
      <c r="F205" s="700">
        <v>4876.666666666667</v>
      </c>
      <c r="G205" s="700">
        <v>1569.25</v>
      </c>
      <c r="H205" s="700">
        <v>329</v>
      </c>
      <c r="I205" s="700">
        <v>1860.4166666666667</v>
      </c>
      <c r="J205" s="700">
        <v>5499.583333333333</v>
      </c>
      <c r="K205" s="700">
        <v>1642.75</v>
      </c>
      <c r="L205" s="700">
        <v>2599.3333333333335</v>
      </c>
      <c r="M205" s="700">
        <v>171.16666666666666</v>
      </c>
      <c r="N205" s="700">
        <v>2094.4166666666665</v>
      </c>
      <c r="O205" s="700">
        <v>5210</v>
      </c>
      <c r="P205" s="700">
        <v>716.41666666666663</v>
      </c>
      <c r="Q205" s="700">
        <v>1458.6666666666667</v>
      </c>
      <c r="R205" s="700">
        <v>2171.3333333333335</v>
      </c>
      <c r="S205" s="700">
        <v>6818.833333333333</v>
      </c>
      <c r="T205" s="700">
        <v>5.333333333333333</v>
      </c>
      <c r="U205" s="1139">
        <v>46164.166666666672</v>
      </c>
    </row>
    <row r="206" spans="2:21" x14ac:dyDescent="0.2">
      <c r="B206" s="1297"/>
      <c r="C206" s="699" t="s">
        <v>53</v>
      </c>
      <c r="D206" s="700">
        <v>7154.75</v>
      </c>
      <c r="E206" s="700">
        <v>31</v>
      </c>
      <c r="F206" s="700">
        <v>65.166666666666671</v>
      </c>
      <c r="G206" s="700">
        <v>1867.75</v>
      </c>
      <c r="H206" s="700">
        <v>396.08333333333331</v>
      </c>
      <c r="I206" s="700">
        <v>2382.0833333333335</v>
      </c>
      <c r="J206" s="700">
        <v>6094.5</v>
      </c>
      <c r="K206" s="700">
        <v>1667.75</v>
      </c>
      <c r="L206" s="700">
        <v>3611.0833333333335</v>
      </c>
      <c r="M206" s="700">
        <v>168.66666666666666</v>
      </c>
      <c r="N206" s="700">
        <v>2753.4166666666665</v>
      </c>
      <c r="O206" s="700">
        <v>55.166666666666664</v>
      </c>
      <c r="P206" s="700">
        <v>873.33333333333337</v>
      </c>
      <c r="Q206" s="700">
        <v>8138.666666666667</v>
      </c>
      <c r="R206" s="700">
        <v>2793.9166666666665</v>
      </c>
      <c r="S206" s="700">
        <v>7119.166666666667</v>
      </c>
      <c r="T206" s="700">
        <v>5.916666666666667</v>
      </c>
      <c r="U206" s="1139">
        <v>45178.416666666664</v>
      </c>
    </row>
    <row r="207" spans="2:21" x14ac:dyDescent="0.2">
      <c r="B207" s="1297"/>
      <c r="C207" s="699" t="s">
        <v>54</v>
      </c>
      <c r="D207" s="700">
        <v>5654.416666666667</v>
      </c>
      <c r="E207" s="700">
        <v>348.58333333333331</v>
      </c>
      <c r="F207" s="700">
        <v>122.91666666666667</v>
      </c>
      <c r="G207" s="700">
        <v>3320.8333333333335</v>
      </c>
      <c r="H207" s="700">
        <v>452.58333333333331</v>
      </c>
      <c r="I207" s="700">
        <v>3655.25</v>
      </c>
      <c r="J207" s="700">
        <v>11266.166666666666</v>
      </c>
      <c r="K207" s="700">
        <v>3147.5</v>
      </c>
      <c r="L207" s="700">
        <v>5972.583333333333</v>
      </c>
      <c r="M207" s="700">
        <v>438.66666666666669</v>
      </c>
      <c r="N207" s="700">
        <v>5532.916666666667</v>
      </c>
      <c r="O207" s="700">
        <v>12795.833333333334</v>
      </c>
      <c r="P207" s="700">
        <v>1780.5</v>
      </c>
      <c r="Q207" s="700">
        <v>2454.9166666666665</v>
      </c>
      <c r="R207" s="700">
        <v>5171.416666666667</v>
      </c>
      <c r="S207" s="700">
        <v>12038</v>
      </c>
      <c r="T207" s="700">
        <v>31.25</v>
      </c>
      <c r="U207" s="1139">
        <v>74184.333333333328</v>
      </c>
    </row>
    <row r="208" spans="2:21" x14ac:dyDescent="0.2">
      <c r="B208" s="1297"/>
      <c r="C208" s="699" t="s">
        <v>857</v>
      </c>
      <c r="D208" s="700">
        <v>3614.0833333333335</v>
      </c>
      <c r="E208" s="700">
        <v>13.083333333333334</v>
      </c>
      <c r="F208" s="700">
        <v>21.333333333333332</v>
      </c>
      <c r="G208" s="700">
        <v>1639.1666666666667</v>
      </c>
      <c r="H208" s="700">
        <v>248.5</v>
      </c>
      <c r="I208" s="700">
        <v>2208.9166666666665</v>
      </c>
      <c r="J208" s="700">
        <v>5502.916666666667</v>
      </c>
      <c r="K208" s="700">
        <v>2025.5</v>
      </c>
      <c r="L208" s="700">
        <v>2646.75</v>
      </c>
      <c r="M208" s="700">
        <v>199.91666666666666</v>
      </c>
      <c r="N208" s="700">
        <v>2791.6666666666665</v>
      </c>
      <c r="O208" s="700">
        <v>13</v>
      </c>
      <c r="P208" s="700">
        <v>1250.1666666666667</v>
      </c>
      <c r="Q208" s="700">
        <v>9214.75</v>
      </c>
      <c r="R208" s="700">
        <v>2360.3333333333335</v>
      </c>
      <c r="S208" s="700">
        <v>5797.916666666667</v>
      </c>
      <c r="T208" s="700">
        <v>7.25</v>
      </c>
      <c r="U208" s="1139">
        <v>39555.25</v>
      </c>
    </row>
    <row r="209" spans="2:21" x14ac:dyDescent="0.2">
      <c r="B209" s="1297"/>
      <c r="C209" s="699" t="s">
        <v>55</v>
      </c>
      <c r="D209" s="700">
        <v>1739.0833333333333</v>
      </c>
      <c r="E209" s="700">
        <v>23.416666666666668</v>
      </c>
      <c r="F209" s="700">
        <v>30.833333333333332</v>
      </c>
      <c r="G209" s="700">
        <v>790.5</v>
      </c>
      <c r="H209" s="700">
        <v>135.16666666666666</v>
      </c>
      <c r="I209" s="700">
        <v>1251.1666666666667</v>
      </c>
      <c r="J209" s="700">
        <v>2166.1666666666665</v>
      </c>
      <c r="K209" s="700">
        <v>890.41666666666663</v>
      </c>
      <c r="L209" s="700">
        <v>1101</v>
      </c>
      <c r="M209" s="700">
        <v>88.833333333333329</v>
      </c>
      <c r="N209" s="700">
        <v>820.25</v>
      </c>
      <c r="O209" s="700">
        <v>55.333333333333336</v>
      </c>
      <c r="P209" s="700">
        <v>648.91666666666663</v>
      </c>
      <c r="Q209" s="700">
        <v>3127.9166666666665</v>
      </c>
      <c r="R209" s="700">
        <v>943.83333333333337</v>
      </c>
      <c r="S209" s="700">
        <v>2486.8333333333335</v>
      </c>
      <c r="T209" s="700">
        <v>2.25</v>
      </c>
      <c r="U209" s="1139">
        <v>16301.916666666666</v>
      </c>
    </row>
    <row r="210" spans="2:21" x14ac:dyDescent="0.2">
      <c r="B210" s="1297"/>
      <c r="C210" s="699" t="s">
        <v>56</v>
      </c>
      <c r="D210" s="700">
        <v>2905.8333333333335</v>
      </c>
      <c r="E210" s="700">
        <v>806.91666666666663</v>
      </c>
      <c r="F210" s="700">
        <v>30.083333333333332</v>
      </c>
      <c r="G210" s="700">
        <v>1560</v>
      </c>
      <c r="H210" s="700">
        <v>276.58333333333331</v>
      </c>
      <c r="I210" s="700">
        <v>2879.5</v>
      </c>
      <c r="J210" s="700">
        <v>5340.75</v>
      </c>
      <c r="K210" s="700">
        <v>2176.5833333333335</v>
      </c>
      <c r="L210" s="700">
        <v>2979.0833333333335</v>
      </c>
      <c r="M210" s="700">
        <v>186</v>
      </c>
      <c r="N210" s="700">
        <v>2581.9166666666665</v>
      </c>
      <c r="O210" s="700">
        <v>13.666666666666666</v>
      </c>
      <c r="P210" s="700">
        <v>775.66666666666663</v>
      </c>
      <c r="Q210" s="700">
        <v>6518</v>
      </c>
      <c r="R210" s="700">
        <v>2037.0833333333333</v>
      </c>
      <c r="S210" s="700">
        <v>5498.916666666667</v>
      </c>
      <c r="T210" s="700">
        <v>4.916666666666667</v>
      </c>
      <c r="U210" s="1139">
        <v>36571.5</v>
      </c>
    </row>
    <row r="211" spans="2:21" x14ac:dyDescent="0.2">
      <c r="B211" s="1297"/>
      <c r="C211" s="699" t="s">
        <v>858</v>
      </c>
      <c r="D211" s="700">
        <v>302.66666666666669</v>
      </c>
      <c r="E211" s="700">
        <v>50.916666666666664</v>
      </c>
      <c r="F211" s="700">
        <v>6.166666666666667</v>
      </c>
      <c r="G211" s="700">
        <v>132.16666666666666</v>
      </c>
      <c r="H211" s="700">
        <v>42.333333333333336</v>
      </c>
      <c r="I211" s="700">
        <v>380.5</v>
      </c>
      <c r="J211" s="700">
        <v>748.83333333333337</v>
      </c>
      <c r="K211" s="700">
        <v>384.66666666666669</v>
      </c>
      <c r="L211" s="700">
        <v>403.66666666666669</v>
      </c>
      <c r="M211" s="700">
        <v>5.416666666666667</v>
      </c>
      <c r="N211" s="700">
        <v>363.58333333333331</v>
      </c>
      <c r="O211" s="700">
        <v>8.0833333333333339</v>
      </c>
      <c r="P211" s="700">
        <v>56.5</v>
      </c>
      <c r="Q211" s="700">
        <v>94.583333333333329</v>
      </c>
      <c r="R211" s="700">
        <v>248.83333333333334</v>
      </c>
      <c r="S211" s="700">
        <v>625</v>
      </c>
      <c r="T211" s="700">
        <v>2</v>
      </c>
      <c r="U211" s="1139">
        <v>3855.916666666667</v>
      </c>
    </row>
    <row r="212" spans="2:21" x14ac:dyDescent="0.2">
      <c r="B212" s="1297"/>
      <c r="C212" s="699" t="s">
        <v>57</v>
      </c>
      <c r="D212" s="700">
        <v>400.58333333333331</v>
      </c>
      <c r="E212" s="700">
        <v>449</v>
      </c>
      <c r="F212" s="700">
        <v>14.25</v>
      </c>
      <c r="G212" s="700">
        <v>460.5</v>
      </c>
      <c r="H212" s="700">
        <v>7.416666666666667</v>
      </c>
      <c r="I212" s="700">
        <v>952.66666666666663</v>
      </c>
      <c r="J212" s="700">
        <v>1584.5833333333333</v>
      </c>
      <c r="K212" s="700">
        <v>1099.5</v>
      </c>
      <c r="L212" s="700">
        <v>981.16666666666663</v>
      </c>
      <c r="M212" s="700">
        <v>66.083333333333329</v>
      </c>
      <c r="N212" s="700">
        <v>1138.6666666666667</v>
      </c>
      <c r="O212" s="700">
        <v>31.166666666666668</v>
      </c>
      <c r="P212" s="700">
        <v>158</v>
      </c>
      <c r="Q212" s="700">
        <v>2262.1666666666665</v>
      </c>
      <c r="R212" s="700">
        <v>644.58333333333337</v>
      </c>
      <c r="S212" s="700">
        <v>1268.25</v>
      </c>
      <c r="T212" s="700">
        <v>0</v>
      </c>
      <c r="U212" s="1139">
        <v>11518.583333333334</v>
      </c>
    </row>
    <row r="213" spans="2:21" x14ac:dyDescent="0.2">
      <c r="B213" s="1297"/>
      <c r="C213" s="699" t="s">
        <v>58</v>
      </c>
      <c r="D213" s="700">
        <v>8215.6666666666661</v>
      </c>
      <c r="E213" s="700">
        <v>60.083333333333336</v>
      </c>
      <c r="F213" s="700">
        <v>323.83333333333331</v>
      </c>
      <c r="G213" s="700">
        <v>12846.583333333334</v>
      </c>
      <c r="H213" s="700">
        <v>345.41666666666669</v>
      </c>
      <c r="I213" s="700">
        <v>14073.083333333334</v>
      </c>
      <c r="J213" s="700">
        <v>43396.583333333336</v>
      </c>
      <c r="K213" s="700">
        <v>11578.416666666666</v>
      </c>
      <c r="L213" s="700">
        <v>13853.083333333334</v>
      </c>
      <c r="M213" s="700">
        <v>7822.583333333333</v>
      </c>
      <c r="N213" s="700">
        <v>37580.416666666664</v>
      </c>
      <c r="O213" s="700">
        <v>10761</v>
      </c>
      <c r="P213" s="700">
        <v>16080</v>
      </c>
      <c r="Q213" s="700">
        <v>28603</v>
      </c>
      <c r="R213" s="700">
        <v>19542</v>
      </c>
      <c r="S213" s="700">
        <v>94766.833333333328</v>
      </c>
      <c r="T213" s="700">
        <v>149.5</v>
      </c>
      <c r="U213" s="1139">
        <v>319998.08333333331</v>
      </c>
    </row>
    <row r="214" spans="2:21" x14ac:dyDescent="0.2">
      <c r="B214" s="1298"/>
      <c r="C214" s="701" t="s">
        <v>864</v>
      </c>
      <c r="D214" s="703">
        <v>50039.166666666672</v>
      </c>
      <c r="E214" s="703">
        <v>2164.9166666666665</v>
      </c>
      <c r="F214" s="703">
        <v>16541</v>
      </c>
      <c r="G214" s="703">
        <v>31000</v>
      </c>
      <c r="H214" s="703">
        <v>2927.083333333333</v>
      </c>
      <c r="I214" s="703">
        <v>40668.416666666672</v>
      </c>
      <c r="J214" s="703">
        <v>110056.33333333334</v>
      </c>
      <c r="K214" s="703">
        <v>38217.333333333336</v>
      </c>
      <c r="L214" s="703">
        <v>47607.25</v>
      </c>
      <c r="M214" s="703">
        <v>10333.5</v>
      </c>
      <c r="N214" s="703">
        <v>71049.5</v>
      </c>
      <c r="O214" s="703">
        <v>32063</v>
      </c>
      <c r="P214" s="703">
        <v>27056.416666666664</v>
      </c>
      <c r="Q214" s="703">
        <v>69303</v>
      </c>
      <c r="R214" s="703">
        <v>48998.916666666664</v>
      </c>
      <c r="S214" s="703">
        <v>163215</v>
      </c>
      <c r="T214" s="703">
        <v>258.08333333333337</v>
      </c>
      <c r="U214" s="1141">
        <v>761498.91666666674</v>
      </c>
    </row>
    <row r="215" spans="2:21" x14ac:dyDescent="0.2">
      <c r="B215" s="751" t="s">
        <v>814</v>
      </c>
    </row>
    <row r="216" spans="2:21" x14ac:dyDescent="0.2">
      <c r="B216" s="751" t="s">
        <v>849</v>
      </c>
    </row>
  </sheetData>
  <mergeCells count="14">
    <mergeCell ref="B71:B86"/>
    <mergeCell ref="B6:C6"/>
    <mergeCell ref="B7:B22"/>
    <mergeCell ref="B23:B38"/>
    <mergeCell ref="B39:B54"/>
    <mergeCell ref="B55:B70"/>
    <mergeCell ref="B183:B198"/>
    <mergeCell ref="B199:B214"/>
    <mergeCell ref="B87:B102"/>
    <mergeCell ref="B103:B118"/>
    <mergeCell ref="B119:B134"/>
    <mergeCell ref="B135:B150"/>
    <mergeCell ref="B151:B166"/>
    <mergeCell ref="B167:B182"/>
  </mergeCells>
  <hyperlinks>
    <hyperlink ref="U2" location="Índice!A1" display="Volver"/>
  </hyperlinks>
  <pageMargins left="0.7" right="0.7" top="0.75" bottom="0.75" header="0.3" footer="0.3"/>
  <pageSetup paperSize="1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
  <sheetViews>
    <sheetView showGridLines="0" zoomScale="90" zoomScaleNormal="90" zoomScalePageLayoutView="110" workbookViewId="0"/>
  </sheetViews>
  <sheetFormatPr baseColWidth="10" defaultColWidth="10.85546875" defaultRowHeight="12.75" x14ac:dyDescent="0.2"/>
  <cols>
    <col min="1" max="1" width="6.7109375" style="3" customWidth="1"/>
    <col min="2" max="2" width="33.42578125" style="3" customWidth="1"/>
    <col min="3" max="3" width="9.7109375" style="3" customWidth="1"/>
    <col min="4" max="10" width="9.7109375" style="9" customWidth="1"/>
    <col min="11" max="11" width="11.42578125" style="9" customWidth="1"/>
    <col min="12" max="12" width="9.7109375" style="9" customWidth="1"/>
    <col min="13" max="13" width="11.28515625" style="9" customWidth="1"/>
    <col min="14" max="14" width="9.7109375" style="9" customWidth="1"/>
    <col min="15" max="15" width="10.85546875" style="3"/>
    <col min="16" max="16" width="15.5703125" style="3" bestFit="1" customWidth="1"/>
    <col min="17" max="16384" width="10.85546875" style="3"/>
  </cols>
  <sheetData>
    <row r="1" spans="2:16" x14ac:dyDescent="0.2">
      <c r="B1" s="12"/>
    </row>
    <row r="2" spans="2:16" ht="15.75" x14ac:dyDescent="0.25">
      <c r="B2" s="704" t="s">
        <v>866</v>
      </c>
      <c r="C2" s="705"/>
      <c r="D2" s="706"/>
      <c r="E2" s="706"/>
      <c r="F2" s="706"/>
      <c r="G2" s="706"/>
      <c r="H2" s="14"/>
      <c r="I2" s="14"/>
      <c r="J2" s="14"/>
      <c r="K2" s="14"/>
      <c r="L2" s="14"/>
      <c r="M2" s="14"/>
      <c r="N2" s="14"/>
      <c r="O2" s="19"/>
      <c r="P2" s="896" t="s">
        <v>1059</v>
      </c>
    </row>
    <row r="3" spans="2:16" ht="17.25" customHeight="1" x14ac:dyDescent="0.2">
      <c r="B3" s="1300" t="s">
        <v>13</v>
      </c>
      <c r="C3" s="1300"/>
      <c r="D3" s="1300"/>
      <c r="E3" s="1300"/>
      <c r="F3" s="1300"/>
      <c r="G3" s="1300"/>
      <c r="H3" s="1300"/>
      <c r="I3" s="1300"/>
      <c r="J3" s="1300"/>
      <c r="K3" s="1300"/>
      <c r="L3" s="1300"/>
      <c r="M3" s="1300"/>
      <c r="N3" s="1300"/>
      <c r="O3" s="1300"/>
    </row>
    <row r="4" spans="2:16" x14ac:dyDescent="0.2">
      <c r="B4" s="707"/>
      <c r="C4" s="708"/>
      <c r="D4" s="709"/>
      <c r="E4" s="709"/>
      <c r="F4" s="709"/>
      <c r="G4" s="709"/>
      <c r="H4" s="709"/>
      <c r="I4" s="709"/>
      <c r="J4" s="709"/>
      <c r="K4" s="709"/>
      <c r="L4" s="709"/>
      <c r="M4" s="709"/>
      <c r="N4" s="709"/>
      <c r="O4" s="707"/>
    </row>
    <row r="5" spans="2:16" ht="25.5" customHeight="1" x14ac:dyDescent="0.2">
      <c r="B5" s="1079" t="s">
        <v>794</v>
      </c>
      <c r="C5" s="935" t="s">
        <v>14</v>
      </c>
      <c r="D5" s="935" t="s">
        <v>15</v>
      </c>
      <c r="E5" s="935" t="s">
        <v>16</v>
      </c>
      <c r="F5" s="935" t="s">
        <v>17</v>
      </c>
      <c r="G5" s="935" t="s">
        <v>18</v>
      </c>
      <c r="H5" s="935" t="s">
        <v>19</v>
      </c>
      <c r="I5" s="935" t="s">
        <v>20</v>
      </c>
      <c r="J5" s="935" t="s">
        <v>21</v>
      </c>
      <c r="K5" s="935" t="s">
        <v>22</v>
      </c>
      <c r="L5" s="935" t="s">
        <v>23</v>
      </c>
      <c r="M5" s="935" t="s">
        <v>24</v>
      </c>
      <c r="N5" s="935" t="s">
        <v>25</v>
      </c>
      <c r="O5" s="1125" t="s">
        <v>40</v>
      </c>
    </row>
    <row r="6" spans="2:16" ht="18.75" customHeight="1" x14ac:dyDescent="0.2">
      <c r="B6" s="1121" t="s">
        <v>42</v>
      </c>
      <c r="C6" s="603">
        <v>5872</v>
      </c>
      <c r="D6" s="604">
        <v>5133</v>
      </c>
      <c r="E6" s="604">
        <v>6336</v>
      </c>
      <c r="F6" s="605">
        <v>4824</v>
      </c>
      <c r="G6" s="624">
        <v>6140</v>
      </c>
      <c r="H6" s="605">
        <v>5681</v>
      </c>
      <c r="I6" s="605">
        <v>5662</v>
      </c>
      <c r="J6" s="605">
        <v>6170</v>
      </c>
      <c r="K6" s="605">
        <v>5372</v>
      </c>
      <c r="L6" s="605">
        <v>5973</v>
      </c>
      <c r="M6" s="710">
        <v>6570</v>
      </c>
      <c r="N6" s="604">
        <v>6177</v>
      </c>
      <c r="O6" s="1122">
        <v>69910</v>
      </c>
    </row>
    <row r="7" spans="2:16" ht="18.75" customHeight="1" x14ac:dyDescent="0.2">
      <c r="B7" s="1121" t="s">
        <v>809</v>
      </c>
      <c r="C7" s="603">
        <v>7148</v>
      </c>
      <c r="D7" s="604">
        <v>6510</v>
      </c>
      <c r="E7" s="604">
        <v>7855</v>
      </c>
      <c r="F7" s="605">
        <v>5716</v>
      </c>
      <c r="G7" s="604">
        <v>7001</v>
      </c>
      <c r="H7" s="604">
        <v>6297</v>
      </c>
      <c r="I7" s="604">
        <v>6041</v>
      </c>
      <c r="J7" s="604">
        <v>6172</v>
      </c>
      <c r="K7" s="711">
        <v>5003</v>
      </c>
      <c r="L7" s="604">
        <v>5797</v>
      </c>
      <c r="M7" s="604">
        <v>6794</v>
      </c>
      <c r="N7" s="604">
        <v>6036</v>
      </c>
      <c r="O7" s="1122">
        <v>76370</v>
      </c>
    </row>
    <row r="8" spans="2:16" ht="18.75" customHeight="1" x14ac:dyDescent="0.2">
      <c r="B8" s="1121" t="s">
        <v>43</v>
      </c>
      <c r="C8" s="603">
        <v>1898</v>
      </c>
      <c r="D8" s="604">
        <v>1844</v>
      </c>
      <c r="E8" s="604">
        <v>2437</v>
      </c>
      <c r="F8" s="604">
        <v>1903</v>
      </c>
      <c r="G8" s="604">
        <v>2111</v>
      </c>
      <c r="H8" s="604">
        <v>2103</v>
      </c>
      <c r="I8" s="604">
        <v>1997</v>
      </c>
      <c r="J8" s="604">
        <v>2149</v>
      </c>
      <c r="K8" s="711">
        <v>1663</v>
      </c>
      <c r="L8" s="604">
        <v>1914</v>
      </c>
      <c r="M8" s="604">
        <v>2030</v>
      </c>
      <c r="N8" s="604">
        <v>1734</v>
      </c>
      <c r="O8" s="1122">
        <v>23783</v>
      </c>
    </row>
    <row r="9" spans="2:16" ht="18.75" customHeight="1" x14ac:dyDescent="0.2">
      <c r="B9" s="1123" t="s">
        <v>867</v>
      </c>
      <c r="C9" s="606">
        <v>14918</v>
      </c>
      <c r="D9" s="606">
        <v>13487</v>
      </c>
      <c r="E9" s="606">
        <v>16628</v>
      </c>
      <c r="F9" s="606">
        <v>12443</v>
      </c>
      <c r="G9" s="606">
        <v>15252</v>
      </c>
      <c r="H9" s="606">
        <v>14081</v>
      </c>
      <c r="I9" s="606">
        <v>13700</v>
      </c>
      <c r="J9" s="606">
        <v>14491</v>
      </c>
      <c r="K9" s="606">
        <v>12038</v>
      </c>
      <c r="L9" s="606">
        <v>13684</v>
      </c>
      <c r="M9" s="606">
        <v>15394</v>
      </c>
      <c r="N9" s="606">
        <v>13947</v>
      </c>
      <c r="O9" s="1122">
        <v>170063</v>
      </c>
    </row>
    <row r="10" spans="2:16" ht="7.5" customHeight="1" x14ac:dyDescent="0.2">
      <c r="B10" s="1"/>
      <c r="C10" s="1"/>
      <c r="D10" s="2"/>
      <c r="E10" s="2"/>
      <c r="F10" s="2"/>
      <c r="G10" s="2"/>
      <c r="H10" s="2"/>
      <c r="I10" s="2"/>
      <c r="J10" s="2"/>
      <c r="K10" s="2"/>
      <c r="L10" s="2"/>
      <c r="M10" s="2"/>
      <c r="N10" s="2"/>
      <c r="O10" s="712"/>
    </row>
    <row r="11" spans="2:16" ht="18.75" customHeight="1" x14ac:dyDescent="0.2">
      <c r="B11" s="1121" t="s">
        <v>42</v>
      </c>
      <c r="C11" s="603">
        <v>1822</v>
      </c>
      <c r="D11" s="604">
        <v>1491</v>
      </c>
      <c r="E11" s="604">
        <v>2308</v>
      </c>
      <c r="F11" s="605">
        <v>1935</v>
      </c>
      <c r="G11" s="624">
        <v>2264</v>
      </c>
      <c r="H11" s="605">
        <v>2129</v>
      </c>
      <c r="I11" s="605">
        <v>1969</v>
      </c>
      <c r="J11" s="605">
        <v>2270</v>
      </c>
      <c r="K11" s="605">
        <v>1837</v>
      </c>
      <c r="L11" s="605">
        <v>1977</v>
      </c>
      <c r="M11" s="604">
        <v>2263</v>
      </c>
      <c r="N11" s="604">
        <v>1987</v>
      </c>
      <c r="O11" s="1122">
        <v>24252</v>
      </c>
    </row>
    <row r="12" spans="2:16" ht="18.75" customHeight="1" x14ac:dyDescent="0.2">
      <c r="B12" s="1121" t="s">
        <v>809</v>
      </c>
      <c r="C12" s="603">
        <v>1982</v>
      </c>
      <c r="D12" s="604">
        <v>1755</v>
      </c>
      <c r="E12" s="604">
        <v>2550</v>
      </c>
      <c r="F12" s="605">
        <v>1937</v>
      </c>
      <c r="G12" s="604">
        <v>2362</v>
      </c>
      <c r="H12" s="604">
        <v>2030</v>
      </c>
      <c r="I12" s="604">
        <v>1761</v>
      </c>
      <c r="J12" s="604">
        <v>1905</v>
      </c>
      <c r="K12" s="604">
        <v>1553</v>
      </c>
      <c r="L12" s="604">
        <v>1756</v>
      </c>
      <c r="M12" s="604">
        <v>2031</v>
      </c>
      <c r="N12" s="604">
        <v>1886</v>
      </c>
      <c r="O12" s="1122">
        <v>23508</v>
      </c>
    </row>
    <row r="13" spans="2:16" ht="18.75" customHeight="1" x14ac:dyDescent="0.2">
      <c r="B13" s="1121" t="s">
        <v>43</v>
      </c>
      <c r="C13" s="603">
        <v>572</v>
      </c>
      <c r="D13" s="604">
        <v>461</v>
      </c>
      <c r="E13" s="604">
        <v>649</v>
      </c>
      <c r="F13" s="604">
        <v>520</v>
      </c>
      <c r="G13" s="604">
        <v>643</v>
      </c>
      <c r="H13" s="604">
        <v>677</v>
      </c>
      <c r="I13" s="604">
        <v>587</v>
      </c>
      <c r="J13" s="604">
        <v>572</v>
      </c>
      <c r="K13" s="604">
        <v>523</v>
      </c>
      <c r="L13" s="604">
        <v>548</v>
      </c>
      <c r="M13" s="604">
        <v>647</v>
      </c>
      <c r="N13" s="604">
        <v>481</v>
      </c>
      <c r="O13" s="1122">
        <v>6880</v>
      </c>
    </row>
    <row r="14" spans="2:16" ht="18.75" customHeight="1" x14ac:dyDescent="0.2">
      <c r="B14" s="1123" t="s">
        <v>868</v>
      </c>
      <c r="C14" s="606">
        <v>4376</v>
      </c>
      <c r="D14" s="606">
        <v>3707</v>
      </c>
      <c r="E14" s="606">
        <v>5507</v>
      </c>
      <c r="F14" s="606">
        <v>4392</v>
      </c>
      <c r="G14" s="606">
        <v>5269</v>
      </c>
      <c r="H14" s="606">
        <v>4836</v>
      </c>
      <c r="I14" s="606">
        <v>4317</v>
      </c>
      <c r="J14" s="606">
        <v>4747</v>
      </c>
      <c r="K14" s="606">
        <v>3913</v>
      </c>
      <c r="L14" s="606">
        <v>4281</v>
      </c>
      <c r="M14" s="606">
        <v>4941</v>
      </c>
      <c r="N14" s="606">
        <v>4354</v>
      </c>
      <c r="O14" s="1122">
        <v>54640</v>
      </c>
    </row>
    <row r="15" spans="2:16" ht="7.5" customHeight="1" x14ac:dyDescent="0.2">
      <c r="B15" s="713"/>
      <c r="C15" s="5"/>
      <c r="D15" s="608"/>
      <c r="E15" s="608"/>
      <c r="F15" s="608"/>
      <c r="G15" s="608"/>
      <c r="H15" s="608"/>
      <c r="I15" s="608"/>
      <c r="J15" s="608"/>
      <c r="K15" s="608"/>
      <c r="L15" s="608"/>
      <c r="M15" s="608"/>
      <c r="N15" s="608"/>
      <c r="O15" s="712"/>
    </row>
    <row r="16" spans="2:16" ht="18.75" customHeight="1" x14ac:dyDescent="0.2">
      <c r="B16" s="1121" t="s">
        <v>42</v>
      </c>
      <c r="C16" s="606">
        <v>7694</v>
      </c>
      <c r="D16" s="606">
        <v>6624</v>
      </c>
      <c r="E16" s="606">
        <v>8644</v>
      </c>
      <c r="F16" s="606">
        <v>6759</v>
      </c>
      <c r="G16" s="606">
        <v>8404</v>
      </c>
      <c r="H16" s="606">
        <v>7810</v>
      </c>
      <c r="I16" s="606">
        <v>7631</v>
      </c>
      <c r="J16" s="606">
        <v>8440</v>
      </c>
      <c r="K16" s="606">
        <v>7209</v>
      </c>
      <c r="L16" s="606">
        <v>7950</v>
      </c>
      <c r="M16" s="606">
        <v>8833</v>
      </c>
      <c r="N16" s="606">
        <v>8164</v>
      </c>
      <c r="O16" s="1122">
        <v>94162</v>
      </c>
    </row>
    <row r="17" spans="2:15" ht="18.75" customHeight="1" x14ac:dyDescent="0.2">
      <c r="B17" s="1121" t="s">
        <v>809</v>
      </c>
      <c r="C17" s="606">
        <v>9130</v>
      </c>
      <c r="D17" s="606">
        <v>8265</v>
      </c>
      <c r="E17" s="606">
        <v>10405</v>
      </c>
      <c r="F17" s="606">
        <v>7653</v>
      </c>
      <c r="G17" s="606">
        <v>9363</v>
      </c>
      <c r="H17" s="606">
        <v>8327</v>
      </c>
      <c r="I17" s="606">
        <v>7802</v>
      </c>
      <c r="J17" s="606">
        <v>8077</v>
      </c>
      <c r="K17" s="606">
        <v>6556</v>
      </c>
      <c r="L17" s="606">
        <v>7553</v>
      </c>
      <c r="M17" s="606">
        <v>8825</v>
      </c>
      <c r="N17" s="606">
        <v>7922</v>
      </c>
      <c r="O17" s="1122">
        <v>99878</v>
      </c>
    </row>
    <row r="18" spans="2:15" ht="18.75" customHeight="1" x14ac:dyDescent="0.2">
      <c r="B18" s="1121" t="s">
        <v>43</v>
      </c>
      <c r="C18" s="606">
        <v>2470</v>
      </c>
      <c r="D18" s="606">
        <v>2305</v>
      </c>
      <c r="E18" s="606">
        <v>3086</v>
      </c>
      <c r="F18" s="606">
        <v>2423</v>
      </c>
      <c r="G18" s="606">
        <v>2754</v>
      </c>
      <c r="H18" s="606">
        <v>2780</v>
      </c>
      <c r="I18" s="606">
        <v>2584</v>
      </c>
      <c r="J18" s="606">
        <v>2721</v>
      </c>
      <c r="K18" s="606">
        <v>2186</v>
      </c>
      <c r="L18" s="606">
        <v>2462</v>
      </c>
      <c r="M18" s="606">
        <v>2677</v>
      </c>
      <c r="N18" s="606">
        <v>2215</v>
      </c>
      <c r="O18" s="1122">
        <v>30663</v>
      </c>
    </row>
    <row r="19" spans="2:15" ht="18.75" customHeight="1" x14ac:dyDescent="0.2">
      <c r="B19" s="1123" t="s">
        <v>869</v>
      </c>
      <c r="C19" s="606">
        <v>19294</v>
      </c>
      <c r="D19" s="606">
        <v>17194</v>
      </c>
      <c r="E19" s="606">
        <v>22135</v>
      </c>
      <c r="F19" s="606">
        <v>16835</v>
      </c>
      <c r="G19" s="606">
        <v>20521</v>
      </c>
      <c r="H19" s="606">
        <v>18917</v>
      </c>
      <c r="I19" s="606">
        <v>18017</v>
      </c>
      <c r="J19" s="606">
        <v>19238</v>
      </c>
      <c r="K19" s="606">
        <v>15951</v>
      </c>
      <c r="L19" s="606">
        <v>17965</v>
      </c>
      <c r="M19" s="606">
        <v>20335</v>
      </c>
      <c r="N19" s="606">
        <v>18301</v>
      </c>
      <c r="O19" s="1122">
        <v>224703</v>
      </c>
    </row>
    <row r="20" spans="2:15" ht="7.5" customHeight="1" x14ac:dyDescent="0.2">
      <c r="B20" s="1"/>
      <c r="C20" s="1"/>
      <c r="D20" s="2"/>
      <c r="E20" s="2"/>
      <c r="F20" s="2"/>
      <c r="G20" s="2"/>
      <c r="H20" s="2"/>
      <c r="I20" s="2"/>
      <c r="J20" s="2"/>
      <c r="K20" s="2"/>
      <c r="L20" s="2"/>
      <c r="M20" s="2"/>
      <c r="N20" s="2"/>
      <c r="O20" s="712"/>
    </row>
    <row r="21" spans="2:15" ht="18.75" customHeight="1" x14ac:dyDescent="0.2">
      <c r="B21" s="1121" t="s">
        <v>42</v>
      </c>
      <c r="C21" s="603">
        <v>170</v>
      </c>
      <c r="D21" s="604">
        <v>135</v>
      </c>
      <c r="E21" s="604">
        <v>213</v>
      </c>
      <c r="F21" s="605">
        <v>261</v>
      </c>
      <c r="G21" s="624">
        <v>338</v>
      </c>
      <c r="H21" s="605">
        <v>412</v>
      </c>
      <c r="I21" s="605">
        <v>348</v>
      </c>
      <c r="J21" s="605">
        <v>435</v>
      </c>
      <c r="K21" s="605">
        <v>349</v>
      </c>
      <c r="L21" s="605">
        <v>456</v>
      </c>
      <c r="M21" s="604">
        <v>574</v>
      </c>
      <c r="N21" s="604">
        <v>349</v>
      </c>
      <c r="O21" s="1122">
        <v>4040</v>
      </c>
    </row>
    <row r="22" spans="2:15" ht="18.75" customHeight="1" x14ac:dyDescent="0.2">
      <c r="B22" s="1121" t="s">
        <v>809</v>
      </c>
      <c r="C22" s="603">
        <v>248</v>
      </c>
      <c r="D22" s="604">
        <v>272</v>
      </c>
      <c r="E22" s="604">
        <v>307</v>
      </c>
      <c r="F22" s="605">
        <v>225</v>
      </c>
      <c r="G22" s="604">
        <v>237</v>
      </c>
      <c r="H22" s="604">
        <v>202</v>
      </c>
      <c r="I22" s="604">
        <v>278</v>
      </c>
      <c r="J22" s="604">
        <v>362</v>
      </c>
      <c r="K22" s="604">
        <v>262</v>
      </c>
      <c r="L22" s="604">
        <v>270</v>
      </c>
      <c r="M22" s="604">
        <v>274</v>
      </c>
      <c r="N22" s="604">
        <v>280</v>
      </c>
      <c r="O22" s="1122">
        <v>3217</v>
      </c>
    </row>
    <row r="23" spans="2:15" ht="18.75" customHeight="1" x14ac:dyDescent="0.2">
      <c r="B23" s="1121" t="s">
        <v>43</v>
      </c>
      <c r="C23" s="603">
        <v>219</v>
      </c>
      <c r="D23" s="604">
        <v>207</v>
      </c>
      <c r="E23" s="604">
        <v>324</v>
      </c>
      <c r="F23" s="604">
        <v>46</v>
      </c>
      <c r="G23" s="604">
        <v>16</v>
      </c>
      <c r="H23" s="604">
        <v>79</v>
      </c>
      <c r="I23" s="604">
        <v>50</v>
      </c>
      <c r="J23" s="604">
        <v>111</v>
      </c>
      <c r="K23" s="604">
        <v>75</v>
      </c>
      <c r="L23" s="604">
        <v>515</v>
      </c>
      <c r="M23" s="604">
        <v>32</v>
      </c>
      <c r="N23" s="604">
        <v>11</v>
      </c>
      <c r="O23" s="1122">
        <v>1685</v>
      </c>
    </row>
    <row r="24" spans="2:15" ht="18.75" customHeight="1" x14ac:dyDescent="0.2">
      <c r="B24" s="1123" t="s">
        <v>870</v>
      </c>
      <c r="C24" s="606">
        <v>637</v>
      </c>
      <c r="D24" s="606">
        <v>614</v>
      </c>
      <c r="E24" s="606">
        <v>844</v>
      </c>
      <c r="F24" s="606">
        <v>532</v>
      </c>
      <c r="G24" s="606">
        <v>591</v>
      </c>
      <c r="H24" s="606">
        <v>693</v>
      </c>
      <c r="I24" s="606">
        <v>676</v>
      </c>
      <c r="J24" s="606">
        <v>908</v>
      </c>
      <c r="K24" s="606">
        <v>686</v>
      </c>
      <c r="L24" s="606">
        <v>1241</v>
      </c>
      <c r="M24" s="606">
        <v>880</v>
      </c>
      <c r="N24" s="606">
        <v>640</v>
      </c>
      <c r="O24" s="1122">
        <v>8942</v>
      </c>
    </row>
    <row r="25" spans="2:15" ht="39" customHeight="1" x14ac:dyDescent="0.2">
      <c r="B25" s="1413" t="s">
        <v>871</v>
      </c>
      <c r="C25" s="1413"/>
      <c r="D25" s="1413"/>
      <c r="E25" s="1413"/>
      <c r="F25" s="1413"/>
      <c r="G25" s="1413"/>
      <c r="H25" s="1413"/>
      <c r="I25" s="1413"/>
      <c r="J25" s="1413"/>
      <c r="K25" s="1413"/>
      <c r="L25" s="1413"/>
      <c r="M25" s="1413"/>
      <c r="N25" s="1413"/>
      <c r="O25" s="1413"/>
    </row>
    <row r="26" spans="2:15" ht="16.5" customHeight="1" x14ac:dyDescent="0.2">
      <c r="B26" s="1403" t="s">
        <v>872</v>
      </c>
      <c r="C26" s="910"/>
      <c r="D26" s="910"/>
      <c r="E26" s="910"/>
      <c r="F26" s="13"/>
      <c r="G26" s="13"/>
      <c r="H26" s="13"/>
      <c r="I26" s="13"/>
      <c r="J26" s="13"/>
      <c r="K26" s="13"/>
      <c r="L26" s="13"/>
      <c r="N26" s="10"/>
      <c r="O26" s="12"/>
    </row>
    <row r="27" spans="2:15" s="13" customFormat="1" ht="40.5" customHeight="1" x14ac:dyDescent="0.2">
      <c r="B27" s="1406" t="s">
        <v>873</v>
      </c>
      <c r="C27" s="1406"/>
      <c r="D27" s="1406"/>
      <c r="E27" s="1406"/>
      <c r="F27" s="1406"/>
      <c r="G27" s="1406"/>
      <c r="H27" s="1406"/>
      <c r="I27" s="1406"/>
      <c r="J27" s="1406"/>
      <c r="K27" s="1406"/>
      <c r="L27" s="1406"/>
      <c r="M27" s="1406"/>
      <c r="N27" s="1406"/>
      <c r="O27" s="1406"/>
    </row>
    <row r="28" spans="2:15" s="13" customFormat="1" ht="15.75" x14ac:dyDescent="0.25">
      <c r="B28" s="715"/>
    </row>
    <row r="29" spans="2:15" x14ac:dyDescent="0.2">
      <c r="D29" s="3"/>
      <c r="E29" s="3"/>
      <c r="F29" s="3"/>
      <c r="G29" s="3"/>
      <c r="H29" s="3"/>
      <c r="I29" s="3"/>
      <c r="J29" s="3"/>
      <c r="K29" s="3"/>
      <c r="L29" s="3"/>
      <c r="M29" s="3"/>
      <c r="N29" s="3"/>
    </row>
    <row r="30" spans="2:15" ht="14.25" customHeight="1" x14ac:dyDescent="0.2">
      <c r="D30" s="3"/>
      <c r="E30" s="3"/>
      <c r="F30" s="3"/>
      <c r="G30" s="3"/>
      <c r="H30" s="3"/>
      <c r="I30" s="3"/>
      <c r="J30" s="3"/>
      <c r="K30" s="3"/>
      <c r="L30" s="3"/>
      <c r="M30" s="3"/>
      <c r="N30" s="3"/>
    </row>
    <row r="31" spans="2:15" ht="14.25" customHeight="1" x14ac:dyDescent="0.2">
      <c r="D31" s="3"/>
      <c r="E31" s="3"/>
      <c r="F31" s="3"/>
      <c r="G31" s="3"/>
      <c r="H31" s="3"/>
      <c r="I31" s="3"/>
      <c r="J31" s="3"/>
      <c r="K31" s="3"/>
      <c r="L31" s="3"/>
      <c r="M31" s="3"/>
      <c r="N31" s="3"/>
    </row>
    <row r="32" spans="2:15" ht="14.25" customHeight="1" x14ac:dyDescent="0.2">
      <c r="D32" s="3"/>
      <c r="E32" s="3"/>
      <c r="F32" s="3"/>
      <c r="G32" s="3"/>
      <c r="H32" s="3"/>
      <c r="I32" s="3"/>
      <c r="J32" s="3"/>
      <c r="K32" s="3"/>
      <c r="L32" s="3"/>
      <c r="M32" s="3"/>
      <c r="N32" s="3"/>
    </row>
    <row r="33" spans="1:14" ht="14.25" customHeight="1" x14ac:dyDescent="0.2">
      <c r="D33" s="3"/>
      <c r="E33" s="3"/>
      <c r="F33" s="3"/>
      <c r="G33" s="3"/>
      <c r="H33" s="3"/>
      <c r="I33" s="3"/>
      <c r="J33" s="3"/>
      <c r="K33" s="3"/>
      <c r="L33" s="3"/>
      <c r="M33" s="3"/>
      <c r="N33" s="3"/>
    </row>
    <row r="34" spans="1:14" ht="14.25" customHeight="1" x14ac:dyDescent="0.2">
      <c r="D34" s="3"/>
      <c r="E34" s="3"/>
      <c r="F34" s="3"/>
      <c r="G34" s="3"/>
      <c r="H34" s="3"/>
      <c r="I34" s="3"/>
      <c r="J34" s="3"/>
      <c r="K34" s="3"/>
      <c r="L34" s="3"/>
      <c r="M34" s="3"/>
      <c r="N34" s="3"/>
    </row>
    <row r="35" spans="1:14" ht="14.25" customHeight="1" x14ac:dyDescent="0.2">
      <c r="D35" s="3"/>
      <c r="E35" s="3"/>
      <c r="F35" s="3"/>
      <c r="G35" s="3"/>
      <c r="H35" s="3"/>
      <c r="I35" s="3"/>
      <c r="J35" s="3"/>
      <c r="K35" s="3"/>
      <c r="L35" s="3"/>
      <c r="M35" s="3"/>
      <c r="N35" s="3"/>
    </row>
    <row r="36" spans="1:14" ht="14.25" customHeight="1" x14ac:dyDescent="0.2">
      <c r="D36" s="3"/>
      <c r="E36" s="3"/>
      <c r="F36" s="3"/>
      <c r="G36" s="3"/>
      <c r="H36" s="3"/>
      <c r="I36" s="3"/>
      <c r="J36" s="3"/>
      <c r="K36" s="3"/>
      <c r="L36" s="3"/>
      <c r="M36" s="3"/>
      <c r="N36" s="3"/>
    </row>
    <row r="37" spans="1:14" ht="14.25" customHeight="1" x14ac:dyDescent="0.2">
      <c r="D37" s="3"/>
      <c r="E37" s="3"/>
      <c r="F37" s="3"/>
      <c r="G37" s="3"/>
      <c r="H37" s="3"/>
      <c r="I37" s="3"/>
      <c r="J37" s="3"/>
      <c r="K37" s="3"/>
      <c r="L37" s="3"/>
      <c r="M37" s="3"/>
      <c r="N37" s="3"/>
    </row>
    <row r="38" spans="1:14" ht="14.25" customHeight="1" x14ac:dyDescent="0.25">
      <c r="A38" s="716"/>
      <c r="D38" s="3"/>
      <c r="E38" s="3"/>
      <c r="F38" s="3"/>
      <c r="G38" s="3"/>
      <c r="H38" s="3"/>
      <c r="I38" s="3"/>
      <c r="J38" s="3"/>
      <c r="K38" s="3"/>
      <c r="L38" s="3"/>
      <c r="M38" s="3"/>
      <c r="N38" s="3"/>
    </row>
    <row r="39" spans="1:14" ht="14.25" customHeight="1" x14ac:dyDescent="0.2">
      <c r="D39" s="3"/>
      <c r="E39" s="3"/>
      <c r="F39" s="3"/>
      <c r="G39" s="3"/>
      <c r="H39" s="3"/>
      <c r="I39" s="3"/>
      <c r="J39" s="3"/>
      <c r="K39" s="3"/>
      <c r="L39" s="3"/>
      <c r="M39" s="3"/>
      <c r="N39" s="3"/>
    </row>
    <row r="40" spans="1:14" ht="14.25" customHeight="1" x14ac:dyDescent="0.2">
      <c r="D40" s="3"/>
      <c r="E40" s="3"/>
      <c r="F40" s="3"/>
      <c r="G40" s="3"/>
      <c r="H40" s="3"/>
      <c r="I40" s="3"/>
      <c r="J40" s="3"/>
      <c r="K40" s="3"/>
      <c r="L40" s="3"/>
      <c r="M40" s="3"/>
      <c r="N40" s="3"/>
    </row>
    <row r="41" spans="1:14" ht="14.25" customHeight="1" x14ac:dyDescent="0.2">
      <c r="D41" s="3"/>
      <c r="E41" s="3"/>
      <c r="F41" s="3"/>
      <c r="G41" s="3"/>
      <c r="H41" s="3"/>
      <c r="I41" s="3"/>
      <c r="J41" s="3"/>
      <c r="K41" s="3"/>
      <c r="L41" s="3"/>
      <c r="M41" s="3"/>
      <c r="N41" s="3"/>
    </row>
    <row r="42" spans="1:14" ht="14.25" customHeight="1" x14ac:dyDescent="0.25">
      <c r="A42" s="716"/>
      <c r="D42" s="3"/>
      <c r="E42" s="3"/>
      <c r="F42" s="3"/>
      <c r="G42" s="3"/>
      <c r="H42" s="3"/>
      <c r="I42" s="3"/>
      <c r="J42" s="3"/>
      <c r="K42" s="3"/>
      <c r="L42" s="3"/>
      <c r="M42" s="3"/>
      <c r="N42" s="3"/>
    </row>
    <row r="43" spans="1:14" ht="14.25" customHeight="1" x14ac:dyDescent="0.2">
      <c r="D43" s="3"/>
      <c r="E43" s="3"/>
      <c r="F43" s="3"/>
      <c r="G43" s="3"/>
      <c r="H43" s="3"/>
      <c r="I43" s="3"/>
      <c r="J43" s="3"/>
      <c r="K43" s="3"/>
      <c r="L43" s="3"/>
      <c r="M43" s="3"/>
      <c r="N43" s="3"/>
    </row>
    <row r="44" spans="1:14" ht="14.25" customHeight="1" x14ac:dyDescent="0.2">
      <c r="D44" s="3"/>
      <c r="E44" s="3"/>
      <c r="F44" s="3"/>
      <c r="G44" s="3"/>
      <c r="H44" s="3"/>
      <c r="I44" s="3"/>
      <c r="J44" s="3"/>
      <c r="K44" s="3"/>
      <c r="L44" s="3"/>
      <c r="M44" s="3"/>
      <c r="N44" s="3"/>
    </row>
    <row r="45" spans="1:14" ht="14.25" customHeight="1" x14ac:dyDescent="0.2">
      <c r="D45" s="3"/>
      <c r="E45" s="3"/>
      <c r="F45" s="3"/>
      <c r="G45" s="3"/>
      <c r="H45" s="3"/>
      <c r="I45" s="3"/>
      <c r="J45" s="3"/>
      <c r="K45" s="3"/>
      <c r="L45" s="3"/>
      <c r="M45" s="3"/>
      <c r="N45" s="3"/>
    </row>
    <row r="46" spans="1:14" ht="14.25" customHeight="1" x14ac:dyDescent="0.25">
      <c r="A46" s="716"/>
      <c r="D46" s="3"/>
      <c r="E46" s="3"/>
      <c r="F46" s="3"/>
      <c r="G46" s="3"/>
      <c r="H46" s="3"/>
      <c r="I46" s="3"/>
      <c r="J46" s="3"/>
      <c r="K46" s="3"/>
      <c r="L46" s="3"/>
      <c r="M46" s="3"/>
      <c r="N46" s="3"/>
    </row>
    <row r="47" spans="1:14" ht="14.25" customHeight="1" x14ac:dyDescent="0.2">
      <c r="D47" s="3"/>
      <c r="E47" s="3"/>
      <c r="F47" s="3"/>
      <c r="G47" s="3"/>
      <c r="H47" s="3"/>
      <c r="I47" s="3"/>
      <c r="J47" s="3"/>
      <c r="K47" s="3"/>
      <c r="L47" s="3"/>
      <c r="M47" s="3"/>
      <c r="N47" s="3"/>
    </row>
    <row r="48" spans="1:14" ht="14.25" customHeight="1" x14ac:dyDescent="0.2">
      <c r="D48" s="3"/>
      <c r="E48" s="3"/>
      <c r="F48" s="3"/>
      <c r="G48" s="3"/>
      <c r="H48" s="3"/>
      <c r="I48" s="3"/>
      <c r="J48" s="3"/>
      <c r="K48" s="3"/>
      <c r="L48" s="3"/>
      <c r="M48" s="3"/>
      <c r="N48" s="3"/>
    </row>
    <row r="49" spans="4:14" ht="14.25" customHeight="1" x14ac:dyDescent="0.2">
      <c r="D49" s="3"/>
      <c r="E49" s="3"/>
      <c r="F49" s="3"/>
      <c r="G49" s="3"/>
      <c r="H49" s="3"/>
      <c r="I49" s="3"/>
      <c r="J49" s="3"/>
      <c r="K49" s="3"/>
      <c r="L49" s="3"/>
      <c r="M49" s="3"/>
      <c r="N49" s="3"/>
    </row>
    <row r="50" spans="4:14" x14ac:dyDescent="0.2">
      <c r="D50" s="3"/>
      <c r="E50" s="3"/>
      <c r="F50" s="3"/>
      <c r="G50" s="3"/>
      <c r="H50" s="3"/>
      <c r="I50" s="3"/>
      <c r="J50" s="3"/>
      <c r="K50" s="3"/>
      <c r="L50" s="3"/>
      <c r="M50" s="3"/>
      <c r="N50" s="3"/>
    </row>
  </sheetData>
  <mergeCells count="3">
    <mergeCell ref="B3:O3"/>
    <mergeCell ref="B25:O25"/>
    <mergeCell ref="B27:O27"/>
  </mergeCells>
  <hyperlinks>
    <hyperlink ref="P2" location="Índice!A1" display="Volver"/>
  </hyperlinks>
  <printOptions horizontalCentered="1"/>
  <pageMargins left="0.15748031496062992" right="0.15748031496062992" top="0.51181102362204722" bottom="0.98425196850393704" header="0" footer="0"/>
  <pageSetup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BB86"/>
  <sheetViews>
    <sheetView showGridLines="0" zoomScale="90" zoomScaleNormal="90" workbookViewId="0"/>
  </sheetViews>
  <sheetFormatPr baseColWidth="10" defaultRowHeight="12.75" x14ac:dyDescent="0.2"/>
  <cols>
    <col min="1" max="1" width="6.7109375" style="690" customWidth="1"/>
    <col min="2" max="2" width="51.5703125" style="698" bestFit="1" customWidth="1"/>
    <col min="3" max="16384" width="11.42578125" style="690"/>
  </cols>
  <sheetData>
    <row r="2" spans="2:54" ht="15.75" x14ac:dyDescent="0.2">
      <c r="B2" s="689" t="s">
        <v>874</v>
      </c>
      <c r="C2" s="640"/>
      <c r="D2" s="641"/>
      <c r="E2" s="641"/>
      <c r="F2" s="641"/>
      <c r="G2" s="641"/>
      <c r="H2" s="641"/>
      <c r="I2" s="641"/>
      <c r="J2" s="626"/>
      <c r="K2" s="626"/>
      <c r="L2" s="626"/>
      <c r="M2" s="626"/>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896" t="s">
        <v>1059</v>
      </c>
    </row>
    <row r="3" spans="2:54" ht="15.75" x14ac:dyDescent="0.25">
      <c r="B3" s="642" t="s">
        <v>13</v>
      </c>
      <c r="C3" s="717"/>
      <c r="D3" s="718"/>
      <c r="E3" s="718"/>
      <c r="F3" s="718"/>
      <c r="G3" s="718"/>
      <c r="H3" s="718"/>
      <c r="I3" s="718"/>
      <c r="J3" s="626"/>
      <c r="K3" s="626"/>
      <c r="L3" s="626"/>
      <c r="M3" s="626"/>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2:54" x14ac:dyDescent="0.2">
      <c r="B4" s="644"/>
      <c r="C4" s="644"/>
      <c r="D4" s="668"/>
      <c r="E4" s="645"/>
      <c r="F4" s="645"/>
      <c r="G4" s="646"/>
      <c r="H4" s="646"/>
      <c r="I4" s="646"/>
      <c r="J4" s="646"/>
      <c r="K4" s="646"/>
      <c r="L4" s="646"/>
      <c r="M4" s="646"/>
      <c r="N4" s="647"/>
      <c r="O4" s="647"/>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8"/>
      <c r="AQ4" s="648"/>
      <c r="AR4" s="648"/>
      <c r="AS4" s="649"/>
      <c r="AT4" s="649"/>
      <c r="AU4" s="649"/>
      <c r="AV4" s="649"/>
      <c r="AW4" s="649"/>
      <c r="AX4" s="649"/>
      <c r="AY4" s="649"/>
      <c r="AZ4" s="649"/>
      <c r="BA4" s="649"/>
      <c r="BB4" s="649"/>
    </row>
    <row r="5" spans="2:54" x14ac:dyDescent="0.2">
      <c r="B5" s="1284" t="s">
        <v>821</v>
      </c>
      <c r="C5" s="1281" t="s">
        <v>14</v>
      </c>
      <c r="D5" s="1282"/>
      <c r="E5" s="1282"/>
      <c r="F5" s="1283"/>
      <c r="G5" s="1281" t="s">
        <v>15</v>
      </c>
      <c r="H5" s="1282"/>
      <c r="I5" s="1282"/>
      <c r="J5" s="1283"/>
      <c r="K5" s="1281" t="s">
        <v>16</v>
      </c>
      <c r="L5" s="1282"/>
      <c r="M5" s="1282"/>
      <c r="N5" s="1283"/>
      <c r="O5" s="1281" t="s">
        <v>17</v>
      </c>
      <c r="P5" s="1282"/>
      <c r="Q5" s="1282"/>
      <c r="R5" s="1283"/>
      <c r="S5" s="1281" t="s">
        <v>18</v>
      </c>
      <c r="T5" s="1282"/>
      <c r="U5" s="1282"/>
      <c r="V5" s="1283"/>
      <c r="W5" s="1281" t="s">
        <v>19</v>
      </c>
      <c r="X5" s="1282"/>
      <c r="Y5" s="1282"/>
      <c r="Z5" s="1283"/>
      <c r="AA5" s="1281" t="s">
        <v>20</v>
      </c>
      <c r="AB5" s="1282"/>
      <c r="AC5" s="1282"/>
      <c r="AD5" s="1283"/>
      <c r="AE5" s="1281" t="s">
        <v>21</v>
      </c>
      <c r="AF5" s="1282"/>
      <c r="AG5" s="1282"/>
      <c r="AH5" s="1283"/>
      <c r="AI5" s="1281" t="s">
        <v>22</v>
      </c>
      <c r="AJ5" s="1282"/>
      <c r="AK5" s="1282"/>
      <c r="AL5" s="1283"/>
      <c r="AM5" s="1281" t="s">
        <v>23</v>
      </c>
      <c r="AN5" s="1282"/>
      <c r="AO5" s="1282"/>
      <c r="AP5" s="1283"/>
      <c r="AQ5" s="1281" t="s">
        <v>24</v>
      </c>
      <c r="AR5" s="1282"/>
      <c r="AS5" s="1282"/>
      <c r="AT5" s="1283"/>
      <c r="AU5" s="1281" t="s">
        <v>25</v>
      </c>
      <c r="AV5" s="1282"/>
      <c r="AW5" s="1282"/>
      <c r="AX5" s="1283"/>
      <c r="AY5" s="1281" t="s">
        <v>875</v>
      </c>
      <c r="AZ5" s="1282"/>
      <c r="BA5" s="1282"/>
      <c r="BB5" s="1282"/>
    </row>
    <row r="6" spans="2:54" s="723" customFormat="1" ht="17.25" customHeight="1" x14ac:dyDescent="0.2">
      <c r="B6" s="1286"/>
      <c r="C6" s="719" t="s">
        <v>822</v>
      </c>
      <c r="D6" s="720" t="s">
        <v>823</v>
      </c>
      <c r="E6" s="721" t="s">
        <v>806</v>
      </c>
      <c r="F6" s="722" t="s">
        <v>40</v>
      </c>
      <c r="G6" s="719" t="s">
        <v>822</v>
      </c>
      <c r="H6" s="720" t="s">
        <v>823</v>
      </c>
      <c r="I6" s="721" t="s">
        <v>806</v>
      </c>
      <c r="J6" s="722" t="s">
        <v>40</v>
      </c>
      <c r="K6" s="719" t="s">
        <v>822</v>
      </c>
      <c r="L6" s="720" t="s">
        <v>823</v>
      </c>
      <c r="M6" s="721" t="s">
        <v>806</v>
      </c>
      <c r="N6" s="722" t="s">
        <v>40</v>
      </c>
      <c r="O6" s="719" t="s">
        <v>822</v>
      </c>
      <c r="P6" s="720" t="s">
        <v>823</v>
      </c>
      <c r="Q6" s="721" t="s">
        <v>806</v>
      </c>
      <c r="R6" s="722" t="s">
        <v>40</v>
      </c>
      <c r="S6" s="719" t="s">
        <v>822</v>
      </c>
      <c r="T6" s="720" t="s">
        <v>823</v>
      </c>
      <c r="U6" s="721" t="s">
        <v>806</v>
      </c>
      <c r="V6" s="722" t="s">
        <v>40</v>
      </c>
      <c r="W6" s="719" t="s">
        <v>822</v>
      </c>
      <c r="X6" s="720" t="s">
        <v>823</v>
      </c>
      <c r="Y6" s="721" t="s">
        <v>806</v>
      </c>
      <c r="Z6" s="722" t="s">
        <v>40</v>
      </c>
      <c r="AA6" s="719" t="s">
        <v>822</v>
      </c>
      <c r="AB6" s="720" t="s">
        <v>823</v>
      </c>
      <c r="AC6" s="721" t="s">
        <v>806</v>
      </c>
      <c r="AD6" s="722" t="s">
        <v>40</v>
      </c>
      <c r="AE6" s="719" t="s">
        <v>822</v>
      </c>
      <c r="AF6" s="720" t="s">
        <v>823</v>
      </c>
      <c r="AG6" s="721" t="s">
        <v>806</v>
      </c>
      <c r="AH6" s="722" t="s">
        <v>40</v>
      </c>
      <c r="AI6" s="719" t="s">
        <v>822</v>
      </c>
      <c r="AJ6" s="720" t="s">
        <v>823</v>
      </c>
      <c r="AK6" s="721" t="s">
        <v>806</v>
      </c>
      <c r="AL6" s="722" t="s">
        <v>40</v>
      </c>
      <c r="AM6" s="719" t="s">
        <v>822</v>
      </c>
      <c r="AN6" s="720" t="s">
        <v>823</v>
      </c>
      <c r="AO6" s="721" t="s">
        <v>806</v>
      </c>
      <c r="AP6" s="722" t="s">
        <v>40</v>
      </c>
      <c r="AQ6" s="719" t="s">
        <v>822</v>
      </c>
      <c r="AR6" s="720" t="s">
        <v>823</v>
      </c>
      <c r="AS6" s="721" t="s">
        <v>806</v>
      </c>
      <c r="AT6" s="722" t="s">
        <v>40</v>
      </c>
      <c r="AU6" s="719" t="s">
        <v>822</v>
      </c>
      <c r="AV6" s="720" t="s">
        <v>823</v>
      </c>
      <c r="AW6" s="721" t="s">
        <v>806</v>
      </c>
      <c r="AX6" s="722" t="s">
        <v>40</v>
      </c>
      <c r="AY6" s="719" t="s">
        <v>822</v>
      </c>
      <c r="AZ6" s="720" t="s">
        <v>823</v>
      </c>
      <c r="BA6" s="721" t="s">
        <v>806</v>
      </c>
      <c r="BB6" s="1161" t="s">
        <v>40</v>
      </c>
    </row>
    <row r="7" spans="2:54" ht="15" x14ac:dyDescent="0.2">
      <c r="B7" s="1101" t="s">
        <v>876</v>
      </c>
      <c r="C7" s="1058"/>
      <c r="D7" s="1059"/>
      <c r="E7" s="1143"/>
      <c r="F7" s="1060"/>
      <c r="G7" s="1058"/>
      <c r="H7" s="1059"/>
      <c r="I7" s="1143"/>
      <c r="J7" s="1060"/>
      <c r="K7" s="1058"/>
      <c r="L7" s="1059"/>
      <c r="M7" s="1143"/>
      <c r="N7" s="1060"/>
      <c r="O7" s="1058"/>
      <c r="P7" s="1059"/>
      <c r="Q7" s="1143"/>
      <c r="R7" s="1060"/>
      <c r="S7" s="1058"/>
      <c r="T7" s="1059"/>
      <c r="U7" s="1143"/>
      <c r="V7" s="1060"/>
      <c r="W7" s="1058"/>
      <c r="X7" s="1059"/>
      <c r="Y7" s="1143"/>
      <c r="Z7" s="1060"/>
      <c r="AA7" s="1058"/>
      <c r="AB7" s="1059"/>
      <c r="AC7" s="1143"/>
      <c r="AD7" s="1060"/>
      <c r="AE7" s="1058"/>
      <c r="AF7" s="1059"/>
      <c r="AG7" s="1143"/>
      <c r="AH7" s="1060"/>
      <c r="AI7" s="1058"/>
      <c r="AJ7" s="1059"/>
      <c r="AK7" s="1143"/>
      <c r="AL7" s="1060"/>
      <c r="AM7" s="1058"/>
      <c r="AN7" s="1059"/>
      <c r="AO7" s="1143"/>
      <c r="AP7" s="1060"/>
      <c r="AQ7" s="1058"/>
      <c r="AR7" s="1059"/>
      <c r="AS7" s="1143"/>
      <c r="AT7" s="1060"/>
      <c r="AU7" s="1058"/>
      <c r="AV7" s="1059"/>
      <c r="AW7" s="1143"/>
      <c r="AX7" s="1060"/>
      <c r="AY7" s="1058"/>
      <c r="AZ7" s="1059"/>
      <c r="BA7" s="1143"/>
      <c r="BB7" s="1061"/>
    </row>
    <row r="8" spans="2:54" x14ac:dyDescent="0.2">
      <c r="B8" s="1162" t="s">
        <v>826</v>
      </c>
      <c r="C8" s="656">
        <v>746</v>
      </c>
      <c r="D8" s="657">
        <v>647</v>
      </c>
      <c r="E8" s="657">
        <v>171</v>
      </c>
      <c r="F8" s="674">
        <v>1564</v>
      </c>
      <c r="G8" s="656">
        <v>703</v>
      </c>
      <c r="H8" s="657">
        <v>630</v>
      </c>
      <c r="I8" s="657">
        <v>171</v>
      </c>
      <c r="J8" s="674">
        <v>1504</v>
      </c>
      <c r="K8" s="656">
        <v>650</v>
      </c>
      <c r="L8" s="657">
        <v>596</v>
      </c>
      <c r="M8" s="657">
        <v>155</v>
      </c>
      <c r="N8" s="674">
        <v>1401</v>
      </c>
      <c r="O8" s="656">
        <v>394</v>
      </c>
      <c r="P8" s="657">
        <v>377</v>
      </c>
      <c r="Q8" s="657">
        <v>125</v>
      </c>
      <c r="R8" s="674">
        <v>896</v>
      </c>
      <c r="S8" s="656">
        <v>494</v>
      </c>
      <c r="T8" s="657">
        <v>435</v>
      </c>
      <c r="U8" s="657">
        <v>121</v>
      </c>
      <c r="V8" s="674">
        <v>1050</v>
      </c>
      <c r="W8" s="656">
        <v>505</v>
      </c>
      <c r="X8" s="657">
        <v>390</v>
      </c>
      <c r="Y8" s="657">
        <v>140</v>
      </c>
      <c r="Z8" s="674">
        <v>1035</v>
      </c>
      <c r="AA8" s="656">
        <v>542</v>
      </c>
      <c r="AB8" s="657">
        <v>439</v>
      </c>
      <c r="AC8" s="657">
        <v>127</v>
      </c>
      <c r="AD8" s="674">
        <v>1108</v>
      </c>
      <c r="AE8" s="656">
        <v>536</v>
      </c>
      <c r="AF8" s="657">
        <v>442</v>
      </c>
      <c r="AG8" s="657">
        <v>166</v>
      </c>
      <c r="AH8" s="674">
        <v>1144</v>
      </c>
      <c r="AI8" s="656">
        <v>469</v>
      </c>
      <c r="AJ8" s="657">
        <v>335</v>
      </c>
      <c r="AK8" s="657">
        <v>120</v>
      </c>
      <c r="AL8" s="674">
        <v>924</v>
      </c>
      <c r="AM8" s="656">
        <v>509</v>
      </c>
      <c r="AN8" s="657">
        <v>352</v>
      </c>
      <c r="AO8" s="657">
        <v>130</v>
      </c>
      <c r="AP8" s="674">
        <v>991</v>
      </c>
      <c r="AQ8" s="656">
        <v>625</v>
      </c>
      <c r="AR8" s="657">
        <v>514</v>
      </c>
      <c r="AS8" s="657">
        <v>160</v>
      </c>
      <c r="AT8" s="674">
        <v>1299</v>
      </c>
      <c r="AU8" s="656">
        <v>765</v>
      </c>
      <c r="AV8" s="657">
        <v>566</v>
      </c>
      <c r="AW8" s="657">
        <v>157</v>
      </c>
      <c r="AX8" s="674">
        <v>1488</v>
      </c>
      <c r="AY8" s="656">
        <v>6938</v>
      </c>
      <c r="AZ8" s="657">
        <v>5723</v>
      </c>
      <c r="BA8" s="657">
        <v>1743</v>
      </c>
      <c r="BB8" s="1054">
        <v>14404</v>
      </c>
    </row>
    <row r="9" spans="2:54" x14ac:dyDescent="0.2">
      <c r="B9" s="1163" t="s">
        <v>827</v>
      </c>
      <c r="C9" s="660">
        <v>63</v>
      </c>
      <c r="D9" s="661">
        <v>44</v>
      </c>
      <c r="E9" s="661">
        <v>21</v>
      </c>
      <c r="F9" s="674">
        <v>128</v>
      </c>
      <c r="G9" s="660">
        <v>60</v>
      </c>
      <c r="H9" s="661">
        <v>36</v>
      </c>
      <c r="I9" s="661">
        <v>29</v>
      </c>
      <c r="J9" s="674">
        <v>125</v>
      </c>
      <c r="K9" s="660">
        <v>80</v>
      </c>
      <c r="L9" s="661">
        <v>32</v>
      </c>
      <c r="M9" s="661">
        <v>26</v>
      </c>
      <c r="N9" s="674">
        <v>138</v>
      </c>
      <c r="O9" s="660">
        <v>76</v>
      </c>
      <c r="P9" s="661">
        <v>35</v>
      </c>
      <c r="Q9" s="661">
        <v>20</v>
      </c>
      <c r="R9" s="674">
        <v>131</v>
      </c>
      <c r="S9" s="660">
        <v>89</v>
      </c>
      <c r="T9" s="661">
        <v>41</v>
      </c>
      <c r="U9" s="661">
        <v>16</v>
      </c>
      <c r="V9" s="674">
        <v>146</v>
      </c>
      <c r="W9" s="660">
        <v>67</v>
      </c>
      <c r="X9" s="661">
        <v>44</v>
      </c>
      <c r="Y9" s="661">
        <v>18</v>
      </c>
      <c r="Z9" s="674">
        <v>129</v>
      </c>
      <c r="AA9" s="660">
        <v>93</v>
      </c>
      <c r="AB9" s="661">
        <v>51</v>
      </c>
      <c r="AC9" s="661">
        <v>18</v>
      </c>
      <c r="AD9" s="674">
        <v>162</v>
      </c>
      <c r="AE9" s="660">
        <v>79</v>
      </c>
      <c r="AF9" s="661">
        <v>36</v>
      </c>
      <c r="AG9" s="661">
        <v>17</v>
      </c>
      <c r="AH9" s="674">
        <v>132</v>
      </c>
      <c r="AI9" s="660">
        <v>65</v>
      </c>
      <c r="AJ9" s="661">
        <v>14</v>
      </c>
      <c r="AK9" s="661">
        <v>7</v>
      </c>
      <c r="AL9" s="674">
        <v>86</v>
      </c>
      <c r="AM9" s="660">
        <v>70</v>
      </c>
      <c r="AN9" s="661">
        <v>45</v>
      </c>
      <c r="AO9" s="661">
        <v>10</v>
      </c>
      <c r="AP9" s="674">
        <v>125</v>
      </c>
      <c r="AQ9" s="660">
        <v>95</v>
      </c>
      <c r="AR9" s="661">
        <v>38</v>
      </c>
      <c r="AS9" s="661">
        <v>12</v>
      </c>
      <c r="AT9" s="674">
        <v>145</v>
      </c>
      <c r="AU9" s="660">
        <v>73</v>
      </c>
      <c r="AV9" s="661">
        <v>30</v>
      </c>
      <c r="AW9" s="661">
        <v>12</v>
      </c>
      <c r="AX9" s="674">
        <v>115</v>
      </c>
      <c r="AY9" s="656">
        <v>910</v>
      </c>
      <c r="AZ9" s="657">
        <v>446</v>
      </c>
      <c r="BA9" s="657">
        <v>206</v>
      </c>
      <c r="BB9" s="1102">
        <v>1562</v>
      </c>
    </row>
    <row r="10" spans="2:54" x14ac:dyDescent="0.2">
      <c r="B10" s="1163" t="s">
        <v>828</v>
      </c>
      <c r="C10" s="660">
        <v>35</v>
      </c>
      <c r="D10" s="661">
        <v>33</v>
      </c>
      <c r="E10" s="661">
        <v>4</v>
      </c>
      <c r="F10" s="674">
        <v>72</v>
      </c>
      <c r="G10" s="660">
        <v>28</v>
      </c>
      <c r="H10" s="661">
        <v>20</v>
      </c>
      <c r="I10" s="661">
        <v>5</v>
      </c>
      <c r="J10" s="674">
        <v>53</v>
      </c>
      <c r="K10" s="660">
        <v>21</v>
      </c>
      <c r="L10" s="661">
        <v>36</v>
      </c>
      <c r="M10" s="661">
        <v>9</v>
      </c>
      <c r="N10" s="674">
        <v>66</v>
      </c>
      <c r="O10" s="660">
        <v>27</v>
      </c>
      <c r="P10" s="661">
        <v>27</v>
      </c>
      <c r="Q10" s="661">
        <v>7</v>
      </c>
      <c r="R10" s="674">
        <v>61</v>
      </c>
      <c r="S10" s="660">
        <v>40</v>
      </c>
      <c r="T10" s="661">
        <v>20</v>
      </c>
      <c r="U10" s="661">
        <v>6</v>
      </c>
      <c r="V10" s="674">
        <v>66</v>
      </c>
      <c r="W10" s="660">
        <v>40</v>
      </c>
      <c r="X10" s="661">
        <v>26</v>
      </c>
      <c r="Y10" s="661">
        <v>3</v>
      </c>
      <c r="Z10" s="674">
        <v>69</v>
      </c>
      <c r="AA10" s="660">
        <v>39</v>
      </c>
      <c r="AB10" s="661">
        <v>28</v>
      </c>
      <c r="AC10" s="661">
        <v>6</v>
      </c>
      <c r="AD10" s="674">
        <v>73</v>
      </c>
      <c r="AE10" s="660">
        <v>26</v>
      </c>
      <c r="AF10" s="661">
        <v>30</v>
      </c>
      <c r="AG10" s="661">
        <v>2</v>
      </c>
      <c r="AH10" s="674">
        <v>58</v>
      </c>
      <c r="AI10" s="660">
        <v>34</v>
      </c>
      <c r="AJ10" s="661">
        <v>14</v>
      </c>
      <c r="AK10" s="661">
        <v>2</v>
      </c>
      <c r="AL10" s="674">
        <v>50</v>
      </c>
      <c r="AM10" s="660">
        <v>24</v>
      </c>
      <c r="AN10" s="661">
        <v>28</v>
      </c>
      <c r="AO10" s="661">
        <v>2</v>
      </c>
      <c r="AP10" s="674">
        <v>54</v>
      </c>
      <c r="AQ10" s="660">
        <v>31</v>
      </c>
      <c r="AR10" s="661">
        <v>28</v>
      </c>
      <c r="AS10" s="661">
        <v>5</v>
      </c>
      <c r="AT10" s="674">
        <v>64</v>
      </c>
      <c r="AU10" s="660">
        <v>25</v>
      </c>
      <c r="AV10" s="661">
        <v>21</v>
      </c>
      <c r="AW10" s="661">
        <v>2</v>
      </c>
      <c r="AX10" s="674">
        <v>48</v>
      </c>
      <c r="AY10" s="656">
        <v>370</v>
      </c>
      <c r="AZ10" s="657">
        <v>311</v>
      </c>
      <c r="BA10" s="657">
        <v>53</v>
      </c>
      <c r="BB10" s="1102">
        <v>734</v>
      </c>
    </row>
    <row r="11" spans="2:54" x14ac:dyDescent="0.2">
      <c r="B11" s="1163" t="s">
        <v>829</v>
      </c>
      <c r="C11" s="660">
        <v>974</v>
      </c>
      <c r="D11" s="661">
        <v>940</v>
      </c>
      <c r="E11" s="661">
        <v>263</v>
      </c>
      <c r="F11" s="674">
        <v>2177</v>
      </c>
      <c r="G11" s="660">
        <v>854</v>
      </c>
      <c r="H11" s="661">
        <v>870</v>
      </c>
      <c r="I11" s="661">
        <v>262</v>
      </c>
      <c r="J11" s="674">
        <v>1986</v>
      </c>
      <c r="K11" s="660">
        <v>1025</v>
      </c>
      <c r="L11" s="661">
        <v>1022</v>
      </c>
      <c r="M11" s="661">
        <v>318</v>
      </c>
      <c r="N11" s="674">
        <v>2365</v>
      </c>
      <c r="O11" s="660">
        <v>811</v>
      </c>
      <c r="P11" s="661">
        <v>741</v>
      </c>
      <c r="Q11" s="661">
        <v>249</v>
      </c>
      <c r="R11" s="674">
        <v>1801</v>
      </c>
      <c r="S11" s="660">
        <v>970</v>
      </c>
      <c r="T11" s="661">
        <v>927</v>
      </c>
      <c r="U11" s="661">
        <v>315</v>
      </c>
      <c r="V11" s="674">
        <v>2212</v>
      </c>
      <c r="W11" s="660">
        <v>881</v>
      </c>
      <c r="X11" s="661">
        <v>791</v>
      </c>
      <c r="Y11" s="661">
        <v>311</v>
      </c>
      <c r="Z11" s="674">
        <v>1983</v>
      </c>
      <c r="AA11" s="660">
        <v>903</v>
      </c>
      <c r="AB11" s="661">
        <v>794</v>
      </c>
      <c r="AC11" s="661">
        <v>275</v>
      </c>
      <c r="AD11" s="674">
        <v>1972</v>
      </c>
      <c r="AE11" s="660">
        <v>982</v>
      </c>
      <c r="AF11" s="661">
        <v>760</v>
      </c>
      <c r="AG11" s="661">
        <v>278</v>
      </c>
      <c r="AH11" s="674">
        <v>2020</v>
      </c>
      <c r="AI11" s="660">
        <v>797</v>
      </c>
      <c r="AJ11" s="661">
        <v>603</v>
      </c>
      <c r="AK11" s="661">
        <v>186</v>
      </c>
      <c r="AL11" s="674">
        <v>1586</v>
      </c>
      <c r="AM11" s="660">
        <v>910</v>
      </c>
      <c r="AN11" s="661">
        <v>708</v>
      </c>
      <c r="AO11" s="661">
        <v>205</v>
      </c>
      <c r="AP11" s="674">
        <v>1823</v>
      </c>
      <c r="AQ11" s="660">
        <v>1016</v>
      </c>
      <c r="AR11" s="661">
        <v>779</v>
      </c>
      <c r="AS11" s="661">
        <v>238</v>
      </c>
      <c r="AT11" s="674">
        <v>2033</v>
      </c>
      <c r="AU11" s="660">
        <v>925</v>
      </c>
      <c r="AV11" s="661">
        <v>687</v>
      </c>
      <c r="AW11" s="661">
        <v>210</v>
      </c>
      <c r="AX11" s="674">
        <v>1822</v>
      </c>
      <c r="AY11" s="656">
        <v>11048</v>
      </c>
      <c r="AZ11" s="657">
        <v>9622</v>
      </c>
      <c r="BA11" s="657">
        <v>3110</v>
      </c>
      <c r="BB11" s="1102">
        <v>23780</v>
      </c>
    </row>
    <row r="12" spans="2:54" x14ac:dyDescent="0.2">
      <c r="B12" s="1163" t="s">
        <v>830</v>
      </c>
      <c r="C12" s="660">
        <v>29</v>
      </c>
      <c r="D12" s="661">
        <v>18</v>
      </c>
      <c r="E12" s="661">
        <v>1</v>
      </c>
      <c r="F12" s="674">
        <v>48</v>
      </c>
      <c r="G12" s="660">
        <v>20</v>
      </c>
      <c r="H12" s="661">
        <v>11</v>
      </c>
      <c r="I12" s="661">
        <v>1</v>
      </c>
      <c r="J12" s="674">
        <v>32</v>
      </c>
      <c r="K12" s="660">
        <v>33</v>
      </c>
      <c r="L12" s="661">
        <v>26</v>
      </c>
      <c r="M12" s="661">
        <v>3</v>
      </c>
      <c r="N12" s="674">
        <v>62</v>
      </c>
      <c r="O12" s="660">
        <v>15</v>
      </c>
      <c r="P12" s="661">
        <v>13</v>
      </c>
      <c r="Q12" s="661">
        <v>3</v>
      </c>
      <c r="R12" s="674">
        <v>31</v>
      </c>
      <c r="S12" s="660">
        <v>17</v>
      </c>
      <c r="T12" s="661">
        <v>23</v>
      </c>
      <c r="U12" s="661">
        <v>2</v>
      </c>
      <c r="V12" s="674">
        <v>42</v>
      </c>
      <c r="W12" s="660">
        <v>19</v>
      </c>
      <c r="X12" s="661">
        <v>14</v>
      </c>
      <c r="Y12" s="661">
        <v>5</v>
      </c>
      <c r="Z12" s="674">
        <v>38</v>
      </c>
      <c r="AA12" s="660">
        <v>21</v>
      </c>
      <c r="AB12" s="661">
        <v>9</v>
      </c>
      <c r="AC12" s="661">
        <v>3</v>
      </c>
      <c r="AD12" s="674">
        <v>33</v>
      </c>
      <c r="AE12" s="660">
        <v>27</v>
      </c>
      <c r="AF12" s="661">
        <v>18</v>
      </c>
      <c r="AG12" s="661">
        <v>1</v>
      </c>
      <c r="AH12" s="674">
        <v>46</v>
      </c>
      <c r="AI12" s="660">
        <v>18</v>
      </c>
      <c r="AJ12" s="661">
        <v>17</v>
      </c>
      <c r="AK12" s="661">
        <v>1</v>
      </c>
      <c r="AL12" s="674">
        <v>36</v>
      </c>
      <c r="AM12" s="660">
        <v>18</v>
      </c>
      <c r="AN12" s="661">
        <v>16</v>
      </c>
      <c r="AO12" s="661">
        <v>3</v>
      </c>
      <c r="AP12" s="674">
        <v>37</v>
      </c>
      <c r="AQ12" s="660">
        <v>18</v>
      </c>
      <c r="AR12" s="661">
        <v>23</v>
      </c>
      <c r="AS12" s="661">
        <v>2</v>
      </c>
      <c r="AT12" s="674">
        <v>43</v>
      </c>
      <c r="AU12" s="660">
        <v>18</v>
      </c>
      <c r="AV12" s="661">
        <v>16</v>
      </c>
      <c r="AW12" s="661">
        <v>4</v>
      </c>
      <c r="AX12" s="674">
        <v>38</v>
      </c>
      <c r="AY12" s="656">
        <v>253</v>
      </c>
      <c r="AZ12" s="657">
        <v>204</v>
      </c>
      <c r="BA12" s="657">
        <v>29</v>
      </c>
      <c r="BB12" s="1102">
        <v>486</v>
      </c>
    </row>
    <row r="13" spans="2:54" x14ac:dyDescent="0.2">
      <c r="B13" s="1163" t="s">
        <v>831</v>
      </c>
      <c r="C13" s="660">
        <v>614</v>
      </c>
      <c r="D13" s="661">
        <v>1443</v>
      </c>
      <c r="E13" s="661">
        <v>198</v>
      </c>
      <c r="F13" s="674">
        <v>2255</v>
      </c>
      <c r="G13" s="660">
        <v>473</v>
      </c>
      <c r="H13" s="661">
        <v>1468</v>
      </c>
      <c r="I13" s="661">
        <v>191</v>
      </c>
      <c r="J13" s="674">
        <v>2132</v>
      </c>
      <c r="K13" s="660">
        <v>626</v>
      </c>
      <c r="L13" s="661">
        <v>1612</v>
      </c>
      <c r="M13" s="661">
        <v>237</v>
      </c>
      <c r="N13" s="674">
        <v>2475</v>
      </c>
      <c r="O13" s="660">
        <v>434</v>
      </c>
      <c r="P13" s="661">
        <v>1161</v>
      </c>
      <c r="Q13" s="661">
        <v>165</v>
      </c>
      <c r="R13" s="674">
        <v>1760</v>
      </c>
      <c r="S13" s="660">
        <v>584</v>
      </c>
      <c r="T13" s="661">
        <v>1393</v>
      </c>
      <c r="U13" s="661">
        <v>201</v>
      </c>
      <c r="V13" s="674">
        <v>2178</v>
      </c>
      <c r="W13" s="660">
        <v>570</v>
      </c>
      <c r="X13" s="661">
        <v>1214</v>
      </c>
      <c r="Y13" s="661">
        <v>173</v>
      </c>
      <c r="Z13" s="674">
        <v>1957</v>
      </c>
      <c r="AA13" s="660">
        <v>617</v>
      </c>
      <c r="AB13" s="661">
        <v>1234</v>
      </c>
      <c r="AC13" s="661">
        <v>220</v>
      </c>
      <c r="AD13" s="674">
        <v>2071</v>
      </c>
      <c r="AE13" s="660">
        <v>611</v>
      </c>
      <c r="AF13" s="661">
        <v>1188</v>
      </c>
      <c r="AG13" s="661">
        <v>191</v>
      </c>
      <c r="AH13" s="674">
        <v>1990</v>
      </c>
      <c r="AI13" s="660">
        <v>511</v>
      </c>
      <c r="AJ13" s="661">
        <v>992</v>
      </c>
      <c r="AK13" s="661">
        <v>122</v>
      </c>
      <c r="AL13" s="674">
        <v>1625</v>
      </c>
      <c r="AM13" s="660">
        <v>562</v>
      </c>
      <c r="AN13" s="661">
        <v>1088</v>
      </c>
      <c r="AO13" s="661">
        <v>165</v>
      </c>
      <c r="AP13" s="674">
        <v>1815</v>
      </c>
      <c r="AQ13" s="660">
        <v>641</v>
      </c>
      <c r="AR13" s="661">
        <v>1444</v>
      </c>
      <c r="AS13" s="661">
        <v>222</v>
      </c>
      <c r="AT13" s="674">
        <v>2307</v>
      </c>
      <c r="AU13" s="660">
        <v>533</v>
      </c>
      <c r="AV13" s="661">
        <v>1132</v>
      </c>
      <c r="AW13" s="661">
        <v>159</v>
      </c>
      <c r="AX13" s="674">
        <v>1824</v>
      </c>
      <c r="AY13" s="656">
        <v>6776</v>
      </c>
      <c r="AZ13" s="657">
        <v>15369</v>
      </c>
      <c r="BA13" s="657">
        <v>2244</v>
      </c>
      <c r="BB13" s="1102">
        <v>24389</v>
      </c>
    </row>
    <row r="14" spans="2:54" x14ac:dyDescent="0.2">
      <c r="B14" s="1163" t="s">
        <v>832</v>
      </c>
      <c r="C14" s="660">
        <v>761</v>
      </c>
      <c r="D14" s="661">
        <v>1192</v>
      </c>
      <c r="E14" s="661">
        <v>369</v>
      </c>
      <c r="F14" s="674">
        <v>2322</v>
      </c>
      <c r="G14" s="660">
        <v>719</v>
      </c>
      <c r="H14" s="661">
        <v>1081</v>
      </c>
      <c r="I14" s="661">
        <v>377</v>
      </c>
      <c r="J14" s="674">
        <v>2177</v>
      </c>
      <c r="K14" s="660">
        <v>902</v>
      </c>
      <c r="L14" s="661">
        <v>1285</v>
      </c>
      <c r="M14" s="661">
        <v>435</v>
      </c>
      <c r="N14" s="674">
        <v>2622</v>
      </c>
      <c r="O14" s="660">
        <v>670</v>
      </c>
      <c r="P14" s="661">
        <v>899</v>
      </c>
      <c r="Q14" s="661">
        <v>350</v>
      </c>
      <c r="R14" s="674">
        <v>1919</v>
      </c>
      <c r="S14" s="660">
        <v>861</v>
      </c>
      <c r="T14" s="661">
        <v>1146</v>
      </c>
      <c r="U14" s="661">
        <v>390</v>
      </c>
      <c r="V14" s="674">
        <v>2397</v>
      </c>
      <c r="W14" s="660">
        <v>767</v>
      </c>
      <c r="X14" s="661">
        <v>1037</v>
      </c>
      <c r="Y14" s="661">
        <v>397</v>
      </c>
      <c r="Z14" s="674">
        <v>2201</v>
      </c>
      <c r="AA14" s="660">
        <v>829</v>
      </c>
      <c r="AB14" s="661">
        <v>983</v>
      </c>
      <c r="AC14" s="661">
        <v>361</v>
      </c>
      <c r="AD14" s="674">
        <v>2173</v>
      </c>
      <c r="AE14" s="660">
        <v>819</v>
      </c>
      <c r="AF14" s="661">
        <v>976</v>
      </c>
      <c r="AG14" s="661">
        <v>431</v>
      </c>
      <c r="AH14" s="674">
        <v>2226</v>
      </c>
      <c r="AI14" s="660">
        <v>702</v>
      </c>
      <c r="AJ14" s="661">
        <v>802</v>
      </c>
      <c r="AK14" s="661">
        <v>293</v>
      </c>
      <c r="AL14" s="674">
        <v>1797</v>
      </c>
      <c r="AM14" s="660">
        <v>845</v>
      </c>
      <c r="AN14" s="661">
        <v>930</v>
      </c>
      <c r="AO14" s="661">
        <v>324</v>
      </c>
      <c r="AP14" s="674">
        <v>2099</v>
      </c>
      <c r="AQ14" s="660">
        <v>876</v>
      </c>
      <c r="AR14" s="661">
        <v>1075</v>
      </c>
      <c r="AS14" s="661">
        <v>362</v>
      </c>
      <c r="AT14" s="674">
        <v>2313</v>
      </c>
      <c r="AU14" s="660">
        <v>876</v>
      </c>
      <c r="AV14" s="661">
        <v>966</v>
      </c>
      <c r="AW14" s="661">
        <v>301</v>
      </c>
      <c r="AX14" s="674">
        <v>2143</v>
      </c>
      <c r="AY14" s="656">
        <v>9627</v>
      </c>
      <c r="AZ14" s="657">
        <v>12372</v>
      </c>
      <c r="BA14" s="657">
        <v>4390</v>
      </c>
      <c r="BB14" s="1102">
        <v>26389</v>
      </c>
    </row>
    <row r="15" spans="2:54" x14ac:dyDescent="0.2">
      <c r="B15" s="1163" t="s">
        <v>833</v>
      </c>
      <c r="C15" s="660">
        <v>399</v>
      </c>
      <c r="D15" s="661">
        <v>300</v>
      </c>
      <c r="E15" s="661">
        <v>106</v>
      </c>
      <c r="F15" s="674">
        <v>805</v>
      </c>
      <c r="G15" s="660">
        <v>365</v>
      </c>
      <c r="H15" s="661">
        <v>281</v>
      </c>
      <c r="I15" s="661">
        <v>94</v>
      </c>
      <c r="J15" s="674">
        <v>740</v>
      </c>
      <c r="K15" s="660">
        <v>408</v>
      </c>
      <c r="L15" s="661">
        <v>350</v>
      </c>
      <c r="M15" s="661">
        <v>138</v>
      </c>
      <c r="N15" s="674">
        <v>896</v>
      </c>
      <c r="O15" s="660">
        <v>363</v>
      </c>
      <c r="P15" s="661">
        <v>262</v>
      </c>
      <c r="Q15" s="661">
        <v>123</v>
      </c>
      <c r="R15" s="674">
        <v>748</v>
      </c>
      <c r="S15" s="660">
        <v>435</v>
      </c>
      <c r="T15" s="661">
        <v>341</v>
      </c>
      <c r="U15" s="661">
        <v>119</v>
      </c>
      <c r="V15" s="674">
        <v>895</v>
      </c>
      <c r="W15" s="660">
        <v>444</v>
      </c>
      <c r="X15" s="661">
        <v>343</v>
      </c>
      <c r="Y15" s="661">
        <v>119</v>
      </c>
      <c r="Z15" s="674">
        <v>906</v>
      </c>
      <c r="AA15" s="660">
        <v>386</v>
      </c>
      <c r="AB15" s="661">
        <v>315</v>
      </c>
      <c r="AC15" s="661">
        <v>93</v>
      </c>
      <c r="AD15" s="674">
        <v>794</v>
      </c>
      <c r="AE15" s="660">
        <v>456</v>
      </c>
      <c r="AF15" s="661">
        <v>376</v>
      </c>
      <c r="AG15" s="661">
        <v>126</v>
      </c>
      <c r="AH15" s="674">
        <v>958</v>
      </c>
      <c r="AI15" s="660">
        <v>376</v>
      </c>
      <c r="AJ15" s="661">
        <v>335</v>
      </c>
      <c r="AK15" s="661">
        <v>102</v>
      </c>
      <c r="AL15" s="674">
        <v>813</v>
      </c>
      <c r="AM15" s="660">
        <v>405</v>
      </c>
      <c r="AN15" s="661">
        <v>363</v>
      </c>
      <c r="AO15" s="661">
        <v>150</v>
      </c>
      <c r="AP15" s="674">
        <v>918</v>
      </c>
      <c r="AQ15" s="660">
        <v>426</v>
      </c>
      <c r="AR15" s="661">
        <v>373</v>
      </c>
      <c r="AS15" s="661">
        <v>114</v>
      </c>
      <c r="AT15" s="674">
        <v>913</v>
      </c>
      <c r="AU15" s="660">
        <v>409</v>
      </c>
      <c r="AV15" s="661">
        <v>342</v>
      </c>
      <c r="AW15" s="661">
        <v>104</v>
      </c>
      <c r="AX15" s="674">
        <v>855</v>
      </c>
      <c r="AY15" s="656">
        <v>4872</v>
      </c>
      <c r="AZ15" s="657">
        <v>3981</v>
      </c>
      <c r="BA15" s="657">
        <v>1388</v>
      </c>
      <c r="BB15" s="1102">
        <v>10241</v>
      </c>
    </row>
    <row r="16" spans="2:54" x14ac:dyDescent="0.2">
      <c r="B16" s="1163" t="s">
        <v>834</v>
      </c>
      <c r="C16" s="660">
        <v>448</v>
      </c>
      <c r="D16" s="661">
        <v>891</v>
      </c>
      <c r="E16" s="661">
        <v>192</v>
      </c>
      <c r="F16" s="674">
        <v>1531</v>
      </c>
      <c r="G16" s="660">
        <v>418</v>
      </c>
      <c r="H16" s="661">
        <v>746</v>
      </c>
      <c r="I16" s="661">
        <v>180</v>
      </c>
      <c r="J16" s="674">
        <v>1344</v>
      </c>
      <c r="K16" s="660">
        <v>441</v>
      </c>
      <c r="L16" s="661">
        <v>865</v>
      </c>
      <c r="M16" s="661">
        <v>212</v>
      </c>
      <c r="N16" s="674">
        <v>1518</v>
      </c>
      <c r="O16" s="660">
        <v>327</v>
      </c>
      <c r="P16" s="661">
        <v>688</v>
      </c>
      <c r="Q16" s="661">
        <v>182</v>
      </c>
      <c r="R16" s="674">
        <v>1197</v>
      </c>
      <c r="S16" s="660">
        <v>422</v>
      </c>
      <c r="T16" s="661">
        <v>810</v>
      </c>
      <c r="U16" s="661">
        <v>210</v>
      </c>
      <c r="V16" s="674">
        <v>1442</v>
      </c>
      <c r="W16" s="660">
        <v>402</v>
      </c>
      <c r="X16" s="661">
        <v>735</v>
      </c>
      <c r="Y16" s="661">
        <v>177</v>
      </c>
      <c r="Z16" s="674">
        <v>1314</v>
      </c>
      <c r="AA16" s="660">
        <v>460</v>
      </c>
      <c r="AB16" s="661">
        <v>700</v>
      </c>
      <c r="AC16" s="661">
        <v>213</v>
      </c>
      <c r="AD16" s="674">
        <v>1373</v>
      </c>
      <c r="AE16" s="660">
        <v>421</v>
      </c>
      <c r="AF16" s="661">
        <v>707</v>
      </c>
      <c r="AG16" s="661">
        <v>205</v>
      </c>
      <c r="AH16" s="674">
        <v>1333</v>
      </c>
      <c r="AI16" s="660">
        <v>410</v>
      </c>
      <c r="AJ16" s="661">
        <v>592</v>
      </c>
      <c r="AK16" s="661">
        <v>142</v>
      </c>
      <c r="AL16" s="674">
        <v>1144</v>
      </c>
      <c r="AM16" s="660">
        <v>426</v>
      </c>
      <c r="AN16" s="661">
        <v>682</v>
      </c>
      <c r="AO16" s="661">
        <v>200</v>
      </c>
      <c r="AP16" s="674">
        <v>1308</v>
      </c>
      <c r="AQ16" s="660">
        <v>460</v>
      </c>
      <c r="AR16" s="661">
        <v>751</v>
      </c>
      <c r="AS16" s="661">
        <v>191</v>
      </c>
      <c r="AT16" s="674">
        <v>1402</v>
      </c>
      <c r="AU16" s="660">
        <v>488</v>
      </c>
      <c r="AV16" s="661">
        <v>776</v>
      </c>
      <c r="AW16" s="661">
        <v>178</v>
      </c>
      <c r="AX16" s="674">
        <v>1442</v>
      </c>
      <c r="AY16" s="656">
        <v>5123</v>
      </c>
      <c r="AZ16" s="657">
        <v>8943</v>
      </c>
      <c r="BA16" s="657">
        <v>2282</v>
      </c>
      <c r="BB16" s="1102">
        <v>16348</v>
      </c>
    </row>
    <row r="17" spans="2:54" x14ac:dyDescent="0.2">
      <c r="B17" s="1163" t="s">
        <v>835</v>
      </c>
      <c r="C17" s="660">
        <v>71</v>
      </c>
      <c r="D17" s="661">
        <v>109</v>
      </c>
      <c r="E17" s="661">
        <v>17</v>
      </c>
      <c r="F17" s="674">
        <v>197</v>
      </c>
      <c r="G17" s="660">
        <v>69</v>
      </c>
      <c r="H17" s="661">
        <v>94</v>
      </c>
      <c r="I17" s="661">
        <v>13</v>
      </c>
      <c r="J17" s="674">
        <v>176</v>
      </c>
      <c r="K17" s="660">
        <v>61</v>
      </c>
      <c r="L17" s="661">
        <v>120</v>
      </c>
      <c r="M17" s="661">
        <v>20</v>
      </c>
      <c r="N17" s="674">
        <v>201</v>
      </c>
      <c r="O17" s="660">
        <v>53</v>
      </c>
      <c r="P17" s="661">
        <v>91</v>
      </c>
      <c r="Q17" s="661">
        <v>13</v>
      </c>
      <c r="R17" s="674">
        <v>157</v>
      </c>
      <c r="S17" s="660">
        <v>63</v>
      </c>
      <c r="T17" s="661">
        <v>107</v>
      </c>
      <c r="U17" s="661">
        <v>12</v>
      </c>
      <c r="V17" s="674">
        <v>182</v>
      </c>
      <c r="W17" s="660">
        <v>54</v>
      </c>
      <c r="X17" s="661">
        <v>110</v>
      </c>
      <c r="Y17" s="661">
        <v>21</v>
      </c>
      <c r="Z17" s="674">
        <v>185</v>
      </c>
      <c r="AA17" s="660">
        <v>65</v>
      </c>
      <c r="AB17" s="661">
        <v>83</v>
      </c>
      <c r="AC17" s="661">
        <v>16</v>
      </c>
      <c r="AD17" s="674">
        <v>164</v>
      </c>
      <c r="AE17" s="660">
        <v>69</v>
      </c>
      <c r="AF17" s="661">
        <v>80</v>
      </c>
      <c r="AG17" s="661">
        <v>7</v>
      </c>
      <c r="AH17" s="674">
        <v>156</v>
      </c>
      <c r="AI17" s="660">
        <v>62</v>
      </c>
      <c r="AJ17" s="661">
        <v>83</v>
      </c>
      <c r="AK17" s="661">
        <v>6</v>
      </c>
      <c r="AL17" s="674">
        <v>151</v>
      </c>
      <c r="AM17" s="660">
        <v>63</v>
      </c>
      <c r="AN17" s="661">
        <v>81</v>
      </c>
      <c r="AO17" s="661">
        <v>13</v>
      </c>
      <c r="AP17" s="674">
        <v>157</v>
      </c>
      <c r="AQ17" s="660">
        <v>76</v>
      </c>
      <c r="AR17" s="661">
        <v>79</v>
      </c>
      <c r="AS17" s="661">
        <v>16</v>
      </c>
      <c r="AT17" s="674">
        <v>171</v>
      </c>
      <c r="AU17" s="660">
        <v>76</v>
      </c>
      <c r="AV17" s="661">
        <v>108</v>
      </c>
      <c r="AW17" s="661">
        <v>15</v>
      </c>
      <c r="AX17" s="674">
        <v>199</v>
      </c>
      <c r="AY17" s="656">
        <v>782</v>
      </c>
      <c r="AZ17" s="657">
        <v>1145</v>
      </c>
      <c r="BA17" s="657">
        <v>169</v>
      </c>
      <c r="BB17" s="1102">
        <v>2096</v>
      </c>
    </row>
    <row r="18" spans="2:54" x14ac:dyDescent="0.2">
      <c r="B18" s="1163" t="s">
        <v>836</v>
      </c>
      <c r="C18" s="660">
        <v>780</v>
      </c>
      <c r="D18" s="661">
        <v>909</v>
      </c>
      <c r="E18" s="661">
        <v>228</v>
      </c>
      <c r="F18" s="674">
        <v>1917</v>
      </c>
      <c r="G18" s="660">
        <v>735</v>
      </c>
      <c r="H18" s="661">
        <v>728</v>
      </c>
      <c r="I18" s="661">
        <v>245</v>
      </c>
      <c r="J18" s="674">
        <v>1708</v>
      </c>
      <c r="K18" s="660">
        <v>793</v>
      </c>
      <c r="L18" s="661">
        <v>910</v>
      </c>
      <c r="M18" s="661">
        <v>289</v>
      </c>
      <c r="N18" s="674">
        <v>1992</v>
      </c>
      <c r="O18" s="660">
        <v>628</v>
      </c>
      <c r="P18" s="661">
        <v>642</v>
      </c>
      <c r="Q18" s="661">
        <v>220</v>
      </c>
      <c r="R18" s="674">
        <v>1490</v>
      </c>
      <c r="S18" s="660">
        <v>804</v>
      </c>
      <c r="T18" s="661">
        <v>796</v>
      </c>
      <c r="U18" s="661">
        <v>249</v>
      </c>
      <c r="V18" s="674">
        <v>1849</v>
      </c>
      <c r="W18" s="660">
        <v>697</v>
      </c>
      <c r="X18" s="661">
        <v>725</v>
      </c>
      <c r="Y18" s="661">
        <v>244</v>
      </c>
      <c r="Z18" s="674">
        <v>1666</v>
      </c>
      <c r="AA18" s="660">
        <v>739</v>
      </c>
      <c r="AB18" s="661">
        <v>716</v>
      </c>
      <c r="AC18" s="661">
        <v>274</v>
      </c>
      <c r="AD18" s="674">
        <v>1729</v>
      </c>
      <c r="AE18" s="660">
        <v>771</v>
      </c>
      <c r="AF18" s="661">
        <v>683</v>
      </c>
      <c r="AG18" s="661">
        <v>204</v>
      </c>
      <c r="AH18" s="674">
        <v>1658</v>
      </c>
      <c r="AI18" s="660">
        <v>726</v>
      </c>
      <c r="AJ18" s="661">
        <v>587</v>
      </c>
      <c r="AK18" s="661">
        <v>231</v>
      </c>
      <c r="AL18" s="674">
        <v>1544</v>
      </c>
      <c r="AM18" s="660">
        <v>781</v>
      </c>
      <c r="AN18" s="661">
        <v>662</v>
      </c>
      <c r="AO18" s="661">
        <v>228</v>
      </c>
      <c r="AP18" s="674">
        <v>1671</v>
      </c>
      <c r="AQ18" s="660">
        <v>854</v>
      </c>
      <c r="AR18" s="661">
        <v>738</v>
      </c>
      <c r="AS18" s="661">
        <v>220</v>
      </c>
      <c r="AT18" s="674">
        <v>1812</v>
      </c>
      <c r="AU18" s="660">
        <v>796</v>
      </c>
      <c r="AV18" s="661">
        <v>709</v>
      </c>
      <c r="AW18" s="661">
        <v>206</v>
      </c>
      <c r="AX18" s="674">
        <v>1711</v>
      </c>
      <c r="AY18" s="656">
        <v>9104</v>
      </c>
      <c r="AZ18" s="657">
        <v>8805</v>
      </c>
      <c r="BA18" s="657">
        <v>2838</v>
      </c>
      <c r="BB18" s="1102">
        <v>20747</v>
      </c>
    </row>
    <row r="19" spans="2:54" x14ac:dyDescent="0.2">
      <c r="B19" s="1163" t="s">
        <v>837</v>
      </c>
      <c r="C19" s="660">
        <v>227</v>
      </c>
      <c r="D19" s="661">
        <v>215</v>
      </c>
      <c r="E19" s="661">
        <v>109</v>
      </c>
      <c r="F19" s="674">
        <v>551</v>
      </c>
      <c r="G19" s="660">
        <v>163</v>
      </c>
      <c r="H19" s="661">
        <v>173</v>
      </c>
      <c r="I19" s="661">
        <v>86</v>
      </c>
      <c r="J19" s="674">
        <v>422</v>
      </c>
      <c r="K19" s="660">
        <v>326</v>
      </c>
      <c r="L19" s="661">
        <v>403</v>
      </c>
      <c r="M19" s="661">
        <v>222</v>
      </c>
      <c r="N19" s="674">
        <v>951</v>
      </c>
      <c r="O19" s="660">
        <v>280</v>
      </c>
      <c r="P19" s="661">
        <v>344</v>
      </c>
      <c r="Q19" s="661">
        <v>158</v>
      </c>
      <c r="R19" s="674">
        <v>782</v>
      </c>
      <c r="S19" s="660">
        <v>329</v>
      </c>
      <c r="T19" s="661">
        <v>383</v>
      </c>
      <c r="U19" s="661">
        <v>186</v>
      </c>
      <c r="V19" s="674">
        <v>898</v>
      </c>
      <c r="W19" s="660">
        <v>317</v>
      </c>
      <c r="X19" s="661">
        <v>312</v>
      </c>
      <c r="Y19" s="661">
        <v>223</v>
      </c>
      <c r="Z19" s="674">
        <v>852</v>
      </c>
      <c r="AA19" s="660">
        <v>223</v>
      </c>
      <c r="AB19" s="661">
        <v>221</v>
      </c>
      <c r="AC19" s="661">
        <v>145</v>
      </c>
      <c r="AD19" s="674">
        <v>589</v>
      </c>
      <c r="AE19" s="660">
        <v>366</v>
      </c>
      <c r="AF19" s="661">
        <v>344</v>
      </c>
      <c r="AG19" s="661">
        <v>209</v>
      </c>
      <c r="AH19" s="674">
        <v>919</v>
      </c>
      <c r="AI19" s="660">
        <v>326</v>
      </c>
      <c r="AJ19" s="661">
        <v>204</v>
      </c>
      <c r="AK19" s="661">
        <v>215</v>
      </c>
      <c r="AL19" s="674">
        <v>745</v>
      </c>
      <c r="AM19" s="660">
        <v>372</v>
      </c>
      <c r="AN19" s="661">
        <v>293</v>
      </c>
      <c r="AO19" s="661">
        <v>188</v>
      </c>
      <c r="AP19" s="674">
        <v>853</v>
      </c>
      <c r="AQ19" s="660">
        <v>430</v>
      </c>
      <c r="AR19" s="661">
        <v>346</v>
      </c>
      <c r="AS19" s="661">
        <v>209</v>
      </c>
      <c r="AT19" s="674">
        <v>985</v>
      </c>
      <c r="AU19" s="660">
        <v>348</v>
      </c>
      <c r="AV19" s="661">
        <v>243</v>
      </c>
      <c r="AW19" s="661">
        <v>158</v>
      </c>
      <c r="AX19" s="674">
        <v>749</v>
      </c>
      <c r="AY19" s="656">
        <v>3707</v>
      </c>
      <c r="AZ19" s="657">
        <v>3481</v>
      </c>
      <c r="BA19" s="657">
        <v>2108</v>
      </c>
      <c r="BB19" s="1102">
        <v>9296</v>
      </c>
    </row>
    <row r="20" spans="2:54" x14ac:dyDescent="0.2">
      <c r="B20" s="1163" t="s">
        <v>838</v>
      </c>
      <c r="C20" s="660">
        <v>181</v>
      </c>
      <c r="D20" s="661">
        <v>85</v>
      </c>
      <c r="E20" s="661">
        <v>36</v>
      </c>
      <c r="F20" s="674">
        <v>302</v>
      </c>
      <c r="G20" s="660">
        <v>97</v>
      </c>
      <c r="H20" s="661">
        <v>61</v>
      </c>
      <c r="I20" s="661">
        <v>26</v>
      </c>
      <c r="J20" s="674">
        <v>184</v>
      </c>
      <c r="K20" s="660">
        <v>379</v>
      </c>
      <c r="L20" s="661">
        <v>260</v>
      </c>
      <c r="M20" s="661">
        <v>125</v>
      </c>
      <c r="N20" s="674">
        <v>764</v>
      </c>
      <c r="O20" s="660">
        <v>289</v>
      </c>
      <c r="P20" s="661">
        <v>178</v>
      </c>
      <c r="Q20" s="661">
        <v>104</v>
      </c>
      <c r="R20" s="674">
        <v>571</v>
      </c>
      <c r="S20" s="660">
        <v>410</v>
      </c>
      <c r="T20" s="661">
        <v>229</v>
      </c>
      <c r="U20" s="661">
        <v>106</v>
      </c>
      <c r="V20" s="674">
        <v>745</v>
      </c>
      <c r="W20" s="660">
        <v>349</v>
      </c>
      <c r="X20" s="661">
        <v>216</v>
      </c>
      <c r="Y20" s="661">
        <v>99</v>
      </c>
      <c r="Z20" s="674">
        <v>664</v>
      </c>
      <c r="AA20" s="660">
        <v>264</v>
      </c>
      <c r="AB20" s="661">
        <v>123</v>
      </c>
      <c r="AC20" s="661">
        <v>70</v>
      </c>
      <c r="AD20" s="674">
        <v>457</v>
      </c>
      <c r="AE20" s="660">
        <v>401</v>
      </c>
      <c r="AF20" s="661">
        <v>219</v>
      </c>
      <c r="AG20" s="661">
        <v>102</v>
      </c>
      <c r="AH20" s="674">
        <v>722</v>
      </c>
      <c r="AI20" s="660">
        <v>375</v>
      </c>
      <c r="AJ20" s="661">
        <v>165</v>
      </c>
      <c r="AK20" s="661">
        <v>80</v>
      </c>
      <c r="AL20" s="674">
        <v>620</v>
      </c>
      <c r="AM20" s="660">
        <v>422</v>
      </c>
      <c r="AN20" s="661">
        <v>206</v>
      </c>
      <c r="AO20" s="661">
        <v>95</v>
      </c>
      <c r="AP20" s="674">
        <v>723</v>
      </c>
      <c r="AQ20" s="660">
        <v>428</v>
      </c>
      <c r="AR20" s="661">
        <v>234</v>
      </c>
      <c r="AS20" s="661">
        <v>108</v>
      </c>
      <c r="AT20" s="674">
        <v>770</v>
      </c>
      <c r="AU20" s="660">
        <v>320</v>
      </c>
      <c r="AV20" s="661">
        <v>133</v>
      </c>
      <c r="AW20" s="661">
        <v>74</v>
      </c>
      <c r="AX20" s="674">
        <v>527</v>
      </c>
      <c r="AY20" s="656">
        <v>3915</v>
      </c>
      <c r="AZ20" s="657">
        <v>2109</v>
      </c>
      <c r="BA20" s="657">
        <v>1025</v>
      </c>
      <c r="BB20" s="1102">
        <v>7049</v>
      </c>
    </row>
    <row r="21" spans="2:54" x14ac:dyDescent="0.2">
      <c r="B21" s="1163" t="s">
        <v>839</v>
      </c>
      <c r="C21" s="660">
        <v>182</v>
      </c>
      <c r="D21" s="661">
        <v>91</v>
      </c>
      <c r="E21" s="661">
        <v>74</v>
      </c>
      <c r="F21" s="674">
        <v>347</v>
      </c>
      <c r="G21" s="660">
        <v>156</v>
      </c>
      <c r="H21" s="661">
        <v>67</v>
      </c>
      <c r="I21" s="661">
        <v>74</v>
      </c>
      <c r="J21" s="674">
        <v>297</v>
      </c>
      <c r="K21" s="660">
        <v>193</v>
      </c>
      <c r="L21" s="661">
        <v>83</v>
      </c>
      <c r="M21" s="661">
        <v>125</v>
      </c>
      <c r="N21" s="674">
        <v>401</v>
      </c>
      <c r="O21" s="660">
        <v>162</v>
      </c>
      <c r="P21" s="661">
        <v>70</v>
      </c>
      <c r="Q21" s="661">
        <v>96</v>
      </c>
      <c r="R21" s="674">
        <v>328</v>
      </c>
      <c r="S21" s="660">
        <v>189</v>
      </c>
      <c r="T21" s="661">
        <v>84</v>
      </c>
      <c r="U21" s="661">
        <v>101</v>
      </c>
      <c r="V21" s="674">
        <v>374</v>
      </c>
      <c r="W21" s="660">
        <v>201</v>
      </c>
      <c r="X21" s="661">
        <v>92</v>
      </c>
      <c r="Y21" s="661">
        <v>100</v>
      </c>
      <c r="Z21" s="674">
        <v>393</v>
      </c>
      <c r="AA21" s="660">
        <v>154</v>
      </c>
      <c r="AB21" s="661">
        <v>84</v>
      </c>
      <c r="AC21" s="661">
        <v>100</v>
      </c>
      <c r="AD21" s="674">
        <v>338</v>
      </c>
      <c r="AE21" s="660">
        <v>168</v>
      </c>
      <c r="AF21" s="661">
        <v>85</v>
      </c>
      <c r="AG21" s="661">
        <v>112</v>
      </c>
      <c r="AH21" s="674">
        <v>365</v>
      </c>
      <c r="AI21" s="660">
        <v>154</v>
      </c>
      <c r="AJ21" s="661">
        <v>92</v>
      </c>
      <c r="AK21" s="661">
        <v>84</v>
      </c>
      <c r="AL21" s="674">
        <v>330</v>
      </c>
      <c r="AM21" s="660">
        <v>161</v>
      </c>
      <c r="AN21" s="661">
        <v>104</v>
      </c>
      <c r="AO21" s="661">
        <v>119</v>
      </c>
      <c r="AP21" s="674">
        <v>384</v>
      </c>
      <c r="AQ21" s="660">
        <v>201</v>
      </c>
      <c r="AR21" s="661">
        <v>90</v>
      </c>
      <c r="AS21" s="661">
        <v>86</v>
      </c>
      <c r="AT21" s="674">
        <v>377</v>
      </c>
      <c r="AU21" s="660">
        <v>156</v>
      </c>
      <c r="AV21" s="661">
        <v>95</v>
      </c>
      <c r="AW21" s="661">
        <v>80</v>
      </c>
      <c r="AX21" s="674">
        <v>331</v>
      </c>
      <c r="AY21" s="656">
        <v>2077</v>
      </c>
      <c r="AZ21" s="657">
        <v>1037</v>
      </c>
      <c r="BA21" s="657">
        <v>1151</v>
      </c>
      <c r="BB21" s="1102">
        <v>4265</v>
      </c>
    </row>
    <row r="22" spans="2:54" x14ac:dyDescent="0.2">
      <c r="B22" s="1163" t="s">
        <v>840</v>
      </c>
      <c r="C22" s="660">
        <v>334</v>
      </c>
      <c r="D22" s="661">
        <v>184</v>
      </c>
      <c r="E22" s="661">
        <v>99</v>
      </c>
      <c r="F22" s="674">
        <v>617</v>
      </c>
      <c r="G22" s="660">
        <v>255</v>
      </c>
      <c r="H22" s="661">
        <v>203</v>
      </c>
      <c r="I22" s="661">
        <v>78</v>
      </c>
      <c r="J22" s="674">
        <v>536</v>
      </c>
      <c r="K22" s="660">
        <v>386</v>
      </c>
      <c r="L22" s="661">
        <v>215</v>
      </c>
      <c r="M22" s="661">
        <v>113</v>
      </c>
      <c r="N22" s="674">
        <v>714</v>
      </c>
      <c r="O22" s="660">
        <v>280</v>
      </c>
      <c r="P22" s="661">
        <v>168</v>
      </c>
      <c r="Q22" s="661">
        <v>74</v>
      </c>
      <c r="R22" s="674">
        <v>522</v>
      </c>
      <c r="S22" s="660">
        <v>395</v>
      </c>
      <c r="T22" s="661">
        <v>216</v>
      </c>
      <c r="U22" s="661">
        <v>76</v>
      </c>
      <c r="V22" s="674">
        <v>687</v>
      </c>
      <c r="W22" s="660">
        <v>348</v>
      </c>
      <c r="X22" s="661">
        <v>206</v>
      </c>
      <c r="Y22" s="661">
        <v>61</v>
      </c>
      <c r="Z22" s="674">
        <v>615</v>
      </c>
      <c r="AA22" s="660">
        <v>303</v>
      </c>
      <c r="AB22" s="661">
        <v>224</v>
      </c>
      <c r="AC22" s="661">
        <v>69</v>
      </c>
      <c r="AD22" s="674">
        <v>596</v>
      </c>
      <c r="AE22" s="660">
        <v>415</v>
      </c>
      <c r="AF22" s="661">
        <v>189</v>
      </c>
      <c r="AG22" s="661">
        <v>86</v>
      </c>
      <c r="AH22" s="674">
        <v>690</v>
      </c>
      <c r="AI22" s="660">
        <v>327</v>
      </c>
      <c r="AJ22" s="661">
        <v>137</v>
      </c>
      <c r="AK22" s="661">
        <v>68</v>
      </c>
      <c r="AL22" s="674">
        <v>532</v>
      </c>
      <c r="AM22" s="660">
        <v>381</v>
      </c>
      <c r="AN22" s="661">
        <v>199</v>
      </c>
      <c r="AO22" s="661">
        <v>70</v>
      </c>
      <c r="AP22" s="674">
        <v>650</v>
      </c>
      <c r="AQ22" s="660">
        <v>364</v>
      </c>
      <c r="AR22" s="661">
        <v>231</v>
      </c>
      <c r="AS22" s="661">
        <v>82</v>
      </c>
      <c r="AT22" s="674">
        <v>677</v>
      </c>
      <c r="AU22" s="660">
        <v>349</v>
      </c>
      <c r="AV22" s="661">
        <v>166</v>
      </c>
      <c r="AW22" s="661">
        <v>54</v>
      </c>
      <c r="AX22" s="674">
        <v>569</v>
      </c>
      <c r="AY22" s="656">
        <v>4137</v>
      </c>
      <c r="AZ22" s="657">
        <v>2338</v>
      </c>
      <c r="BA22" s="657">
        <v>930</v>
      </c>
      <c r="BB22" s="1102">
        <v>7405</v>
      </c>
    </row>
    <row r="23" spans="2:54" x14ac:dyDescent="0.2">
      <c r="B23" s="1163" t="s">
        <v>841</v>
      </c>
      <c r="C23" s="660">
        <v>28</v>
      </c>
      <c r="D23" s="661">
        <v>46</v>
      </c>
      <c r="E23" s="661">
        <v>10</v>
      </c>
      <c r="F23" s="674">
        <v>84</v>
      </c>
      <c r="G23" s="660">
        <v>18</v>
      </c>
      <c r="H23" s="661">
        <v>41</v>
      </c>
      <c r="I23" s="661">
        <v>12</v>
      </c>
      <c r="J23" s="674">
        <v>71</v>
      </c>
      <c r="K23" s="660">
        <v>12</v>
      </c>
      <c r="L23" s="661">
        <v>40</v>
      </c>
      <c r="M23" s="661">
        <v>10</v>
      </c>
      <c r="N23" s="674">
        <v>62</v>
      </c>
      <c r="O23" s="660">
        <v>14</v>
      </c>
      <c r="P23" s="661">
        <v>19</v>
      </c>
      <c r="Q23" s="661">
        <v>14</v>
      </c>
      <c r="R23" s="674">
        <v>47</v>
      </c>
      <c r="S23" s="660">
        <v>38</v>
      </c>
      <c r="T23" s="661">
        <v>48</v>
      </c>
      <c r="U23" s="661">
        <v>1</v>
      </c>
      <c r="V23" s="674">
        <v>87</v>
      </c>
      <c r="W23" s="660">
        <v>20</v>
      </c>
      <c r="X23" s="661">
        <v>42</v>
      </c>
      <c r="Y23" s="661">
        <v>12</v>
      </c>
      <c r="Z23" s="674">
        <v>74</v>
      </c>
      <c r="AA23" s="660">
        <v>24</v>
      </c>
      <c r="AB23" s="661">
        <v>36</v>
      </c>
      <c r="AC23" s="661">
        <v>6</v>
      </c>
      <c r="AD23" s="674">
        <v>66</v>
      </c>
      <c r="AE23" s="660">
        <v>23</v>
      </c>
      <c r="AF23" s="661">
        <v>38</v>
      </c>
      <c r="AG23" s="661">
        <v>11</v>
      </c>
      <c r="AH23" s="674">
        <v>72</v>
      </c>
      <c r="AI23" s="660">
        <v>20</v>
      </c>
      <c r="AJ23" s="661">
        <v>29</v>
      </c>
      <c r="AK23" s="661">
        <v>4</v>
      </c>
      <c r="AL23" s="674">
        <v>53</v>
      </c>
      <c r="AM23" s="660">
        <v>24</v>
      </c>
      <c r="AN23" s="661">
        <v>40</v>
      </c>
      <c r="AO23" s="661">
        <v>12</v>
      </c>
      <c r="AP23" s="674">
        <v>76</v>
      </c>
      <c r="AQ23" s="660">
        <v>29</v>
      </c>
      <c r="AR23" s="661">
        <v>49</v>
      </c>
      <c r="AS23" s="661">
        <v>3</v>
      </c>
      <c r="AT23" s="674">
        <v>81</v>
      </c>
      <c r="AU23" s="660">
        <v>20</v>
      </c>
      <c r="AV23" s="661">
        <v>46</v>
      </c>
      <c r="AW23" s="661">
        <v>20</v>
      </c>
      <c r="AX23" s="674">
        <v>86</v>
      </c>
      <c r="AY23" s="656">
        <v>270</v>
      </c>
      <c r="AZ23" s="657">
        <v>474</v>
      </c>
      <c r="BA23" s="657">
        <v>115</v>
      </c>
      <c r="BB23" s="1102">
        <v>859</v>
      </c>
    </row>
    <row r="24" spans="2:54" x14ac:dyDescent="0.2">
      <c r="B24" s="1163" t="s">
        <v>842</v>
      </c>
      <c r="C24" s="660">
        <v>0</v>
      </c>
      <c r="D24" s="661">
        <v>1</v>
      </c>
      <c r="E24" s="661"/>
      <c r="F24" s="674">
        <v>1</v>
      </c>
      <c r="G24" s="660">
        <v>0</v>
      </c>
      <c r="H24" s="661">
        <v>0</v>
      </c>
      <c r="I24" s="661"/>
      <c r="J24" s="674">
        <v>0</v>
      </c>
      <c r="K24" s="660">
        <v>0</v>
      </c>
      <c r="L24" s="661">
        <v>0</v>
      </c>
      <c r="M24" s="661"/>
      <c r="N24" s="726">
        <v>0</v>
      </c>
      <c r="O24" s="660">
        <v>1</v>
      </c>
      <c r="P24" s="661">
        <v>1</v>
      </c>
      <c r="Q24" s="661"/>
      <c r="R24" s="726">
        <v>2</v>
      </c>
      <c r="S24" s="660">
        <v>0</v>
      </c>
      <c r="T24" s="661">
        <v>2</v>
      </c>
      <c r="U24" s="661"/>
      <c r="V24" s="726">
        <v>2</v>
      </c>
      <c r="W24" s="660">
        <v>0</v>
      </c>
      <c r="X24" s="661">
        <v>0</v>
      </c>
      <c r="Y24" s="661"/>
      <c r="Z24" s="726">
        <v>0</v>
      </c>
      <c r="AA24" s="660">
        <v>0</v>
      </c>
      <c r="AB24" s="661">
        <v>1</v>
      </c>
      <c r="AC24" s="661">
        <v>1</v>
      </c>
      <c r="AD24" s="726">
        <v>2</v>
      </c>
      <c r="AE24" s="660">
        <v>0</v>
      </c>
      <c r="AF24" s="661">
        <v>1</v>
      </c>
      <c r="AG24" s="661">
        <v>1</v>
      </c>
      <c r="AH24" s="726">
        <v>2</v>
      </c>
      <c r="AI24" s="660">
        <v>0</v>
      </c>
      <c r="AJ24" s="661">
        <v>2</v>
      </c>
      <c r="AK24" s="661"/>
      <c r="AL24" s="726">
        <v>2</v>
      </c>
      <c r="AM24" s="660">
        <v>0</v>
      </c>
      <c r="AN24" s="661">
        <v>0</v>
      </c>
      <c r="AO24" s="661"/>
      <c r="AP24" s="726">
        <v>0</v>
      </c>
      <c r="AQ24" s="660">
        <v>0</v>
      </c>
      <c r="AR24" s="661">
        <v>2</v>
      </c>
      <c r="AS24" s="661"/>
      <c r="AT24" s="726">
        <v>2</v>
      </c>
      <c r="AU24" s="660">
        <v>0</v>
      </c>
      <c r="AV24" s="661">
        <v>0</v>
      </c>
      <c r="AW24" s="661"/>
      <c r="AX24" s="726">
        <v>0</v>
      </c>
      <c r="AY24" s="656">
        <v>1</v>
      </c>
      <c r="AZ24" s="657">
        <v>10</v>
      </c>
      <c r="BA24" s="657">
        <v>2</v>
      </c>
      <c r="BB24" s="1102">
        <v>13</v>
      </c>
    </row>
    <row r="25" spans="2:54" s="697" customFormat="1" ht="15" x14ac:dyDescent="0.25">
      <c r="B25" s="1056" t="s">
        <v>877</v>
      </c>
      <c r="C25" s="664">
        <v>5872</v>
      </c>
      <c r="D25" s="665">
        <v>7148</v>
      </c>
      <c r="E25" s="665">
        <v>1898</v>
      </c>
      <c r="F25" s="679">
        <v>14918</v>
      </c>
      <c r="G25" s="664">
        <v>5133</v>
      </c>
      <c r="H25" s="665">
        <v>6510</v>
      </c>
      <c r="I25" s="665">
        <v>1844</v>
      </c>
      <c r="J25" s="679">
        <v>13487</v>
      </c>
      <c r="K25" s="664">
        <v>6336</v>
      </c>
      <c r="L25" s="665">
        <v>7855</v>
      </c>
      <c r="M25" s="665">
        <v>2437</v>
      </c>
      <c r="N25" s="679">
        <v>16628</v>
      </c>
      <c r="O25" s="664">
        <v>4824</v>
      </c>
      <c r="P25" s="665">
        <v>5716</v>
      </c>
      <c r="Q25" s="665">
        <v>1903</v>
      </c>
      <c r="R25" s="679">
        <v>12443</v>
      </c>
      <c r="S25" s="664">
        <v>6140</v>
      </c>
      <c r="T25" s="665">
        <v>7001</v>
      </c>
      <c r="U25" s="665">
        <v>2111</v>
      </c>
      <c r="V25" s="679">
        <v>15252</v>
      </c>
      <c r="W25" s="664">
        <v>5681</v>
      </c>
      <c r="X25" s="665">
        <v>6297</v>
      </c>
      <c r="Y25" s="665">
        <v>2103</v>
      </c>
      <c r="Z25" s="679">
        <v>14081</v>
      </c>
      <c r="AA25" s="664">
        <v>5662</v>
      </c>
      <c r="AB25" s="665">
        <v>6041</v>
      </c>
      <c r="AC25" s="665">
        <v>1997</v>
      </c>
      <c r="AD25" s="679">
        <v>13700</v>
      </c>
      <c r="AE25" s="664">
        <v>6170</v>
      </c>
      <c r="AF25" s="665">
        <v>6172</v>
      </c>
      <c r="AG25" s="665">
        <v>2149</v>
      </c>
      <c r="AH25" s="679">
        <v>14491</v>
      </c>
      <c r="AI25" s="664">
        <v>5372</v>
      </c>
      <c r="AJ25" s="665">
        <v>5003</v>
      </c>
      <c r="AK25" s="665">
        <v>1663</v>
      </c>
      <c r="AL25" s="679">
        <v>12038</v>
      </c>
      <c r="AM25" s="664">
        <v>5973</v>
      </c>
      <c r="AN25" s="665">
        <v>5797</v>
      </c>
      <c r="AO25" s="665">
        <v>1914</v>
      </c>
      <c r="AP25" s="679">
        <v>13684</v>
      </c>
      <c r="AQ25" s="664">
        <v>6570</v>
      </c>
      <c r="AR25" s="665">
        <v>6794</v>
      </c>
      <c r="AS25" s="665">
        <v>2030</v>
      </c>
      <c r="AT25" s="679">
        <v>15394</v>
      </c>
      <c r="AU25" s="664">
        <v>6177</v>
      </c>
      <c r="AV25" s="665">
        <v>6036</v>
      </c>
      <c r="AW25" s="665">
        <v>1734</v>
      </c>
      <c r="AX25" s="679">
        <v>13947</v>
      </c>
      <c r="AY25" s="664">
        <v>69910</v>
      </c>
      <c r="AZ25" s="665">
        <v>76370</v>
      </c>
      <c r="BA25" s="665">
        <v>23783</v>
      </c>
      <c r="BB25" s="1104">
        <v>170063</v>
      </c>
    </row>
    <row r="26" spans="2:54" ht="21" customHeight="1" x14ac:dyDescent="0.2">
      <c r="B26" s="1101" t="s">
        <v>878</v>
      </c>
      <c r="C26" s="1058"/>
      <c r="D26" s="1059"/>
      <c r="E26" s="1143"/>
      <c r="F26" s="1060"/>
      <c r="G26" s="1058"/>
      <c r="H26" s="1059"/>
      <c r="I26" s="1143"/>
      <c r="J26" s="1060"/>
      <c r="K26" s="1058"/>
      <c r="L26" s="1059"/>
      <c r="M26" s="1143"/>
      <c r="N26" s="1060"/>
      <c r="O26" s="1058"/>
      <c r="P26" s="1059"/>
      <c r="Q26" s="1143"/>
      <c r="R26" s="1060"/>
      <c r="S26" s="1058"/>
      <c r="T26" s="1059"/>
      <c r="U26" s="1143"/>
      <c r="V26" s="1060"/>
      <c r="W26" s="1058"/>
      <c r="X26" s="1059"/>
      <c r="Y26" s="1143"/>
      <c r="Z26" s="1060"/>
      <c r="AA26" s="1058"/>
      <c r="AB26" s="1059"/>
      <c r="AC26" s="1143"/>
      <c r="AD26" s="1060"/>
      <c r="AE26" s="1058"/>
      <c r="AF26" s="1059"/>
      <c r="AG26" s="1143"/>
      <c r="AH26" s="1060"/>
      <c r="AI26" s="1058"/>
      <c r="AJ26" s="1059"/>
      <c r="AK26" s="1143"/>
      <c r="AL26" s="1060"/>
      <c r="AM26" s="1058"/>
      <c r="AN26" s="1059"/>
      <c r="AO26" s="1143"/>
      <c r="AP26" s="1060"/>
      <c r="AQ26" s="1058"/>
      <c r="AR26" s="1059"/>
      <c r="AS26" s="1143"/>
      <c r="AT26" s="1060"/>
      <c r="AU26" s="1058"/>
      <c r="AV26" s="1059"/>
      <c r="AW26" s="1143"/>
      <c r="AX26" s="1060"/>
      <c r="AY26" s="1058"/>
      <c r="AZ26" s="1059"/>
      <c r="BA26" s="1143"/>
      <c r="BB26" s="1061"/>
    </row>
    <row r="27" spans="2:54" x14ac:dyDescent="0.2">
      <c r="B27" s="1162" t="s">
        <v>826</v>
      </c>
      <c r="C27" s="656">
        <v>84</v>
      </c>
      <c r="D27" s="657">
        <v>70</v>
      </c>
      <c r="E27" s="657">
        <v>28</v>
      </c>
      <c r="F27" s="674">
        <v>182</v>
      </c>
      <c r="G27" s="656">
        <v>114</v>
      </c>
      <c r="H27" s="657">
        <v>63</v>
      </c>
      <c r="I27" s="657">
        <v>19</v>
      </c>
      <c r="J27" s="674">
        <v>196</v>
      </c>
      <c r="K27" s="656">
        <v>88</v>
      </c>
      <c r="L27" s="657">
        <v>58</v>
      </c>
      <c r="M27" s="657">
        <v>14</v>
      </c>
      <c r="N27" s="674">
        <v>160</v>
      </c>
      <c r="O27" s="656">
        <v>74</v>
      </c>
      <c r="P27" s="657">
        <v>38</v>
      </c>
      <c r="Q27" s="657">
        <v>17</v>
      </c>
      <c r="R27" s="674">
        <v>129</v>
      </c>
      <c r="S27" s="656">
        <v>65</v>
      </c>
      <c r="T27" s="657">
        <v>37</v>
      </c>
      <c r="U27" s="657">
        <v>18</v>
      </c>
      <c r="V27" s="674">
        <v>120</v>
      </c>
      <c r="W27" s="656">
        <v>46</v>
      </c>
      <c r="X27" s="657">
        <v>38</v>
      </c>
      <c r="Y27" s="657">
        <v>17</v>
      </c>
      <c r="Z27" s="674">
        <v>101</v>
      </c>
      <c r="AA27" s="656">
        <v>58</v>
      </c>
      <c r="AB27" s="657">
        <v>48</v>
      </c>
      <c r="AC27" s="657">
        <v>19</v>
      </c>
      <c r="AD27" s="674">
        <v>125</v>
      </c>
      <c r="AE27" s="656">
        <v>72</v>
      </c>
      <c r="AF27" s="657">
        <v>48</v>
      </c>
      <c r="AG27" s="657">
        <v>15</v>
      </c>
      <c r="AH27" s="674">
        <v>135</v>
      </c>
      <c r="AI27" s="656">
        <v>50</v>
      </c>
      <c r="AJ27" s="657">
        <v>20</v>
      </c>
      <c r="AK27" s="657">
        <v>8</v>
      </c>
      <c r="AL27" s="674">
        <v>78</v>
      </c>
      <c r="AM27" s="656">
        <v>52</v>
      </c>
      <c r="AN27" s="657">
        <v>27</v>
      </c>
      <c r="AO27" s="657">
        <v>17</v>
      </c>
      <c r="AP27" s="674">
        <v>96</v>
      </c>
      <c r="AQ27" s="656">
        <v>46</v>
      </c>
      <c r="AR27" s="657">
        <v>39</v>
      </c>
      <c r="AS27" s="657">
        <v>21</v>
      </c>
      <c r="AT27" s="674">
        <v>106</v>
      </c>
      <c r="AU27" s="656">
        <v>72</v>
      </c>
      <c r="AV27" s="657">
        <v>71</v>
      </c>
      <c r="AW27" s="657">
        <v>16</v>
      </c>
      <c r="AX27" s="674">
        <v>159</v>
      </c>
      <c r="AY27" s="656">
        <v>821</v>
      </c>
      <c r="AZ27" s="657">
        <v>557</v>
      </c>
      <c r="BA27" s="657">
        <v>209</v>
      </c>
      <c r="BB27" s="1054">
        <v>1587</v>
      </c>
    </row>
    <row r="28" spans="2:54" x14ac:dyDescent="0.2">
      <c r="B28" s="1163" t="s">
        <v>827</v>
      </c>
      <c r="C28" s="660">
        <v>13</v>
      </c>
      <c r="D28" s="661">
        <v>2</v>
      </c>
      <c r="E28" s="661">
        <v>1</v>
      </c>
      <c r="F28" s="674">
        <v>16</v>
      </c>
      <c r="G28" s="660">
        <v>7</v>
      </c>
      <c r="H28" s="661">
        <v>7</v>
      </c>
      <c r="I28" s="661">
        <v>1</v>
      </c>
      <c r="J28" s="674">
        <v>15</v>
      </c>
      <c r="K28" s="660">
        <v>14</v>
      </c>
      <c r="L28" s="661">
        <v>7</v>
      </c>
      <c r="M28" s="661"/>
      <c r="N28" s="674">
        <v>21</v>
      </c>
      <c r="O28" s="660">
        <v>13</v>
      </c>
      <c r="P28" s="661">
        <v>1</v>
      </c>
      <c r="Q28" s="661">
        <v>4</v>
      </c>
      <c r="R28" s="674">
        <v>18</v>
      </c>
      <c r="S28" s="660">
        <v>13</v>
      </c>
      <c r="T28" s="661">
        <v>5</v>
      </c>
      <c r="U28" s="661">
        <v>2</v>
      </c>
      <c r="V28" s="674">
        <v>20</v>
      </c>
      <c r="W28" s="660">
        <v>33</v>
      </c>
      <c r="X28" s="661">
        <v>4</v>
      </c>
      <c r="Y28" s="661">
        <v>1</v>
      </c>
      <c r="Z28" s="674">
        <v>38</v>
      </c>
      <c r="AA28" s="660">
        <v>12</v>
      </c>
      <c r="AB28" s="661">
        <v>6</v>
      </c>
      <c r="AC28" s="661">
        <v>1</v>
      </c>
      <c r="AD28" s="674">
        <v>19</v>
      </c>
      <c r="AE28" s="660">
        <v>7</v>
      </c>
      <c r="AF28" s="661">
        <v>4</v>
      </c>
      <c r="AG28" s="661"/>
      <c r="AH28" s="674">
        <v>11</v>
      </c>
      <c r="AI28" s="660">
        <v>8</v>
      </c>
      <c r="AJ28" s="661">
        <v>1</v>
      </c>
      <c r="AK28" s="661"/>
      <c r="AL28" s="674">
        <v>9</v>
      </c>
      <c r="AM28" s="660">
        <v>10</v>
      </c>
      <c r="AN28" s="661">
        <v>2</v>
      </c>
      <c r="AO28" s="661">
        <v>2</v>
      </c>
      <c r="AP28" s="674">
        <v>14</v>
      </c>
      <c r="AQ28" s="660">
        <v>12</v>
      </c>
      <c r="AR28" s="661">
        <v>6</v>
      </c>
      <c r="AS28" s="661">
        <v>1</v>
      </c>
      <c r="AT28" s="674">
        <v>19</v>
      </c>
      <c r="AU28" s="660">
        <v>6</v>
      </c>
      <c r="AV28" s="661">
        <v>13</v>
      </c>
      <c r="AW28" s="661"/>
      <c r="AX28" s="674">
        <v>19</v>
      </c>
      <c r="AY28" s="656">
        <v>148</v>
      </c>
      <c r="AZ28" s="657">
        <v>58</v>
      </c>
      <c r="BA28" s="657">
        <v>13</v>
      </c>
      <c r="BB28" s="1102">
        <v>219</v>
      </c>
    </row>
    <row r="29" spans="2:54" x14ac:dyDescent="0.2">
      <c r="B29" s="1163" t="s">
        <v>828</v>
      </c>
      <c r="C29" s="660">
        <v>5</v>
      </c>
      <c r="D29" s="661">
        <v>6</v>
      </c>
      <c r="E29" s="661">
        <v>2</v>
      </c>
      <c r="F29" s="674">
        <v>13</v>
      </c>
      <c r="G29" s="660">
        <v>2</v>
      </c>
      <c r="H29" s="661">
        <v>5</v>
      </c>
      <c r="I29" s="661"/>
      <c r="J29" s="674">
        <v>7</v>
      </c>
      <c r="K29" s="660">
        <v>19</v>
      </c>
      <c r="L29" s="661">
        <v>6</v>
      </c>
      <c r="M29" s="661"/>
      <c r="N29" s="674">
        <v>25</v>
      </c>
      <c r="O29" s="660">
        <v>3</v>
      </c>
      <c r="P29" s="661">
        <v>6</v>
      </c>
      <c r="Q29" s="661"/>
      <c r="R29" s="674">
        <v>9</v>
      </c>
      <c r="S29" s="660">
        <v>3</v>
      </c>
      <c r="T29" s="661">
        <v>3</v>
      </c>
      <c r="U29" s="661">
        <v>1</v>
      </c>
      <c r="V29" s="674">
        <v>7</v>
      </c>
      <c r="W29" s="660">
        <v>6</v>
      </c>
      <c r="X29" s="661">
        <v>6</v>
      </c>
      <c r="Y29" s="661">
        <v>2</v>
      </c>
      <c r="Z29" s="674">
        <v>14</v>
      </c>
      <c r="AA29" s="660">
        <v>8</v>
      </c>
      <c r="AB29" s="661">
        <v>2</v>
      </c>
      <c r="AC29" s="661">
        <v>2</v>
      </c>
      <c r="AD29" s="674">
        <v>12</v>
      </c>
      <c r="AE29" s="660">
        <v>5</v>
      </c>
      <c r="AF29" s="661">
        <v>2</v>
      </c>
      <c r="AG29" s="661">
        <v>1</v>
      </c>
      <c r="AH29" s="674">
        <v>8</v>
      </c>
      <c r="AI29" s="660">
        <v>3</v>
      </c>
      <c r="AJ29" s="661">
        <v>2</v>
      </c>
      <c r="AK29" s="661">
        <v>2</v>
      </c>
      <c r="AL29" s="674">
        <v>7</v>
      </c>
      <c r="AM29" s="660">
        <v>0</v>
      </c>
      <c r="AN29" s="661">
        <v>4</v>
      </c>
      <c r="AO29" s="661">
        <v>1</v>
      </c>
      <c r="AP29" s="674">
        <v>5</v>
      </c>
      <c r="AQ29" s="660">
        <v>8</v>
      </c>
      <c r="AR29" s="661">
        <v>6</v>
      </c>
      <c r="AS29" s="661">
        <v>2</v>
      </c>
      <c r="AT29" s="674">
        <v>16</v>
      </c>
      <c r="AU29" s="660">
        <v>4</v>
      </c>
      <c r="AV29" s="661">
        <v>7</v>
      </c>
      <c r="AW29" s="661"/>
      <c r="AX29" s="674">
        <v>11</v>
      </c>
      <c r="AY29" s="656">
        <v>66</v>
      </c>
      <c r="AZ29" s="657">
        <v>55</v>
      </c>
      <c r="BA29" s="657">
        <v>13</v>
      </c>
      <c r="BB29" s="1102">
        <v>134</v>
      </c>
    </row>
    <row r="30" spans="2:54" x14ac:dyDescent="0.2">
      <c r="B30" s="1163" t="s">
        <v>829</v>
      </c>
      <c r="C30" s="660">
        <v>215</v>
      </c>
      <c r="D30" s="661">
        <v>174</v>
      </c>
      <c r="E30" s="661">
        <v>66</v>
      </c>
      <c r="F30" s="674">
        <v>455</v>
      </c>
      <c r="G30" s="660">
        <v>139</v>
      </c>
      <c r="H30" s="661">
        <v>137</v>
      </c>
      <c r="I30" s="661">
        <v>50</v>
      </c>
      <c r="J30" s="674">
        <v>326</v>
      </c>
      <c r="K30" s="660">
        <v>232</v>
      </c>
      <c r="L30" s="661">
        <v>208</v>
      </c>
      <c r="M30" s="661">
        <v>66</v>
      </c>
      <c r="N30" s="674">
        <v>506</v>
      </c>
      <c r="O30" s="660">
        <v>215</v>
      </c>
      <c r="P30" s="661">
        <v>143</v>
      </c>
      <c r="Q30" s="661">
        <v>57</v>
      </c>
      <c r="R30" s="674">
        <v>415</v>
      </c>
      <c r="S30" s="660">
        <v>239</v>
      </c>
      <c r="T30" s="661">
        <v>176</v>
      </c>
      <c r="U30" s="661">
        <v>75</v>
      </c>
      <c r="V30" s="674">
        <v>490</v>
      </c>
      <c r="W30" s="660">
        <v>215</v>
      </c>
      <c r="X30" s="661">
        <v>184</v>
      </c>
      <c r="Y30" s="661">
        <v>75</v>
      </c>
      <c r="Z30" s="674">
        <v>474</v>
      </c>
      <c r="AA30" s="660">
        <v>230</v>
      </c>
      <c r="AB30" s="661">
        <v>143</v>
      </c>
      <c r="AC30" s="661">
        <v>55</v>
      </c>
      <c r="AD30" s="674">
        <v>428</v>
      </c>
      <c r="AE30" s="660">
        <v>240</v>
      </c>
      <c r="AF30" s="661">
        <v>133</v>
      </c>
      <c r="AG30" s="661">
        <v>49</v>
      </c>
      <c r="AH30" s="674">
        <v>422</v>
      </c>
      <c r="AI30" s="660">
        <v>193</v>
      </c>
      <c r="AJ30" s="661">
        <v>99</v>
      </c>
      <c r="AK30" s="661">
        <v>63</v>
      </c>
      <c r="AL30" s="674">
        <v>355</v>
      </c>
      <c r="AM30" s="660">
        <v>215</v>
      </c>
      <c r="AN30" s="661">
        <v>123</v>
      </c>
      <c r="AO30" s="661">
        <v>59</v>
      </c>
      <c r="AP30" s="674">
        <v>397</v>
      </c>
      <c r="AQ30" s="660">
        <v>225</v>
      </c>
      <c r="AR30" s="661">
        <v>130</v>
      </c>
      <c r="AS30" s="661">
        <v>61</v>
      </c>
      <c r="AT30" s="674">
        <v>416</v>
      </c>
      <c r="AU30" s="660">
        <v>176</v>
      </c>
      <c r="AV30" s="661">
        <v>129</v>
      </c>
      <c r="AW30" s="661">
        <v>55</v>
      </c>
      <c r="AX30" s="674">
        <v>360</v>
      </c>
      <c r="AY30" s="656">
        <v>2534</v>
      </c>
      <c r="AZ30" s="657">
        <v>1779</v>
      </c>
      <c r="BA30" s="657">
        <v>731</v>
      </c>
      <c r="BB30" s="1102">
        <v>5044</v>
      </c>
    </row>
    <row r="31" spans="2:54" x14ac:dyDescent="0.2">
      <c r="B31" s="1163" t="s">
        <v>830</v>
      </c>
      <c r="C31" s="660">
        <v>6</v>
      </c>
      <c r="D31" s="661">
        <v>2</v>
      </c>
      <c r="E31" s="661">
        <v>0</v>
      </c>
      <c r="F31" s="674">
        <v>8</v>
      </c>
      <c r="G31" s="660">
        <v>0</v>
      </c>
      <c r="H31" s="661">
        <v>8</v>
      </c>
      <c r="I31" s="661"/>
      <c r="J31" s="674">
        <v>8</v>
      </c>
      <c r="K31" s="660">
        <v>6</v>
      </c>
      <c r="L31" s="661">
        <v>8</v>
      </c>
      <c r="M31" s="661">
        <v>2</v>
      </c>
      <c r="N31" s="674">
        <v>16</v>
      </c>
      <c r="O31" s="660">
        <v>6</v>
      </c>
      <c r="P31" s="661">
        <v>5</v>
      </c>
      <c r="Q31" s="661">
        <v>2</v>
      </c>
      <c r="R31" s="674">
        <v>13</v>
      </c>
      <c r="S31" s="660">
        <v>8</v>
      </c>
      <c r="T31" s="661">
        <v>11</v>
      </c>
      <c r="U31" s="661">
        <v>1</v>
      </c>
      <c r="V31" s="674">
        <v>20</v>
      </c>
      <c r="W31" s="660">
        <v>8</v>
      </c>
      <c r="X31" s="661">
        <v>7</v>
      </c>
      <c r="Y31" s="661">
        <v>2</v>
      </c>
      <c r="Z31" s="674">
        <v>17</v>
      </c>
      <c r="AA31" s="660">
        <v>7</v>
      </c>
      <c r="AB31" s="661">
        <v>7</v>
      </c>
      <c r="AC31" s="661"/>
      <c r="AD31" s="674">
        <v>14</v>
      </c>
      <c r="AE31" s="660">
        <v>5</v>
      </c>
      <c r="AF31" s="661">
        <v>3</v>
      </c>
      <c r="AG31" s="661">
        <v>1</v>
      </c>
      <c r="AH31" s="674">
        <v>9</v>
      </c>
      <c r="AI31" s="660">
        <v>3</v>
      </c>
      <c r="AJ31" s="661">
        <v>2</v>
      </c>
      <c r="AK31" s="661">
        <v>1</v>
      </c>
      <c r="AL31" s="674">
        <v>6</v>
      </c>
      <c r="AM31" s="660">
        <v>4</v>
      </c>
      <c r="AN31" s="661">
        <v>6</v>
      </c>
      <c r="AO31" s="661">
        <v>3</v>
      </c>
      <c r="AP31" s="674">
        <v>13</v>
      </c>
      <c r="AQ31" s="660">
        <v>9</v>
      </c>
      <c r="AR31" s="661">
        <v>11</v>
      </c>
      <c r="AS31" s="661"/>
      <c r="AT31" s="674">
        <v>20</v>
      </c>
      <c r="AU31" s="660">
        <v>3</v>
      </c>
      <c r="AV31" s="661">
        <v>6</v>
      </c>
      <c r="AW31" s="661"/>
      <c r="AX31" s="674">
        <v>9</v>
      </c>
      <c r="AY31" s="656">
        <v>65</v>
      </c>
      <c r="AZ31" s="657">
        <v>76</v>
      </c>
      <c r="BA31" s="657">
        <v>12</v>
      </c>
      <c r="BB31" s="1102">
        <v>153</v>
      </c>
    </row>
    <row r="32" spans="2:54" x14ac:dyDescent="0.2">
      <c r="B32" s="1163" t="s">
        <v>831</v>
      </c>
      <c r="C32" s="660">
        <v>95</v>
      </c>
      <c r="D32" s="661">
        <v>360</v>
      </c>
      <c r="E32" s="661">
        <v>56</v>
      </c>
      <c r="F32" s="674">
        <v>511</v>
      </c>
      <c r="G32" s="660">
        <v>98</v>
      </c>
      <c r="H32" s="661">
        <v>357</v>
      </c>
      <c r="I32" s="661">
        <v>58</v>
      </c>
      <c r="J32" s="674">
        <v>513</v>
      </c>
      <c r="K32" s="660">
        <v>138</v>
      </c>
      <c r="L32" s="661">
        <v>428</v>
      </c>
      <c r="M32" s="661">
        <v>76</v>
      </c>
      <c r="N32" s="674">
        <v>642</v>
      </c>
      <c r="O32" s="660">
        <v>113</v>
      </c>
      <c r="P32" s="661">
        <v>359</v>
      </c>
      <c r="Q32" s="661">
        <v>54</v>
      </c>
      <c r="R32" s="674">
        <v>526</v>
      </c>
      <c r="S32" s="660">
        <v>129</v>
      </c>
      <c r="T32" s="661">
        <v>403</v>
      </c>
      <c r="U32" s="661">
        <v>68</v>
      </c>
      <c r="V32" s="674">
        <v>600</v>
      </c>
      <c r="W32" s="660">
        <v>130</v>
      </c>
      <c r="X32" s="661">
        <v>364</v>
      </c>
      <c r="Y32" s="661">
        <v>79</v>
      </c>
      <c r="Z32" s="674">
        <v>573</v>
      </c>
      <c r="AA32" s="660">
        <v>122</v>
      </c>
      <c r="AB32" s="661">
        <v>340</v>
      </c>
      <c r="AC32" s="661">
        <v>87</v>
      </c>
      <c r="AD32" s="674">
        <v>549</v>
      </c>
      <c r="AE32" s="660">
        <v>134</v>
      </c>
      <c r="AF32" s="661">
        <v>338</v>
      </c>
      <c r="AG32" s="661">
        <v>54</v>
      </c>
      <c r="AH32" s="674">
        <v>526</v>
      </c>
      <c r="AI32" s="660">
        <v>97</v>
      </c>
      <c r="AJ32" s="661">
        <v>273</v>
      </c>
      <c r="AK32" s="661">
        <v>43</v>
      </c>
      <c r="AL32" s="674">
        <v>413</v>
      </c>
      <c r="AM32" s="660">
        <v>130</v>
      </c>
      <c r="AN32" s="661">
        <v>282</v>
      </c>
      <c r="AO32" s="661">
        <v>50</v>
      </c>
      <c r="AP32" s="674">
        <v>462</v>
      </c>
      <c r="AQ32" s="660">
        <v>142</v>
      </c>
      <c r="AR32" s="661">
        <v>358</v>
      </c>
      <c r="AS32" s="661">
        <v>66</v>
      </c>
      <c r="AT32" s="674">
        <v>566</v>
      </c>
      <c r="AU32" s="660">
        <v>117</v>
      </c>
      <c r="AV32" s="661">
        <v>300</v>
      </c>
      <c r="AW32" s="661">
        <v>54</v>
      </c>
      <c r="AX32" s="674">
        <v>471</v>
      </c>
      <c r="AY32" s="656">
        <v>1445</v>
      </c>
      <c r="AZ32" s="657">
        <v>4162</v>
      </c>
      <c r="BA32" s="657">
        <v>745</v>
      </c>
      <c r="BB32" s="1102">
        <v>6352</v>
      </c>
    </row>
    <row r="33" spans="2:54" x14ac:dyDescent="0.2">
      <c r="B33" s="1163" t="s">
        <v>832</v>
      </c>
      <c r="C33" s="660">
        <v>265</v>
      </c>
      <c r="D33" s="661">
        <v>338</v>
      </c>
      <c r="E33" s="661">
        <v>69</v>
      </c>
      <c r="F33" s="674">
        <v>672</v>
      </c>
      <c r="G33" s="660">
        <v>227</v>
      </c>
      <c r="H33" s="661">
        <v>317</v>
      </c>
      <c r="I33" s="661">
        <v>75</v>
      </c>
      <c r="J33" s="674">
        <v>619</v>
      </c>
      <c r="K33" s="660">
        <v>313</v>
      </c>
      <c r="L33" s="661">
        <v>475</v>
      </c>
      <c r="M33" s="661">
        <v>71</v>
      </c>
      <c r="N33" s="674">
        <v>859</v>
      </c>
      <c r="O33" s="660">
        <v>269</v>
      </c>
      <c r="P33" s="661">
        <v>295</v>
      </c>
      <c r="Q33" s="661">
        <v>67</v>
      </c>
      <c r="R33" s="674">
        <v>631</v>
      </c>
      <c r="S33" s="660">
        <v>338</v>
      </c>
      <c r="T33" s="661">
        <v>396</v>
      </c>
      <c r="U33" s="661">
        <v>82</v>
      </c>
      <c r="V33" s="674">
        <v>816</v>
      </c>
      <c r="W33" s="660">
        <v>311</v>
      </c>
      <c r="X33" s="661">
        <v>324</v>
      </c>
      <c r="Y33" s="661">
        <v>90</v>
      </c>
      <c r="Z33" s="674">
        <v>725</v>
      </c>
      <c r="AA33" s="660">
        <v>291</v>
      </c>
      <c r="AB33" s="661">
        <v>294</v>
      </c>
      <c r="AC33" s="661">
        <v>80</v>
      </c>
      <c r="AD33" s="674">
        <v>665</v>
      </c>
      <c r="AE33" s="660">
        <v>332</v>
      </c>
      <c r="AF33" s="661">
        <v>322</v>
      </c>
      <c r="AG33" s="661">
        <v>76</v>
      </c>
      <c r="AH33" s="674">
        <v>730</v>
      </c>
      <c r="AI33" s="660">
        <v>289</v>
      </c>
      <c r="AJ33" s="661">
        <v>249</v>
      </c>
      <c r="AK33" s="661">
        <v>72</v>
      </c>
      <c r="AL33" s="674">
        <v>610</v>
      </c>
      <c r="AM33" s="660">
        <v>281</v>
      </c>
      <c r="AN33" s="661">
        <v>300</v>
      </c>
      <c r="AO33" s="661">
        <v>66</v>
      </c>
      <c r="AP33" s="674">
        <v>647</v>
      </c>
      <c r="AQ33" s="660">
        <v>322</v>
      </c>
      <c r="AR33" s="661">
        <v>326</v>
      </c>
      <c r="AS33" s="661">
        <v>94</v>
      </c>
      <c r="AT33" s="674">
        <v>742</v>
      </c>
      <c r="AU33" s="660">
        <v>284</v>
      </c>
      <c r="AV33" s="661">
        <v>325</v>
      </c>
      <c r="AW33" s="661">
        <v>65</v>
      </c>
      <c r="AX33" s="674">
        <v>674</v>
      </c>
      <c r="AY33" s="656">
        <v>3522</v>
      </c>
      <c r="AZ33" s="657">
        <v>3961</v>
      </c>
      <c r="BA33" s="657">
        <v>907</v>
      </c>
      <c r="BB33" s="1102">
        <v>8390</v>
      </c>
    </row>
    <row r="34" spans="2:54" x14ac:dyDescent="0.2">
      <c r="B34" s="1163" t="s">
        <v>833</v>
      </c>
      <c r="C34" s="660">
        <v>100</v>
      </c>
      <c r="D34" s="661">
        <v>79</v>
      </c>
      <c r="E34" s="661">
        <v>36</v>
      </c>
      <c r="F34" s="674">
        <v>215</v>
      </c>
      <c r="G34" s="660">
        <v>103</v>
      </c>
      <c r="H34" s="661">
        <v>56</v>
      </c>
      <c r="I34" s="661">
        <v>26</v>
      </c>
      <c r="J34" s="674">
        <v>185</v>
      </c>
      <c r="K34" s="660">
        <v>113</v>
      </c>
      <c r="L34" s="661">
        <v>83</v>
      </c>
      <c r="M34" s="661">
        <v>38</v>
      </c>
      <c r="N34" s="674">
        <v>234</v>
      </c>
      <c r="O34" s="660">
        <v>111</v>
      </c>
      <c r="P34" s="661">
        <v>66</v>
      </c>
      <c r="Q34" s="661">
        <v>39</v>
      </c>
      <c r="R34" s="674">
        <v>216</v>
      </c>
      <c r="S34" s="660">
        <v>99</v>
      </c>
      <c r="T34" s="661">
        <v>80</v>
      </c>
      <c r="U34" s="661">
        <v>35</v>
      </c>
      <c r="V34" s="674">
        <v>214</v>
      </c>
      <c r="W34" s="660">
        <v>113</v>
      </c>
      <c r="X34" s="661">
        <v>72</v>
      </c>
      <c r="Y34" s="661">
        <v>40</v>
      </c>
      <c r="Z34" s="674">
        <v>225</v>
      </c>
      <c r="AA34" s="660">
        <v>90</v>
      </c>
      <c r="AB34" s="661">
        <v>54</v>
      </c>
      <c r="AC34" s="661">
        <v>42</v>
      </c>
      <c r="AD34" s="674">
        <v>186</v>
      </c>
      <c r="AE34" s="660">
        <v>127</v>
      </c>
      <c r="AF34" s="661">
        <v>54</v>
      </c>
      <c r="AG34" s="661">
        <v>34</v>
      </c>
      <c r="AH34" s="674">
        <v>215</v>
      </c>
      <c r="AI34" s="660">
        <v>97</v>
      </c>
      <c r="AJ34" s="661">
        <v>57</v>
      </c>
      <c r="AK34" s="661">
        <v>32</v>
      </c>
      <c r="AL34" s="674">
        <v>186</v>
      </c>
      <c r="AM34" s="660">
        <v>110</v>
      </c>
      <c r="AN34" s="661">
        <v>68</v>
      </c>
      <c r="AO34" s="661">
        <v>46</v>
      </c>
      <c r="AP34" s="674">
        <v>224</v>
      </c>
      <c r="AQ34" s="660">
        <v>131</v>
      </c>
      <c r="AR34" s="661">
        <v>107</v>
      </c>
      <c r="AS34" s="661">
        <v>39</v>
      </c>
      <c r="AT34" s="674">
        <v>277</v>
      </c>
      <c r="AU34" s="660">
        <v>106</v>
      </c>
      <c r="AV34" s="661">
        <v>76</v>
      </c>
      <c r="AW34" s="661">
        <v>34</v>
      </c>
      <c r="AX34" s="674">
        <v>216</v>
      </c>
      <c r="AY34" s="656">
        <v>1300</v>
      </c>
      <c r="AZ34" s="657">
        <v>852</v>
      </c>
      <c r="BA34" s="657">
        <v>441</v>
      </c>
      <c r="BB34" s="1102">
        <v>2593</v>
      </c>
    </row>
    <row r="35" spans="2:54" x14ac:dyDescent="0.2">
      <c r="B35" s="1163" t="s">
        <v>834</v>
      </c>
      <c r="C35" s="660">
        <v>114</v>
      </c>
      <c r="D35" s="661">
        <v>158</v>
      </c>
      <c r="E35" s="661">
        <v>53</v>
      </c>
      <c r="F35" s="674">
        <v>325</v>
      </c>
      <c r="G35" s="660">
        <v>108</v>
      </c>
      <c r="H35" s="661">
        <v>136</v>
      </c>
      <c r="I35" s="661">
        <v>46</v>
      </c>
      <c r="J35" s="674">
        <v>290</v>
      </c>
      <c r="K35" s="660">
        <v>138</v>
      </c>
      <c r="L35" s="661">
        <v>184</v>
      </c>
      <c r="M35" s="661">
        <v>48</v>
      </c>
      <c r="N35" s="674">
        <v>370</v>
      </c>
      <c r="O35" s="660">
        <v>108</v>
      </c>
      <c r="P35" s="661">
        <v>138</v>
      </c>
      <c r="Q35" s="661">
        <v>30</v>
      </c>
      <c r="R35" s="674">
        <v>276</v>
      </c>
      <c r="S35" s="660">
        <v>132</v>
      </c>
      <c r="T35" s="661">
        <v>159</v>
      </c>
      <c r="U35" s="661">
        <v>38</v>
      </c>
      <c r="V35" s="674">
        <v>329</v>
      </c>
      <c r="W35" s="660">
        <v>125</v>
      </c>
      <c r="X35" s="661">
        <v>136</v>
      </c>
      <c r="Y35" s="661">
        <v>46</v>
      </c>
      <c r="Z35" s="674">
        <v>307</v>
      </c>
      <c r="AA35" s="660">
        <v>148</v>
      </c>
      <c r="AB35" s="661">
        <v>132</v>
      </c>
      <c r="AC35" s="661">
        <v>51</v>
      </c>
      <c r="AD35" s="674">
        <v>331</v>
      </c>
      <c r="AE35" s="660">
        <v>120</v>
      </c>
      <c r="AF35" s="661">
        <v>130</v>
      </c>
      <c r="AG35" s="661">
        <v>49</v>
      </c>
      <c r="AH35" s="674">
        <v>299</v>
      </c>
      <c r="AI35" s="660">
        <v>98</v>
      </c>
      <c r="AJ35" s="661">
        <v>109</v>
      </c>
      <c r="AK35" s="661">
        <v>39</v>
      </c>
      <c r="AL35" s="674">
        <v>246</v>
      </c>
      <c r="AM35" s="660">
        <v>110</v>
      </c>
      <c r="AN35" s="661">
        <v>138</v>
      </c>
      <c r="AO35" s="661">
        <v>36</v>
      </c>
      <c r="AP35" s="674">
        <v>284</v>
      </c>
      <c r="AQ35" s="660">
        <v>131</v>
      </c>
      <c r="AR35" s="661">
        <v>151</v>
      </c>
      <c r="AS35" s="661">
        <v>43</v>
      </c>
      <c r="AT35" s="674">
        <v>325</v>
      </c>
      <c r="AU35" s="660">
        <v>127</v>
      </c>
      <c r="AV35" s="661">
        <v>151</v>
      </c>
      <c r="AW35" s="661">
        <v>42</v>
      </c>
      <c r="AX35" s="674">
        <v>320</v>
      </c>
      <c r="AY35" s="656">
        <v>1459</v>
      </c>
      <c r="AZ35" s="657">
        <v>1722</v>
      </c>
      <c r="BA35" s="657">
        <v>521</v>
      </c>
      <c r="BB35" s="1102">
        <v>3702</v>
      </c>
    </row>
    <row r="36" spans="2:54" x14ac:dyDescent="0.2">
      <c r="B36" s="1163" t="s">
        <v>835</v>
      </c>
      <c r="C36" s="660">
        <v>62</v>
      </c>
      <c r="D36" s="661">
        <v>111</v>
      </c>
      <c r="E36" s="661">
        <v>22</v>
      </c>
      <c r="F36" s="674">
        <v>195</v>
      </c>
      <c r="G36" s="660">
        <v>54</v>
      </c>
      <c r="H36" s="661">
        <v>88</v>
      </c>
      <c r="I36" s="661">
        <v>6</v>
      </c>
      <c r="J36" s="674">
        <v>148</v>
      </c>
      <c r="K36" s="660">
        <v>84</v>
      </c>
      <c r="L36" s="661">
        <v>147</v>
      </c>
      <c r="M36" s="661">
        <v>28</v>
      </c>
      <c r="N36" s="674">
        <v>259</v>
      </c>
      <c r="O36" s="660">
        <v>55</v>
      </c>
      <c r="P36" s="661">
        <v>108</v>
      </c>
      <c r="Q36" s="661">
        <v>15</v>
      </c>
      <c r="R36" s="674">
        <v>178</v>
      </c>
      <c r="S36" s="660">
        <v>73</v>
      </c>
      <c r="T36" s="661">
        <v>138</v>
      </c>
      <c r="U36" s="661">
        <v>23</v>
      </c>
      <c r="V36" s="674">
        <v>234</v>
      </c>
      <c r="W36" s="660">
        <v>65</v>
      </c>
      <c r="X36" s="661">
        <v>120</v>
      </c>
      <c r="Y36" s="661">
        <v>25</v>
      </c>
      <c r="Z36" s="674">
        <v>210</v>
      </c>
      <c r="AA36" s="660">
        <v>52</v>
      </c>
      <c r="AB36" s="661">
        <v>101</v>
      </c>
      <c r="AC36" s="661">
        <v>10</v>
      </c>
      <c r="AD36" s="674">
        <v>163</v>
      </c>
      <c r="AE36" s="660">
        <v>67</v>
      </c>
      <c r="AF36" s="661">
        <v>102</v>
      </c>
      <c r="AG36" s="661">
        <v>20</v>
      </c>
      <c r="AH36" s="674">
        <v>189</v>
      </c>
      <c r="AI36" s="660">
        <v>49</v>
      </c>
      <c r="AJ36" s="661">
        <v>98</v>
      </c>
      <c r="AK36" s="661">
        <v>10</v>
      </c>
      <c r="AL36" s="674">
        <v>157</v>
      </c>
      <c r="AM36" s="660">
        <v>71</v>
      </c>
      <c r="AN36" s="661">
        <v>110</v>
      </c>
      <c r="AO36" s="661">
        <v>12</v>
      </c>
      <c r="AP36" s="674">
        <v>193</v>
      </c>
      <c r="AQ36" s="660">
        <v>62</v>
      </c>
      <c r="AR36" s="661">
        <v>94</v>
      </c>
      <c r="AS36" s="661">
        <v>16</v>
      </c>
      <c r="AT36" s="674">
        <v>172</v>
      </c>
      <c r="AU36" s="660">
        <v>79</v>
      </c>
      <c r="AV36" s="661">
        <v>98</v>
      </c>
      <c r="AW36" s="661">
        <v>7</v>
      </c>
      <c r="AX36" s="674">
        <v>184</v>
      </c>
      <c r="AY36" s="656">
        <v>773</v>
      </c>
      <c r="AZ36" s="657">
        <v>1315</v>
      </c>
      <c r="BA36" s="657">
        <v>194</v>
      </c>
      <c r="BB36" s="1102">
        <v>2282</v>
      </c>
    </row>
    <row r="37" spans="2:54" x14ac:dyDescent="0.2">
      <c r="B37" s="1163" t="s">
        <v>836</v>
      </c>
      <c r="C37" s="660">
        <v>408</v>
      </c>
      <c r="D37" s="661">
        <v>378</v>
      </c>
      <c r="E37" s="661">
        <v>100</v>
      </c>
      <c r="F37" s="674">
        <v>886</v>
      </c>
      <c r="G37" s="660">
        <v>335</v>
      </c>
      <c r="H37" s="661">
        <v>350</v>
      </c>
      <c r="I37" s="661">
        <v>71</v>
      </c>
      <c r="J37" s="674">
        <v>756</v>
      </c>
      <c r="K37" s="660">
        <v>434</v>
      </c>
      <c r="L37" s="661">
        <v>444</v>
      </c>
      <c r="M37" s="661">
        <v>96</v>
      </c>
      <c r="N37" s="674">
        <v>974</v>
      </c>
      <c r="O37" s="660">
        <v>370</v>
      </c>
      <c r="P37" s="661">
        <v>371</v>
      </c>
      <c r="Q37" s="661">
        <v>70</v>
      </c>
      <c r="R37" s="674">
        <v>811</v>
      </c>
      <c r="S37" s="660">
        <v>446</v>
      </c>
      <c r="T37" s="661">
        <v>455</v>
      </c>
      <c r="U37" s="661">
        <v>94</v>
      </c>
      <c r="V37" s="674">
        <v>995</v>
      </c>
      <c r="W37" s="660">
        <v>416</v>
      </c>
      <c r="X37" s="661">
        <v>352</v>
      </c>
      <c r="Y37" s="661">
        <v>114</v>
      </c>
      <c r="Z37" s="674">
        <v>882</v>
      </c>
      <c r="AA37" s="660">
        <v>419</v>
      </c>
      <c r="AB37" s="661">
        <v>317</v>
      </c>
      <c r="AC37" s="661">
        <v>99</v>
      </c>
      <c r="AD37" s="674">
        <v>835</v>
      </c>
      <c r="AE37" s="660">
        <v>469</v>
      </c>
      <c r="AF37" s="661">
        <v>380</v>
      </c>
      <c r="AG37" s="661">
        <v>79</v>
      </c>
      <c r="AH37" s="674">
        <v>928</v>
      </c>
      <c r="AI37" s="660">
        <v>398</v>
      </c>
      <c r="AJ37" s="661">
        <v>299</v>
      </c>
      <c r="AK37" s="661">
        <v>83</v>
      </c>
      <c r="AL37" s="674">
        <v>780</v>
      </c>
      <c r="AM37" s="660">
        <v>425</v>
      </c>
      <c r="AN37" s="661">
        <v>328</v>
      </c>
      <c r="AO37" s="661">
        <v>79</v>
      </c>
      <c r="AP37" s="674">
        <v>832</v>
      </c>
      <c r="AQ37" s="660">
        <v>496</v>
      </c>
      <c r="AR37" s="661">
        <v>406</v>
      </c>
      <c r="AS37" s="661">
        <v>97</v>
      </c>
      <c r="AT37" s="674">
        <v>999</v>
      </c>
      <c r="AU37" s="660">
        <v>452</v>
      </c>
      <c r="AV37" s="661">
        <v>374</v>
      </c>
      <c r="AW37" s="661">
        <v>74</v>
      </c>
      <c r="AX37" s="674">
        <v>900</v>
      </c>
      <c r="AY37" s="656">
        <v>5068</v>
      </c>
      <c r="AZ37" s="657">
        <v>4454</v>
      </c>
      <c r="BA37" s="657">
        <v>1056</v>
      </c>
      <c r="BB37" s="1102">
        <v>10578</v>
      </c>
    </row>
    <row r="38" spans="2:54" x14ac:dyDescent="0.2">
      <c r="B38" s="1163" t="s">
        <v>837</v>
      </c>
      <c r="C38" s="660">
        <v>101</v>
      </c>
      <c r="D38" s="661">
        <v>83</v>
      </c>
      <c r="E38" s="661">
        <v>34</v>
      </c>
      <c r="F38" s="674">
        <v>218</v>
      </c>
      <c r="G38" s="660">
        <v>71</v>
      </c>
      <c r="H38" s="661">
        <v>62</v>
      </c>
      <c r="I38" s="661">
        <v>25</v>
      </c>
      <c r="J38" s="674">
        <v>158</v>
      </c>
      <c r="K38" s="660">
        <v>185</v>
      </c>
      <c r="L38" s="661">
        <v>179</v>
      </c>
      <c r="M38" s="661">
        <v>59</v>
      </c>
      <c r="N38" s="674">
        <v>423</v>
      </c>
      <c r="O38" s="660">
        <v>142</v>
      </c>
      <c r="P38" s="661">
        <v>146</v>
      </c>
      <c r="Q38" s="661">
        <v>55</v>
      </c>
      <c r="R38" s="674">
        <v>343</v>
      </c>
      <c r="S38" s="660">
        <v>187</v>
      </c>
      <c r="T38" s="661">
        <v>191</v>
      </c>
      <c r="U38" s="661">
        <v>56</v>
      </c>
      <c r="V38" s="674">
        <v>434</v>
      </c>
      <c r="W38" s="660">
        <v>136</v>
      </c>
      <c r="X38" s="661">
        <v>155</v>
      </c>
      <c r="Y38" s="661">
        <v>67</v>
      </c>
      <c r="Z38" s="674">
        <v>358</v>
      </c>
      <c r="AA38" s="660">
        <v>128</v>
      </c>
      <c r="AB38" s="661">
        <v>89</v>
      </c>
      <c r="AC38" s="661">
        <v>48</v>
      </c>
      <c r="AD38" s="674">
        <v>265</v>
      </c>
      <c r="AE38" s="660">
        <v>174</v>
      </c>
      <c r="AF38" s="661">
        <v>125</v>
      </c>
      <c r="AG38" s="661">
        <v>55</v>
      </c>
      <c r="AH38" s="674">
        <v>354</v>
      </c>
      <c r="AI38" s="660">
        <v>127</v>
      </c>
      <c r="AJ38" s="661">
        <v>107</v>
      </c>
      <c r="AK38" s="661">
        <v>56</v>
      </c>
      <c r="AL38" s="674">
        <v>290</v>
      </c>
      <c r="AM38" s="660">
        <v>125</v>
      </c>
      <c r="AN38" s="661">
        <v>113</v>
      </c>
      <c r="AO38" s="661">
        <v>57</v>
      </c>
      <c r="AP38" s="674">
        <v>295</v>
      </c>
      <c r="AQ38" s="660">
        <v>160</v>
      </c>
      <c r="AR38" s="661">
        <v>111</v>
      </c>
      <c r="AS38" s="661">
        <v>65</v>
      </c>
      <c r="AT38" s="674">
        <v>336</v>
      </c>
      <c r="AU38" s="660">
        <v>134</v>
      </c>
      <c r="AV38" s="661">
        <v>99</v>
      </c>
      <c r="AW38" s="661">
        <v>31</v>
      </c>
      <c r="AX38" s="674">
        <v>264</v>
      </c>
      <c r="AY38" s="656">
        <v>1670</v>
      </c>
      <c r="AZ38" s="657">
        <v>1460</v>
      </c>
      <c r="BA38" s="657">
        <v>608</v>
      </c>
      <c r="BB38" s="1102">
        <v>3738</v>
      </c>
    </row>
    <row r="39" spans="2:54" x14ac:dyDescent="0.2">
      <c r="B39" s="1163" t="s">
        <v>838</v>
      </c>
      <c r="C39" s="660">
        <v>100</v>
      </c>
      <c r="D39" s="661">
        <v>50</v>
      </c>
      <c r="E39" s="661">
        <v>18</v>
      </c>
      <c r="F39" s="674">
        <v>168</v>
      </c>
      <c r="G39" s="660">
        <v>50</v>
      </c>
      <c r="H39" s="661">
        <v>27</v>
      </c>
      <c r="I39" s="661">
        <v>8</v>
      </c>
      <c r="J39" s="674">
        <v>85</v>
      </c>
      <c r="K39" s="660">
        <v>220</v>
      </c>
      <c r="L39" s="661">
        <v>123</v>
      </c>
      <c r="M39" s="661">
        <v>51</v>
      </c>
      <c r="N39" s="674">
        <v>394</v>
      </c>
      <c r="O39" s="660">
        <v>178</v>
      </c>
      <c r="P39" s="661">
        <v>98</v>
      </c>
      <c r="Q39" s="661">
        <v>32</v>
      </c>
      <c r="R39" s="674">
        <v>308</v>
      </c>
      <c r="S39" s="660">
        <v>229</v>
      </c>
      <c r="T39" s="661">
        <v>110</v>
      </c>
      <c r="U39" s="661">
        <v>52</v>
      </c>
      <c r="V39" s="674">
        <v>391</v>
      </c>
      <c r="W39" s="660">
        <v>199</v>
      </c>
      <c r="X39" s="661">
        <v>106</v>
      </c>
      <c r="Y39" s="661">
        <v>42</v>
      </c>
      <c r="Z39" s="674">
        <v>347</v>
      </c>
      <c r="AA39" s="660">
        <v>133</v>
      </c>
      <c r="AB39" s="661">
        <v>61</v>
      </c>
      <c r="AC39" s="661">
        <v>27</v>
      </c>
      <c r="AD39" s="674">
        <v>221</v>
      </c>
      <c r="AE39" s="660">
        <v>225</v>
      </c>
      <c r="AF39" s="661">
        <v>94</v>
      </c>
      <c r="AG39" s="661">
        <v>48</v>
      </c>
      <c r="AH39" s="674">
        <v>367</v>
      </c>
      <c r="AI39" s="660">
        <v>163</v>
      </c>
      <c r="AJ39" s="661">
        <v>77</v>
      </c>
      <c r="AK39" s="661">
        <v>50</v>
      </c>
      <c r="AL39" s="674">
        <v>290</v>
      </c>
      <c r="AM39" s="660">
        <v>170</v>
      </c>
      <c r="AN39" s="661">
        <v>89</v>
      </c>
      <c r="AO39" s="661">
        <v>38</v>
      </c>
      <c r="AP39" s="674">
        <v>297</v>
      </c>
      <c r="AQ39" s="660">
        <v>192</v>
      </c>
      <c r="AR39" s="661">
        <v>110</v>
      </c>
      <c r="AS39" s="661">
        <v>54</v>
      </c>
      <c r="AT39" s="674">
        <v>356</v>
      </c>
      <c r="AU39" s="660">
        <v>146</v>
      </c>
      <c r="AV39" s="661">
        <v>64</v>
      </c>
      <c r="AW39" s="661">
        <v>27</v>
      </c>
      <c r="AX39" s="674">
        <v>237</v>
      </c>
      <c r="AY39" s="656">
        <v>2005</v>
      </c>
      <c r="AZ39" s="657">
        <v>1009</v>
      </c>
      <c r="BA39" s="657">
        <v>447</v>
      </c>
      <c r="BB39" s="1102">
        <v>3461</v>
      </c>
    </row>
    <row r="40" spans="2:54" x14ac:dyDescent="0.2">
      <c r="B40" s="1163" t="s">
        <v>839</v>
      </c>
      <c r="C40" s="660">
        <v>143</v>
      </c>
      <c r="D40" s="661">
        <v>82</v>
      </c>
      <c r="E40" s="661">
        <v>48</v>
      </c>
      <c r="F40" s="674">
        <v>273</v>
      </c>
      <c r="G40" s="660">
        <v>93</v>
      </c>
      <c r="H40" s="661">
        <v>63</v>
      </c>
      <c r="I40" s="661">
        <v>40</v>
      </c>
      <c r="J40" s="674">
        <v>196</v>
      </c>
      <c r="K40" s="660">
        <v>153</v>
      </c>
      <c r="L40" s="661">
        <v>86</v>
      </c>
      <c r="M40" s="661">
        <v>62</v>
      </c>
      <c r="N40" s="674">
        <v>301</v>
      </c>
      <c r="O40" s="660">
        <v>134</v>
      </c>
      <c r="P40" s="661">
        <v>77</v>
      </c>
      <c r="Q40" s="661">
        <v>57</v>
      </c>
      <c r="R40" s="674">
        <v>268</v>
      </c>
      <c r="S40" s="660">
        <v>124</v>
      </c>
      <c r="T40" s="661">
        <v>87</v>
      </c>
      <c r="U40" s="661">
        <v>50</v>
      </c>
      <c r="V40" s="674">
        <v>261</v>
      </c>
      <c r="W40" s="660">
        <v>148</v>
      </c>
      <c r="X40" s="661">
        <v>61</v>
      </c>
      <c r="Y40" s="661">
        <v>46</v>
      </c>
      <c r="Z40" s="674">
        <v>255</v>
      </c>
      <c r="AA40" s="660">
        <v>116</v>
      </c>
      <c r="AB40" s="661">
        <v>69</v>
      </c>
      <c r="AC40" s="661">
        <v>38</v>
      </c>
      <c r="AD40" s="674">
        <v>223</v>
      </c>
      <c r="AE40" s="660">
        <v>139</v>
      </c>
      <c r="AF40" s="661">
        <v>62</v>
      </c>
      <c r="AG40" s="661">
        <v>57</v>
      </c>
      <c r="AH40" s="674">
        <v>258</v>
      </c>
      <c r="AI40" s="660">
        <v>103</v>
      </c>
      <c r="AJ40" s="661">
        <v>76</v>
      </c>
      <c r="AK40" s="661">
        <v>41</v>
      </c>
      <c r="AL40" s="674">
        <v>220</v>
      </c>
      <c r="AM40" s="660">
        <v>108</v>
      </c>
      <c r="AN40" s="661">
        <v>71</v>
      </c>
      <c r="AO40" s="661">
        <v>50</v>
      </c>
      <c r="AP40" s="674">
        <v>229</v>
      </c>
      <c r="AQ40" s="660">
        <v>131</v>
      </c>
      <c r="AR40" s="661">
        <v>80</v>
      </c>
      <c r="AS40" s="661">
        <v>52</v>
      </c>
      <c r="AT40" s="674">
        <v>263</v>
      </c>
      <c r="AU40" s="660">
        <v>108</v>
      </c>
      <c r="AV40" s="661">
        <v>79</v>
      </c>
      <c r="AW40" s="661">
        <v>53</v>
      </c>
      <c r="AX40" s="674">
        <v>240</v>
      </c>
      <c r="AY40" s="656">
        <v>1500</v>
      </c>
      <c r="AZ40" s="657">
        <v>893</v>
      </c>
      <c r="BA40" s="657">
        <v>594</v>
      </c>
      <c r="BB40" s="1102">
        <v>2987</v>
      </c>
    </row>
    <row r="41" spans="2:54" x14ac:dyDescent="0.2">
      <c r="B41" s="1163" t="s">
        <v>840</v>
      </c>
      <c r="C41" s="660">
        <v>98</v>
      </c>
      <c r="D41" s="661">
        <v>73</v>
      </c>
      <c r="E41" s="661">
        <v>37</v>
      </c>
      <c r="F41" s="674">
        <v>208</v>
      </c>
      <c r="G41" s="660">
        <v>79</v>
      </c>
      <c r="H41" s="661">
        <v>65</v>
      </c>
      <c r="I41" s="661">
        <v>32</v>
      </c>
      <c r="J41" s="674">
        <v>176</v>
      </c>
      <c r="K41" s="660">
        <v>161</v>
      </c>
      <c r="L41" s="661">
        <v>100</v>
      </c>
      <c r="M41" s="661">
        <v>33</v>
      </c>
      <c r="N41" s="674">
        <v>294</v>
      </c>
      <c r="O41" s="660">
        <v>133</v>
      </c>
      <c r="P41" s="661">
        <v>69</v>
      </c>
      <c r="Q41" s="661">
        <v>20</v>
      </c>
      <c r="R41" s="674">
        <v>222</v>
      </c>
      <c r="S41" s="660">
        <v>167</v>
      </c>
      <c r="T41" s="661">
        <v>95</v>
      </c>
      <c r="U41" s="661">
        <v>46</v>
      </c>
      <c r="V41" s="674">
        <v>308</v>
      </c>
      <c r="W41" s="660">
        <v>161</v>
      </c>
      <c r="X41" s="661">
        <v>82</v>
      </c>
      <c r="Y41" s="661">
        <v>28</v>
      </c>
      <c r="Z41" s="674">
        <v>271</v>
      </c>
      <c r="AA41" s="660">
        <v>136</v>
      </c>
      <c r="AB41" s="661">
        <v>76</v>
      </c>
      <c r="AC41" s="661">
        <v>26</v>
      </c>
      <c r="AD41" s="674">
        <v>238</v>
      </c>
      <c r="AE41" s="660">
        <v>143</v>
      </c>
      <c r="AF41" s="661">
        <v>83</v>
      </c>
      <c r="AG41" s="661">
        <v>29</v>
      </c>
      <c r="AH41" s="674">
        <v>255</v>
      </c>
      <c r="AI41" s="660">
        <v>149</v>
      </c>
      <c r="AJ41" s="661">
        <v>71</v>
      </c>
      <c r="AK41" s="661">
        <v>22</v>
      </c>
      <c r="AL41" s="674">
        <v>242</v>
      </c>
      <c r="AM41" s="660">
        <v>149</v>
      </c>
      <c r="AN41" s="661">
        <v>77</v>
      </c>
      <c r="AO41" s="661">
        <v>30</v>
      </c>
      <c r="AP41" s="674">
        <v>256</v>
      </c>
      <c r="AQ41" s="660">
        <v>181</v>
      </c>
      <c r="AR41" s="661">
        <v>81</v>
      </c>
      <c r="AS41" s="661">
        <v>30</v>
      </c>
      <c r="AT41" s="674">
        <v>292</v>
      </c>
      <c r="AU41" s="660">
        <v>153</v>
      </c>
      <c r="AV41" s="661">
        <v>85</v>
      </c>
      <c r="AW41" s="661">
        <v>22</v>
      </c>
      <c r="AX41" s="674">
        <v>260</v>
      </c>
      <c r="AY41" s="656">
        <v>1710</v>
      </c>
      <c r="AZ41" s="657">
        <v>957</v>
      </c>
      <c r="BA41" s="657">
        <v>355</v>
      </c>
      <c r="BB41" s="1102">
        <v>3022</v>
      </c>
    </row>
    <row r="42" spans="2:54" x14ac:dyDescent="0.2">
      <c r="B42" s="1163" t="s">
        <v>841</v>
      </c>
      <c r="C42" s="660">
        <v>13</v>
      </c>
      <c r="D42" s="661">
        <v>16</v>
      </c>
      <c r="E42" s="661">
        <v>2</v>
      </c>
      <c r="F42" s="674">
        <v>31</v>
      </c>
      <c r="G42" s="660">
        <v>11</v>
      </c>
      <c r="H42" s="661">
        <v>13</v>
      </c>
      <c r="I42" s="661">
        <v>4</v>
      </c>
      <c r="J42" s="674">
        <v>28</v>
      </c>
      <c r="K42" s="660">
        <v>10</v>
      </c>
      <c r="L42" s="661">
        <v>13</v>
      </c>
      <c r="M42" s="661">
        <v>5</v>
      </c>
      <c r="N42" s="674">
        <v>28</v>
      </c>
      <c r="O42" s="660">
        <v>10</v>
      </c>
      <c r="P42" s="661">
        <v>16</v>
      </c>
      <c r="Q42" s="661">
        <v>1</v>
      </c>
      <c r="R42" s="674">
        <v>27</v>
      </c>
      <c r="S42" s="660">
        <v>12</v>
      </c>
      <c r="T42" s="661">
        <v>16</v>
      </c>
      <c r="U42" s="661">
        <v>2</v>
      </c>
      <c r="V42" s="674">
        <v>30</v>
      </c>
      <c r="W42" s="660">
        <v>17</v>
      </c>
      <c r="X42" s="661">
        <v>19</v>
      </c>
      <c r="Y42" s="661">
        <v>3</v>
      </c>
      <c r="Z42" s="674">
        <v>39</v>
      </c>
      <c r="AA42" s="660">
        <v>19</v>
      </c>
      <c r="AB42" s="661">
        <v>22</v>
      </c>
      <c r="AC42" s="661">
        <v>2</v>
      </c>
      <c r="AD42" s="674">
        <v>43</v>
      </c>
      <c r="AE42" s="660">
        <v>11</v>
      </c>
      <c r="AF42" s="661">
        <v>25</v>
      </c>
      <c r="AG42" s="661">
        <v>5</v>
      </c>
      <c r="AH42" s="674">
        <v>41</v>
      </c>
      <c r="AI42" s="660">
        <v>10</v>
      </c>
      <c r="AJ42" s="661">
        <v>13</v>
      </c>
      <c r="AK42" s="661">
        <v>1</v>
      </c>
      <c r="AL42" s="674">
        <v>24</v>
      </c>
      <c r="AM42" s="660">
        <v>17</v>
      </c>
      <c r="AN42" s="661">
        <v>18</v>
      </c>
      <c r="AO42" s="661">
        <v>2</v>
      </c>
      <c r="AP42" s="674">
        <v>37</v>
      </c>
      <c r="AQ42" s="660">
        <v>15</v>
      </c>
      <c r="AR42" s="661">
        <v>15</v>
      </c>
      <c r="AS42" s="661">
        <v>6</v>
      </c>
      <c r="AT42" s="674">
        <v>36</v>
      </c>
      <c r="AU42" s="660">
        <v>20</v>
      </c>
      <c r="AV42" s="661">
        <v>9</v>
      </c>
      <c r="AW42" s="661">
        <v>1</v>
      </c>
      <c r="AX42" s="674">
        <v>30</v>
      </c>
      <c r="AY42" s="656">
        <v>165</v>
      </c>
      <c r="AZ42" s="657">
        <v>195</v>
      </c>
      <c r="BA42" s="657">
        <v>34</v>
      </c>
      <c r="BB42" s="1102">
        <v>394</v>
      </c>
    </row>
    <row r="43" spans="2:54" x14ac:dyDescent="0.2">
      <c r="B43" s="1163" t="s">
        <v>842</v>
      </c>
      <c r="C43" s="660">
        <v>0</v>
      </c>
      <c r="D43" s="661">
        <v>0</v>
      </c>
      <c r="E43" s="661">
        <v>0</v>
      </c>
      <c r="F43" s="674">
        <v>0</v>
      </c>
      <c r="G43" s="660">
        <v>0</v>
      </c>
      <c r="H43" s="661">
        <v>1</v>
      </c>
      <c r="I43" s="661"/>
      <c r="J43" s="674">
        <v>1</v>
      </c>
      <c r="K43" s="660">
        <v>0</v>
      </c>
      <c r="L43" s="661">
        <v>1</v>
      </c>
      <c r="M43" s="661"/>
      <c r="N43" s="674">
        <v>1</v>
      </c>
      <c r="O43" s="660">
        <v>1</v>
      </c>
      <c r="P43" s="661">
        <v>1</v>
      </c>
      <c r="Q43" s="661"/>
      <c r="R43" s="674">
        <v>2</v>
      </c>
      <c r="S43" s="660">
        <v>0</v>
      </c>
      <c r="T43" s="661">
        <v>0</v>
      </c>
      <c r="U43" s="661"/>
      <c r="V43" s="674">
        <v>0</v>
      </c>
      <c r="W43" s="660">
        <v>0</v>
      </c>
      <c r="X43" s="661">
        <v>0</v>
      </c>
      <c r="Y43" s="661"/>
      <c r="Z43" s="674">
        <v>0</v>
      </c>
      <c r="AA43" s="660"/>
      <c r="AB43" s="661"/>
      <c r="AC43" s="661"/>
      <c r="AD43" s="674">
        <v>0</v>
      </c>
      <c r="AE43" s="660">
        <v>0</v>
      </c>
      <c r="AF43" s="661">
        <v>0</v>
      </c>
      <c r="AG43" s="661"/>
      <c r="AH43" s="674">
        <v>0</v>
      </c>
      <c r="AI43" s="660">
        <v>0</v>
      </c>
      <c r="AJ43" s="661">
        <v>0</v>
      </c>
      <c r="AK43" s="661"/>
      <c r="AL43" s="674">
        <v>0</v>
      </c>
      <c r="AM43" s="660">
        <v>0</v>
      </c>
      <c r="AN43" s="661">
        <v>0</v>
      </c>
      <c r="AO43" s="661"/>
      <c r="AP43" s="674">
        <v>0</v>
      </c>
      <c r="AQ43" s="660">
        <v>0</v>
      </c>
      <c r="AR43" s="661">
        <v>0</v>
      </c>
      <c r="AS43" s="661"/>
      <c r="AT43" s="674">
        <v>0</v>
      </c>
      <c r="AU43" s="660">
        <v>0</v>
      </c>
      <c r="AV43" s="661">
        <v>0</v>
      </c>
      <c r="AW43" s="661"/>
      <c r="AX43" s="674">
        <v>0</v>
      </c>
      <c r="AY43" s="656">
        <v>1</v>
      </c>
      <c r="AZ43" s="657">
        <v>3</v>
      </c>
      <c r="BA43" s="657">
        <v>0</v>
      </c>
      <c r="BB43" s="1102">
        <v>4</v>
      </c>
    </row>
    <row r="44" spans="2:54" ht="15" x14ac:dyDescent="0.25">
      <c r="B44" s="1056" t="s">
        <v>879</v>
      </c>
      <c r="C44" s="664">
        <v>1822</v>
      </c>
      <c r="D44" s="665">
        <v>1982</v>
      </c>
      <c r="E44" s="665">
        <v>572</v>
      </c>
      <c r="F44" s="674">
        <v>4376</v>
      </c>
      <c r="G44" s="664">
        <v>1491</v>
      </c>
      <c r="H44" s="665">
        <v>1755</v>
      </c>
      <c r="I44" s="665">
        <v>461</v>
      </c>
      <c r="J44" s="674">
        <v>3707</v>
      </c>
      <c r="K44" s="664">
        <v>2308</v>
      </c>
      <c r="L44" s="665">
        <v>2550</v>
      </c>
      <c r="M44" s="665">
        <v>649</v>
      </c>
      <c r="N44" s="674">
        <v>5507</v>
      </c>
      <c r="O44" s="664">
        <v>1935</v>
      </c>
      <c r="P44" s="665">
        <v>1937</v>
      </c>
      <c r="Q44" s="665">
        <v>520</v>
      </c>
      <c r="R44" s="679">
        <v>4392</v>
      </c>
      <c r="S44" s="664">
        <v>2264</v>
      </c>
      <c r="T44" s="665">
        <v>2362</v>
      </c>
      <c r="U44" s="665">
        <v>643</v>
      </c>
      <c r="V44" s="679">
        <v>5269</v>
      </c>
      <c r="W44" s="664">
        <v>2129</v>
      </c>
      <c r="X44" s="665">
        <v>2030</v>
      </c>
      <c r="Y44" s="665">
        <v>677</v>
      </c>
      <c r="Z44" s="679">
        <v>4836</v>
      </c>
      <c r="AA44" s="664">
        <v>1969</v>
      </c>
      <c r="AB44" s="665">
        <v>1761</v>
      </c>
      <c r="AC44" s="665">
        <v>587</v>
      </c>
      <c r="AD44" s="679">
        <v>4317</v>
      </c>
      <c r="AE44" s="664">
        <v>2270</v>
      </c>
      <c r="AF44" s="665">
        <v>1905</v>
      </c>
      <c r="AG44" s="665">
        <v>572</v>
      </c>
      <c r="AH44" s="679">
        <v>4747</v>
      </c>
      <c r="AI44" s="664">
        <v>1837</v>
      </c>
      <c r="AJ44" s="665">
        <v>1553</v>
      </c>
      <c r="AK44" s="665">
        <v>523</v>
      </c>
      <c r="AL44" s="679">
        <v>3913</v>
      </c>
      <c r="AM44" s="664">
        <v>1977</v>
      </c>
      <c r="AN44" s="665">
        <v>1756</v>
      </c>
      <c r="AO44" s="665">
        <v>548</v>
      </c>
      <c r="AP44" s="679">
        <v>4281</v>
      </c>
      <c r="AQ44" s="664">
        <v>2263</v>
      </c>
      <c r="AR44" s="665">
        <v>2031</v>
      </c>
      <c r="AS44" s="665">
        <v>647</v>
      </c>
      <c r="AT44" s="679">
        <v>4941</v>
      </c>
      <c r="AU44" s="664">
        <v>1987</v>
      </c>
      <c r="AV44" s="665">
        <v>1886</v>
      </c>
      <c r="AW44" s="665">
        <v>481</v>
      </c>
      <c r="AX44" s="679">
        <v>4354</v>
      </c>
      <c r="AY44" s="664">
        <v>24252</v>
      </c>
      <c r="AZ44" s="665">
        <v>23508</v>
      </c>
      <c r="BA44" s="665">
        <v>6880</v>
      </c>
      <c r="BB44" s="1104">
        <v>54640</v>
      </c>
    </row>
    <row r="45" spans="2:54" ht="21.75" customHeight="1" x14ac:dyDescent="0.2">
      <c r="B45" s="1101" t="s">
        <v>880</v>
      </c>
      <c r="C45" s="1058"/>
      <c r="D45" s="1059"/>
      <c r="E45" s="1143"/>
      <c r="F45" s="1060"/>
      <c r="G45" s="1058"/>
      <c r="H45" s="1059"/>
      <c r="I45" s="1143"/>
      <c r="J45" s="1060"/>
      <c r="K45" s="1058"/>
      <c r="L45" s="1059"/>
      <c r="M45" s="1143"/>
      <c r="N45" s="1060"/>
      <c r="O45" s="1058"/>
      <c r="P45" s="1059"/>
      <c r="Q45" s="1143"/>
      <c r="R45" s="1060"/>
      <c r="S45" s="1058"/>
      <c r="T45" s="1059"/>
      <c r="U45" s="1143"/>
      <c r="V45" s="1060"/>
      <c r="W45" s="1058"/>
      <c r="X45" s="1059"/>
      <c r="Y45" s="1143"/>
      <c r="Z45" s="1060"/>
      <c r="AA45" s="1058"/>
      <c r="AB45" s="1059"/>
      <c r="AC45" s="1143"/>
      <c r="AD45" s="1060"/>
      <c r="AE45" s="1058"/>
      <c r="AF45" s="1059"/>
      <c r="AG45" s="1143"/>
      <c r="AH45" s="1060"/>
      <c r="AI45" s="1058"/>
      <c r="AJ45" s="1059"/>
      <c r="AK45" s="1143"/>
      <c r="AL45" s="1060"/>
      <c r="AM45" s="1058"/>
      <c r="AN45" s="1059"/>
      <c r="AO45" s="1143"/>
      <c r="AP45" s="1060"/>
      <c r="AQ45" s="1058"/>
      <c r="AR45" s="1059"/>
      <c r="AS45" s="1143"/>
      <c r="AT45" s="1060"/>
      <c r="AU45" s="1058"/>
      <c r="AV45" s="1059"/>
      <c r="AW45" s="1143"/>
      <c r="AX45" s="1060"/>
      <c r="AY45" s="1058"/>
      <c r="AZ45" s="1059"/>
      <c r="BA45" s="1143"/>
      <c r="BB45" s="1061"/>
    </row>
    <row r="46" spans="2:54" ht="21" customHeight="1" x14ac:dyDescent="0.2">
      <c r="B46" s="1162" t="s">
        <v>826</v>
      </c>
      <c r="C46" s="656">
        <v>830</v>
      </c>
      <c r="D46" s="657">
        <v>717</v>
      </c>
      <c r="E46" s="657">
        <v>199</v>
      </c>
      <c r="F46" s="674">
        <v>1746</v>
      </c>
      <c r="G46" s="656">
        <v>817</v>
      </c>
      <c r="H46" s="657">
        <v>693</v>
      </c>
      <c r="I46" s="657">
        <v>190</v>
      </c>
      <c r="J46" s="674">
        <v>1700</v>
      </c>
      <c r="K46" s="656">
        <v>738</v>
      </c>
      <c r="L46" s="657">
        <v>654</v>
      </c>
      <c r="M46" s="657">
        <v>169</v>
      </c>
      <c r="N46" s="674">
        <v>1561</v>
      </c>
      <c r="O46" s="656">
        <v>468</v>
      </c>
      <c r="P46" s="657">
        <v>415</v>
      </c>
      <c r="Q46" s="657">
        <v>142</v>
      </c>
      <c r="R46" s="674">
        <v>1025</v>
      </c>
      <c r="S46" s="656">
        <v>559</v>
      </c>
      <c r="T46" s="657">
        <v>472</v>
      </c>
      <c r="U46" s="657">
        <v>139</v>
      </c>
      <c r="V46" s="674">
        <v>1170</v>
      </c>
      <c r="W46" s="656">
        <v>551</v>
      </c>
      <c r="X46" s="657">
        <v>428</v>
      </c>
      <c r="Y46" s="657">
        <v>157</v>
      </c>
      <c r="Z46" s="674">
        <v>1136</v>
      </c>
      <c r="AA46" s="656">
        <v>600</v>
      </c>
      <c r="AB46" s="657">
        <v>487</v>
      </c>
      <c r="AC46" s="657">
        <v>146</v>
      </c>
      <c r="AD46" s="674">
        <v>1233</v>
      </c>
      <c r="AE46" s="656">
        <v>608</v>
      </c>
      <c r="AF46" s="657">
        <v>490</v>
      </c>
      <c r="AG46" s="657">
        <v>181</v>
      </c>
      <c r="AH46" s="674">
        <v>1279</v>
      </c>
      <c r="AI46" s="656">
        <v>519</v>
      </c>
      <c r="AJ46" s="657">
        <v>355</v>
      </c>
      <c r="AK46" s="657">
        <v>128</v>
      </c>
      <c r="AL46" s="674">
        <v>1002</v>
      </c>
      <c r="AM46" s="656">
        <v>561</v>
      </c>
      <c r="AN46" s="657">
        <v>379</v>
      </c>
      <c r="AO46" s="657">
        <v>147</v>
      </c>
      <c r="AP46" s="674">
        <v>1087</v>
      </c>
      <c r="AQ46" s="656">
        <v>671</v>
      </c>
      <c r="AR46" s="657">
        <v>553</v>
      </c>
      <c r="AS46" s="657">
        <v>181</v>
      </c>
      <c r="AT46" s="674">
        <v>1405</v>
      </c>
      <c r="AU46" s="656">
        <v>837</v>
      </c>
      <c r="AV46" s="657">
        <v>637</v>
      </c>
      <c r="AW46" s="657">
        <v>173</v>
      </c>
      <c r="AX46" s="674">
        <v>1647</v>
      </c>
      <c r="AY46" s="656">
        <v>7759</v>
      </c>
      <c r="AZ46" s="657">
        <v>6280</v>
      </c>
      <c r="BA46" s="657">
        <v>1952</v>
      </c>
      <c r="BB46" s="1054">
        <v>15991</v>
      </c>
    </row>
    <row r="47" spans="2:54" x14ac:dyDescent="0.2">
      <c r="B47" s="1163" t="s">
        <v>827</v>
      </c>
      <c r="C47" s="656">
        <v>76</v>
      </c>
      <c r="D47" s="657">
        <v>46</v>
      </c>
      <c r="E47" s="657">
        <v>22</v>
      </c>
      <c r="F47" s="674">
        <v>144</v>
      </c>
      <c r="G47" s="656">
        <v>67</v>
      </c>
      <c r="H47" s="657">
        <v>43</v>
      </c>
      <c r="I47" s="657">
        <v>30</v>
      </c>
      <c r="J47" s="674">
        <v>140</v>
      </c>
      <c r="K47" s="656">
        <v>94</v>
      </c>
      <c r="L47" s="657">
        <v>39</v>
      </c>
      <c r="M47" s="657">
        <v>26</v>
      </c>
      <c r="N47" s="726">
        <v>159</v>
      </c>
      <c r="O47" s="656">
        <v>89</v>
      </c>
      <c r="P47" s="657">
        <v>36</v>
      </c>
      <c r="Q47" s="657">
        <v>24</v>
      </c>
      <c r="R47" s="726">
        <v>149</v>
      </c>
      <c r="S47" s="656">
        <v>102</v>
      </c>
      <c r="T47" s="657">
        <v>46</v>
      </c>
      <c r="U47" s="657">
        <v>18</v>
      </c>
      <c r="V47" s="726">
        <v>166</v>
      </c>
      <c r="W47" s="656">
        <v>100</v>
      </c>
      <c r="X47" s="657">
        <v>48</v>
      </c>
      <c r="Y47" s="657">
        <v>19</v>
      </c>
      <c r="Z47" s="726">
        <v>167</v>
      </c>
      <c r="AA47" s="656">
        <v>105</v>
      </c>
      <c r="AB47" s="657">
        <v>57</v>
      </c>
      <c r="AC47" s="657">
        <v>19</v>
      </c>
      <c r="AD47" s="726">
        <v>181</v>
      </c>
      <c r="AE47" s="656">
        <v>86</v>
      </c>
      <c r="AF47" s="657">
        <v>40</v>
      </c>
      <c r="AG47" s="657">
        <v>17</v>
      </c>
      <c r="AH47" s="726">
        <v>143</v>
      </c>
      <c r="AI47" s="656">
        <v>73</v>
      </c>
      <c r="AJ47" s="657">
        <v>15</v>
      </c>
      <c r="AK47" s="657">
        <v>7</v>
      </c>
      <c r="AL47" s="726">
        <v>95</v>
      </c>
      <c r="AM47" s="656">
        <v>80</v>
      </c>
      <c r="AN47" s="657">
        <v>47</v>
      </c>
      <c r="AO47" s="657">
        <v>12</v>
      </c>
      <c r="AP47" s="726">
        <v>139</v>
      </c>
      <c r="AQ47" s="656">
        <v>107</v>
      </c>
      <c r="AR47" s="657">
        <v>44</v>
      </c>
      <c r="AS47" s="657">
        <v>13</v>
      </c>
      <c r="AT47" s="726">
        <v>164</v>
      </c>
      <c r="AU47" s="656">
        <v>79</v>
      </c>
      <c r="AV47" s="657">
        <v>43</v>
      </c>
      <c r="AW47" s="657">
        <v>12</v>
      </c>
      <c r="AX47" s="726">
        <v>134</v>
      </c>
      <c r="AY47" s="656">
        <v>1058</v>
      </c>
      <c r="AZ47" s="657">
        <v>504</v>
      </c>
      <c r="BA47" s="657">
        <v>219</v>
      </c>
      <c r="BB47" s="1102">
        <v>1781</v>
      </c>
    </row>
    <row r="48" spans="2:54" x14ac:dyDescent="0.2">
      <c r="B48" s="1163" t="s">
        <v>828</v>
      </c>
      <c r="C48" s="656">
        <v>40</v>
      </c>
      <c r="D48" s="657">
        <v>39</v>
      </c>
      <c r="E48" s="657">
        <v>6</v>
      </c>
      <c r="F48" s="674">
        <v>85</v>
      </c>
      <c r="G48" s="656">
        <v>30</v>
      </c>
      <c r="H48" s="657">
        <v>25</v>
      </c>
      <c r="I48" s="657">
        <v>5</v>
      </c>
      <c r="J48" s="674">
        <v>60</v>
      </c>
      <c r="K48" s="656">
        <v>40</v>
      </c>
      <c r="L48" s="657">
        <v>42</v>
      </c>
      <c r="M48" s="657">
        <v>9</v>
      </c>
      <c r="N48" s="726">
        <v>91</v>
      </c>
      <c r="O48" s="656">
        <v>30</v>
      </c>
      <c r="P48" s="657">
        <v>33</v>
      </c>
      <c r="Q48" s="657">
        <v>7</v>
      </c>
      <c r="R48" s="726">
        <v>70</v>
      </c>
      <c r="S48" s="656">
        <v>43</v>
      </c>
      <c r="T48" s="657">
        <v>23</v>
      </c>
      <c r="U48" s="657">
        <v>7</v>
      </c>
      <c r="V48" s="726">
        <v>73</v>
      </c>
      <c r="W48" s="656">
        <v>46</v>
      </c>
      <c r="X48" s="657">
        <v>32</v>
      </c>
      <c r="Y48" s="657">
        <v>5</v>
      </c>
      <c r="Z48" s="726">
        <v>83</v>
      </c>
      <c r="AA48" s="656">
        <v>47</v>
      </c>
      <c r="AB48" s="657">
        <v>30</v>
      </c>
      <c r="AC48" s="657">
        <v>8</v>
      </c>
      <c r="AD48" s="726">
        <v>85</v>
      </c>
      <c r="AE48" s="656">
        <v>31</v>
      </c>
      <c r="AF48" s="657">
        <v>32</v>
      </c>
      <c r="AG48" s="657">
        <v>3</v>
      </c>
      <c r="AH48" s="726">
        <v>66</v>
      </c>
      <c r="AI48" s="656">
        <v>37</v>
      </c>
      <c r="AJ48" s="657">
        <v>16</v>
      </c>
      <c r="AK48" s="657">
        <v>4</v>
      </c>
      <c r="AL48" s="726">
        <v>57</v>
      </c>
      <c r="AM48" s="656">
        <v>24</v>
      </c>
      <c r="AN48" s="657">
        <v>32</v>
      </c>
      <c r="AO48" s="657">
        <v>3</v>
      </c>
      <c r="AP48" s="726">
        <v>59</v>
      </c>
      <c r="AQ48" s="656">
        <v>39</v>
      </c>
      <c r="AR48" s="657">
        <v>34</v>
      </c>
      <c r="AS48" s="657">
        <v>7</v>
      </c>
      <c r="AT48" s="726">
        <v>80</v>
      </c>
      <c r="AU48" s="656">
        <v>29</v>
      </c>
      <c r="AV48" s="657">
        <v>28</v>
      </c>
      <c r="AW48" s="657">
        <v>2</v>
      </c>
      <c r="AX48" s="726">
        <v>59</v>
      </c>
      <c r="AY48" s="656">
        <v>436</v>
      </c>
      <c r="AZ48" s="657">
        <v>366</v>
      </c>
      <c r="BA48" s="657">
        <v>66</v>
      </c>
      <c r="BB48" s="1102">
        <v>868</v>
      </c>
    </row>
    <row r="49" spans="2:54" x14ac:dyDescent="0.2">
      <c r="B49" s="1163" t="s">
        <v>829</v>
      </c>
      <c r="C49" s="656">
        <v>1189</v>
      </c>
      <c r="D49" s="657">
        <v>1114</v>
      </c>
      <c r="E49" s="657">
        <v>329</v>
      </c>
      <c r="F49" s="674">
        <v>2632</v>
      </c>
      <c r="G49" s="656">
        <v>993</v>
      </c>
      <c r="H49" s="657">
        <v>1007</v>
      </c>
      <c r="I49" s="657">
        <v>312</v>
      </c>
      <c r="J49" s="674">
        <v>2312</v>
      </c>
      <c r="K49" s="656">
        <v>1257</v>
      </c>
      <c r="L49" s="657">
        <v>1230</v>
      </c>
      <c r="M49" s="657">
        <v>384</v>
      </c>
      <c r="N49" s="726">
        <v>2871</v>
      </c>
      <c r="O49" s="656">
        <v>1026</v>
      </c>
      <c r="P49" s="657">
        <v>884</v>
      </c>
      <c r="Q49" s="657">
        <v>306</v>
      </c>
      <c r="R49" s="726">
        <v>2216</v>
      </c>
      <c r="S49" s="656">
        <v>1209</v>
      </c>
      <c r="T49" s="657">
        <v>1103</v>
      </c>
      <c r="U49" s="657">
        <v>390</v>
      </c>
      <c r="V49" s="726">
        <v>2702</v>
      </c>
      <c r="W49" s="656">
        <v>1096</v>
      </c>
      <c r="X49" s="657">
        <v>975</v>
      </c>
      <c r="Y49" s="657">
        <v>386</v>
      </c>
      <c r="Z49" s="726">
        <v>2457</v>
      </c>
      <c r="AA49" s="656">
        <v>1133</v>
      </c>
      <c r="AB49" s="657">
        <v>937</v>
      </c>
      <c r="AC49" s="657">
        <v>330</v>
      </c>
      <c r="AD49" s="726">
        <v>2400</v>
      </c>
      <c r="AE49" s="656">
        <v>1222</v>
      </c>
      <c r="AF49" s="657">
        <v>893</v>
      </c>
      <c r="AG49" s="657">
        <v>327</v>
      </c>
      <c r="AH49" s="726">
        <v>2442</v>
      </c>
      <c r="AI49" s="656">
        <v>990</v>
      </c>
      <c r="AJ49" s="657">
        <v>702</v>
      </c>
      <c r="AK49" s="657">
        <v>249</v>
      </c>
      <c r="AL49" s="726">
        <v>1941</v>
      </c>
      <c r="AM49" s="656">
        <v>1125</v>
      </c>
      <c r="AN49" s="657">
        <v>831</v>
      </c>
      <c r="AO49" s="657">
        <v>264</v>
      </c>
      <c r="AP49" s="726">
        <v>2220</v>
      </c>
      <c r="AQ49" s="656">
        <v>1241</v>
      </c>
      <c r="AR49" s="657">
        <v>909</v>
      </c>
      <c r="AS49" s="657">
        <v>299</v>
      </c>
      <c r="AT49" s="726">
        <v>2449</v>
      </c>
      <c r="AU49" s="656">
        <v>1101</v>
      </c>
      <c r="AV49" s="657">
        <v>816</v>
      </c>
      <c r="AW49" s="657">
        <v>265</v>
      </c>
      <c r="AX49" s="726">
        <v>2182</v>
      </c>
      <c r="AY49" s="656">
        <v>13582</v>
      </c>
      <c r="AZ49" s="657">
        <v>11401</v>
      </c>
      <c r="BA49" s="657">
        <v>3841</v>
      </c>
      <c r="BB49" s="1102">
        <v>28824</v>
      </c>
    </row>
    <row r="50" spans="2:54" x14ac:dyDescent="0.2">
      <c r="B50" s="1163" t="s">
        <v>830</v>
      </c>
      <c r="C50" s="656">
        <v>35</v>
      </c>
      <c r="D50" s="657">
        <v>20</v>
      </c>
      <c r="E50" s="657">
        <v>1</v>
      </c>
      <c r="F50" s="674">
        <v>56</v>
      </c>
      <c r="G50" s="656">
        <v>20</v>
      </c>
      <c r="H50" s="657">
        <v>19</v>
      </c>
      <c r="I50" s="657">
        <v>1</v>
      </c>
      <c r="J50" s="674">
        <v>40</v>
      </c>
      <c r="K50" s="656">
        <v>39</v>
      </c>
      <c r="L50" s="657">
        <v>34</v>
      </c>
      <c r="M50" s="657">
        <v>5</v>
      </c>
      <c r="N50" s="726">
        <v>78</v>
      </c>
      <c r="O50" s="656">
        <v>21</v>
      </c>
      <c r="P50" s="657">
        <v>18</v>
      </c>
      <c r="Q50" s="657">
        <v>5</v>
      </c>
      <c r="R50" s="726">
        <v>44</v>
      </c>
      <c r="S50" s="656">
        <v>25</v>
      </c>
      <c r="T50" s="657">
        <v>34</v>
      </c>
      <c r="U50" s="657">
        <v>3</v>
      </c>
      <c r="V50" s="726">
        <v>62</v>
      </c>
      <c r="W50" s="656">
        <v>27</v>
      </c>
      <c r="X50" s="657">
        <v>21</v>
      </c>
      <c r="Y50" s="657">
        <v>7</v>
      </c>
      <c r="Z50" s="726">
        <v>55</v>
      </c>
      <c r="AA50" s="656">
        <v>28</v>
      </c>
      <c r="AB50" s="657">
        <v>16</v>
      </c>
      <c r="AC50" s="657">
        <v>3</v>
      </c>
      <c r="AD50" s="726">
        <v>47</v>
      </c>
      <c r="AE50" s="656">
        <v>32</v>
      </c>
      <c r="AF50" s="657">
        <v>21</v>
      </c>
      <c r="AG50" s="657">
        <v>2</v>
      </c>
      <c r="AH50" s="726">
        <v>55</v>
      </c>
      <c r="AI50" s="656">
        <v>21</v>
      </c>
      <c r="AJ50" s="657">
        <v>19</v>
      </c>
      <c r="AK50" s="657">
        <v>2</v>
      </c>
      <c r="AL50" s="726">
        <v>42</v>
      </c>
      <c r="AM50" s="656">
        <v>22</v>
      </c>
      <c r="AN50" s="657">
        <v>22</v>
      </c>
      <c r="AO50" s="657">
        <v>6</v>
      </c>
      <c r="AP50" s="726">
        <v>50</v>
      </c>
      <c r="AQ50" s="656">
        <v>27</v>
      </c>
      <c r="AR50" s="657">
        <v>34</v>
      </c>
      <c r="AS50" s="657">
        <v>2</v>
      </c>
      <c r="AT50" s="726">
        <v>63</v>
      </c>
      <c r="AU50" s="656">
        <v>21</v>
      </c>
      <c r="AV50" s="657">
        <v>22</v>
      </c>
      <c r="AW50" s="657">
        <v>4</v>
      </c>
      <c r="AX50" s="726">
        <v>47</v>
      </c>
      <c r="AY50" s="656">
        <v>318</v>
      </c>
      <c r="AZ50" s="657">
        <v>280</v>
      </c>
      <c r="BA50" s="657">
        <v>41</v>
      </c>
      <c r="BB50" s="1102">
        <v>639</v>
      </c>
    </row>
    <row r="51" spans="2:54" x14ac:dyDescent="0.2">
      <c r="B51" s="1163" t="s">
        <v>831</v>
      </c>
      <c r="C51" s="656">
        <v>709</v>
      </c>
      <c r="D51" s="657">
        <v>1803</v>
      </c>
      <c r="E51" s="657">
        <v>254</v>
      </c>
      <c r="F51" s="674">
        <v>2766</v>
      </c>
      <c r="G51" s="656">
        <v>571</v>
      </c>
      <c r="H51" s="657">
        <v>1825</v>
      </c>
      <c r="I51" s="657">
        <v>249</v>
      </c>
      <c r="J51" s="674">
        <v>2645</v>
      </c>
      <c r="K51" s="656">
        <v>764</v>
      </c>
      <c r="L51" s="657">
        <v>2040</v>
      </c>
      <c r="M51" s="657">
        <v>313</v>
      </c>
      <c r="N51" s="726">
        <v>3117</v>
      </c>
      <c r="O51" s="656">
        <v>547</v>
      </c>
      <c r="P51" s="657">
        <v>1520</v>
      </c>
      <c r="Q51" s="657">
        <v>219</v>
      </c>
      <c r="R51" s="726">
        <v>2286</v>
      </c>
      <c r="S51" s="656">
        <v>713</v>
      </c>
      <c r="T51" s="657">
        <v>1796</v>
      </c>
      <c r="U51" s="657">
        <v>269</v>
      </c>
      <c r="V51" s="726">
        <v>2778</v>
      </c>
      <c r="W51" s="656">
        <v>700</v>
      </c>
      <c r="X51" s="657">
        <v>1578</v>
      </c>
      <c r="Y51" s="657">
        <v>252</v>
      </c>
      <c r="Z51" s="726">
        <v>2530</v>
      </c>
      <c r="AA51" s="656">
        <v>739</v>
      </c>
      <c r="AB51" s="657">
        <v>1574</v>
      </c>
      <c r="AC51" s="657">
        <v>307</v>
      </c>
      <c r="AD51" s="726">
        <v>2620</v>
      </c>
      <c r="AE51" s="656">
        <v>745</v>
      </c>
      <c r="AF51" s="657">
        <v>1526</v>
      </c>
      <c r="AG51" s="657">
        <v>245</v>
      </c>
      <c r="AH51" s="726">
        <v>2516</v>
      </c>
      <c r="AI51" s="656">
        <v>608</v>
      </c>
      <c r="AJ51" s="657">
        <v>1265</v>
      </c>
      <c r="AK51" s="657">
        <v>165</v>
      </c>
      <c r="AL51" s="726">
        <v>2038</v>
      </c>
      <c r="AM51" s="656">
        <v>692</v>
      </c>
      <c r="AN51" s="657">
        <v>1370</v>
      </c>
      <c r="AO51" s="657">
        <v>215</v>
      </c>
      <c r="AP51" s="726">
        <v>2277</v>
      </c>
      <c r="AQ51" s="656">
        <v>783</v>
      </c>
      <c r="AR51" s="657">
        <v>1802</v>
      </c>
      <c r="AS51" s="657">
        <v>288</v>
      </c>
      <c r="AT51" s="726">
        <v>2873</v>
      </c>
      <c r="AU51" s="656">
        <v>650</v>
      </c>
      <c r="AV51" s="657">
        <v>1432</v>
      </c>
      <c r="AW51" s="657">
        <v>213</v>
      </c>
      <c r="AX51" s="726">
        <v>2295</v>
      </c>
      <c r="AY51" s="656">
        <v>8221</v>
      </c>
      <c r="AZ51" s="657">
        <v>19531</v>
      </c>
      <c r="BA51" s="657">
        <v>2989</v>
      </c>
      <c r="BB51" s="1102">
        <v>30741</v>
      </c>
    </row>
    <row r="52" spans="2:54" x14ac:dyDescent="0.2">
      <c r="B52" s="1163" t="s">
        <v>832</v>
      </c>
      <c r="C52" s="656">
        <v>1026</v>
      </c>
      <c r="D52" s="657">
        <v>1530</v>
      </c>
      <c r="E52" s="657">
        <v>438</v>
      </c>
      <c r="F52" s="674">
        <v>2994</v>
      </c>
      <c r="G52" s="656">
        <v>946</v>
      </c>
      <c r="H52" s="657">
        <v>1398</v>
      </c>
      <c r="I52" s="657">
        <v>452</v>
      </c>
      <c r="J52" s="674">
        <v>2796</v>
      </c>
      <c r="K52" s="656">
        <v>1215</v>
      </c>
      <c r="L52" s="657">
        <v>1760</v>
      </c>
      <c r="M52" s="657">
        <v>506</v>
      </c>
      <c r="N52" s="726">
        <v>3481</v>
      </c>
      <c r="O52" s="656">
        <v>939</v>
      </c>
      <c r="P52" s="657">
        <v>1194</v>
      </c>
      <c r="Q52" s="657">
        <v>417</v>
      </c>
      <c r="R52" s="726">
        <v>2550</v>
      </c>
      <c r="S52" s="656">
        <v>1199</v>
      </c>
      <c r="T52" s="657">
        <v>1542</v>
      </c>
      <c r="U52" s="657">
        <v>472</v>
      </c>
      <c r="V52" s="726">
        <v>3213</v>
      </c>
      <c r="W52" s="656">
        <v>1078</v>
      </c>
      <c r="X52" s="657">
        <v>1361</v>
      </c>
      <c r="Y52" s="657">
        <v>487</v>
      </c>
      <c r="Z52" s="726">
        <v>2926</v>
      </c>
      <c r="AA52" s="656">
        <v>1120</v>
      </c>
      <c r="AB52" s="657">
        <v>1277</v>
      </c>
      <c r="AC52" s="657">
        <v>441</v>
      </c>
      <c r="AD52" s="726">
        <v>2838</v>
      </c>
      <c r="AE52" s="656">
        <v>1151</v>
      </c>
      <c r="AF52" s="657">
        <v>1298</v>
      </c>
      <c r="AG52" s="657">
        <v>507</v>
      </c>
      <c r="AH52" s="726">
        <v>2956</v>
      </c>
      <c r="AI52" s="656">
        <v>991</v>
      </c>
      <c r="AJ52" s="657">
        <v>1051</v>
      </c>
      <c r="AK52" s="657">
        <v>365</v>
      </c>
      <c r="AL52" s="726">
        <v>2407</v>
      </c>
      <c r="AM52" s="656">
        <v>1126</v>
      </c>
      <c r="AN52" s="657">
        <v>1230</v>
      </c>
      <c r="AO52" s="657">
        <v>390</v>
      </c>
      <c r="AP52" s="726">
        <v>2746</v>
      </c>
      <c r="AQ52" s="656">
        <v>1198</v>
      </c>
      <c r="AR52" s="657">
        <v>1401</v>
      </c>
      <c r="AS52" s="657">
        <v>456</v>
      </c>
      <c r="AT52" s="726">
        <v>3055</v>
      </c>
      <c r="AU52" s="656">
        <v>1160</v>
      </c>
      <c r="AV52" s="657">
        <v>1291</v>
      </c>
      <c r="AW52" s="657">
        <v>366</v>
      </c>
      <c r="AX52" s="726">
        <v>2817</v>
      </c>
      <c r="AY52" s="656">
        <v>13149</v>
      </c>
      <c r="AZ52" s="657">
        <v>16333</v>
      </c>
      <c r="BA52" s="657">
        <v>5297</v>
      </c>
      <c r="BB52" s="1102">
        <v>34779</v>
      </c>
    </row>
    <row r="53" spans="2:54" x14ac:dyDescent="0.2">
      <c r="B53" s="1163" t="s">
        <v>833</v>
      </c>
      <c r="C53" s="656">
        <v>499</v>
      </c>
      <c r="D53" s="657">
        <v>379</v>
      </c>
      <c r="E53" s="657">
        <v>142</v>
      </c>
      <c r="F53" s="674">
        <v>1020</v>
      </c>
      <c r="G53" s="656">
        <v>468</v>
      </c>
      <c r="H53" s="657">
        <v>337</v>
      </c>
      <c r="I53" s="657">
        <v>120</v>
      </c>
      <c r="J53" s="674">
        <v>925</v>
      </c>
      <c r="K53" s="656">
        <v>521</v>
      </c>
      <c r="L53" s="657">
        <v>433</v>
      </c>
      <c r="M53" s="657">
        <v>176</v>
      </c>
      <c r="N53" s="726">
        <v>1130</v>
      </c>
      <c r="O53" s="656">
        <v>474</v>
      </c>
      <c r="P53" s="657">
        <v>328</v>
      </c>
      <c r="Q53" s="657">
        <v>162</v>
      </c>
      <c r="R53" s="726">
        <v>964</v>
      </c>
      <c r="S53" s="656">
        <v>534</v>
      </c>
      <c r="T53" s="657">
        <v>421</v>
      </c>
      <c r="U53" s="657">
        <v>154</v>
      </c>
      <c r="V53" s="726">
        <v>1109</v>
      </c>
      <c r="W53" s="656">
        <v>557</v>
      </c>
      <c r="X53" s="657">
        <v>415</v>
      </c>
      <c r="Y53" s="657">
        <v>159</v>
      </c>
      <c r="Z53" s="726">
        <v>1131</v>
      </c>
      <c r="AA53" s="656">
        <v>476</v>
      </c>
      <c r="AB53" s="657">
        <v>369</v>
      </c>
      <c r="AC53" s="657">
        <v>135</v>
      </c>
      <c r="AD53" s="726">
        <v>980</v>
      </c>
      <c r="AE53" s="656">
        <v>583</v>
      </c>
      <c r="AF53" s="657">
        <v>430</v>
      </c>
      <c r="AG53" s="657">
        <v>160</v>
      </c>
      <c r="AH53" s="726">
        <v>1173</v>
      </c>
      <c r="AI53" s="656">
        <v>473</v>
      </c>
      <c r="AJ53" s="657">
        <v>392</v>
      </c>
      <c r="AK53" s="657">
        <v>134</v>
      </c>
      <c r="AL53" s="726">
        <v>999</v>
      </c>
      <c r="AM53" s="656">
        <v>515</v>
      </c>
      <c r="AN53" s="657">
        <v>431</v>
      </c>
      <c r="AO53" s="657">
        <v>196</v>
      </c>
      <c r="AP53" s="726">
        <v>1142</v>
      </c>
      <c r="AQ53" s="656">
        <v>557</v>
      </c>
      <c r="AR53" s="657">
        <v>480</v>
      </c>
      <c r="AS53" s="657">
        <v>153</v>
      </c>
      <c r="AT53" s="726">
        <v>1190</v>
      </c>
      <c r="AU53" s="656">
        <v>515</v>
      </c>
      <c r="AV53" s="657">
        <v>418</v>
      </c>
      <c r="AW53" s="657">
        <v>138</v>
      </c>
      <c r="AX53" s="726">
        <v>1071</v>
      </c>
      <c r="AY53" s="656">
        <v>6172</v>
      </c>
      <c r="AZ53" s="657">
        <v>4833</v>
      </c>
      <c r="BA53" s="657">
        <v>1829</v>
      </c>
      <c r="BB53" s="1102">
        <v>12834</v>
      </c>
    </row>
    <row r="54" spans="2:54" x14ac:dyDescent="0.2">
      <c r="B54" s="1163" t="s">
        <v>834</v>
      </c>
      <c r="C54" s="656">
        <v>562</v>
      </c>
      <c r="D54" s="657">
        <v>1049</v>
      </c>
      <c r="E54" s="657">
        <v>245</v>
      </c>
      <c r="F54" s="674">
        <v>1856</v>
      </c>
      <c r="G54" s="656">
        <v>526</v>
      </c>
      <c r="H54" s="657">
        <v>882</v>
      </c>
      <c r="I54" s="657">
        <v>226</v>
      </c>
      <c r="J54" s="674">
        <v>1634</v>
      </c>
      <c r="K54" s="656">
        <v>579</v>
      </c>
      <c r="L54" s="657">
        <v>1049</v>
      </c>
      <c r="M54" s="657">
        <v>260</v>
      </c>
      <c r="N54" s="726">
        <v>1888</v>
      </c>
      <c r="O54" s="656">
        <v>435</v>
      </c>
      <c r="P54" s="657">
        <v>826</v>
      </c>
      <c r="Q54" s="657">
        <v>212</v>
      </c>
      <c r="R54" s="726">
        <v>1473</v>
      </c>
      <c r="S54" s="656">
        <v>554</v>
      </c>
      <c r="T54" s="657">
        <v>969</v>
      </c>
      <c r="U54" s="657">
        <v>248</v>
      </c>
      <c r="V54" s="726">
        <v>1771</v>
      </c>
      <c r="W54" s="656">
        <v>527</v>
      </c>
      <c r="X54" s="657">
        <v>871</v>
      </c>
      <c r="Y54" s="657">
        <v>223</v>
      </c>
      <c r="Z54" s="726">
        <v>1621</v>
      </c>
      <c r="AA54" s="656">
        <v>608</v>
      </c>
      <c r="AB54" s="657">
        <v>832</v>
      </c>
      <c r="AC54" s="657">
        <v>264</v>
      </c>
      <c r="AD54" s="726">
        <v>1704</v>
      </c>
      <c r="AE54" s="656">
        <v>541</v>
      </c>
      <c r="AF54" s="657">
        <v>837</v>
      </c>
      <c r="AG54" s="657">
        <v>254</v>
      </c>
      <c r="AH54" s="726">
        <v>1632</v>
      </c>
      <c r="AI54" s="656">
        <v>508</v>
      </c>
      <c r="AJ54" s="657">
        <v>701</v>
      </c>
      <c r="AK54" s="657">
        <v>181</v>
      </c>
      <c r="AL54" s="726">
        <v>1390</v>
      </c>
      <c r="AM54" s="656">
        <v>536</v>
      </c>
      <c r="AN54" s="657">
        <v>820</v>
      </c>
      <c r="AO54" s="657">
        <v>236</v>
      </c>
      <c r="AP54" s="726">
        <v>1592</v>
      </c>
      <c r="AQ54" s="656">
        <v>591</v>
      </c>
      <c r="AR54" s="657">
        <v>902</v>
      </c>
      <c r="AS54" s="657">
        <v>234</v>
      </c>
      <c r="AT54" s="726">
        <v>1727</v>
      </c>
      <c r="AU54" s="656">
        <v>615</v>
      </c>
      <c r="AV54" s="657">
        <v>927</v>
      </c>
      <c r="AW54" s="657">
        <v>220</v>
      </c>
      <c r="AX54" s="726">
        <v>1762</v>
      </c>
      <c r="AY54" s="656">
        <v>6582</v>
      </c>
      <c r="AZ54" s="657">
        <v>10665</v>
      </c>
      <c r="BA54" s="657">
        <v>2803</v>
      </c>
      <c r="BB54" s="1102">
        <v>20050</v>
      </c>
    </row>
    <row r="55" spans="2:54" x14ac:dyDescent="0.2">
      <c r="B55" s="1163" t="s">
        <v>835</v>
      </c>
      <c r="C55" s="656">
        <v>133</v>
      </c>
      <c r="D55" s="657">
        <v>220</v>
      </c>
      <c r="E55" s="657">
        <v>39</v>
      </c>
      <c r="F55" s="674">
        <v>392</v>
      </c>
      <c r="G55" s="656">
        <v>123</v>
      </c>
      <c r="H55" s="657">
        <v>182</v>
      </c>
      <c r="I55" s="657">
        <v>19</v>
      </c>
      <c r="J55" s="674">
        <v>324</v>
      </c>
      <c r="K55" s="656">
        <v>145</v>
      </c>
      <c r="L55" s="657">
        <v>267</v>
      </c>
      <c r="M55" s="657">
        <v>48</v>
      </c>
      <c r="N55" s="726">
        <v>460</v>
      </c>
      <c r="O55" s="656">
        <v>108</v>
      </c>
      <c r="P55" s="657">
        <v>199</v>
      </c>
      <c r="Q55" s="657">
        <v>28</v>
      </c>
      <c r="R55" s="726">
        <v>335</v>
      </c>
      <c r="S55" s="656">
        <v>136</v>
      </c>
      <c r="T55" s="657">
        <v>245</v>
      </c>
      <c r="U55" s="657">
        <v>35</v>
      </c>
      <c r="V55" s="726">
        <v>416</v>
      </c>
      <c r="W55" s="656">
        <v>119</v>
      </c>
      <c r="X55" s="657">
        <v>230</v>
      </c>
      <c r="Y55" s="657">
        <v>46</v>
      </c>
      <c r="Z55" s="726">
        <v>395</v>
      </c>
      <c r="AA55" s="656">
        <v>117</v>
      </c>
      <c r="AB55" s="657">
        <v>184</v>
      </c>
      <c r="AC55" s="657">
        <v>26</v>
      </c>
      <c r="AD55" s="726">
        <v>327</v>
      </c>
      <c r="AE55" s="656">
        <v>136</v>
      </c>
      <c r="AF55" s="657">
        <v>182</v>
      </c>
      <c r="AG55" s="657">
        <v>27</v>
      </c>
      <c r="AH55" s="726">
        <v>345</v>
      </c>
      <c r="AI55" s="656">
        <v>111</v>
      </c>
      <c r="AJ55" s="657">
        <v>181</v>
      </c>
      <c r="AK55" s="657">
        <v>16</v>
      </c>
      <c r="AL55" s="726">
        <v>308</v>
      </c>
      <c r="AM55" s="656">
        <v>134</v>
      </c>
      <c r="AN55" s="657">
        <v>191</v>
      </c>
      <c r="AO55" s="657">
        <v>25</v>
      </c>
      <c r="AP55" s="726">
        <v>350</v>
      </c>
      <c r="AQ55" s="656">
        <v>138</v>
      </c>
      <c r="AR55" s="657">
        <v>173</v>
      </c>
      <c r="AS55" s="657">
        <v>32</v>
      </c>
      <c r="AT55" s="726">
        <v>343</v>
      </c>
      <c r="AU55" s="656">
        <v>155</v>
      </c>
      <c r="AV55" s="657">
        <v>206</v>
      </c>
      <c r="AW55" s="657">
        <v>22</v>
      </c>
      <c r="AX55" s="726">
        <v>383</v>
      </c>
      <c r="AY55" s="656">
        <v>1555</v>
      </c>
      <c r="AZ55" s="657">
        <v>2460</v>
      </c>
      <c r="BA55" s="657">
        <v>363</v>
      </c>
      <c r="BB55" s="1102">
        <v>4378</v>
      </c>
    </row>
    <row r="56" spans="2:54" x14ac:dyDescent="0.2">
      <c r="B56" s="1163" t="s">
        <v>836</v>
      </c>
      <c r="C56" s="656">
        <v>1188</v>
      </c>
      <c r="D56" s="657">
        <v>1287</v>
      </c>
      <c r="E56" s="657">
        <v>328</v>
      </c>
      <c r="F56" s="674">
        <v>2803</v>
      </c>
      <c r="G56" s="656">
        <v>1070</v>
      </c>
      <c r="H56" s="657">
        <v>1078</v>
      </c>
      <c r="I56" s="657">
        <v>316</v>
      </c>
      <c r="J56" s="674">
        <v>2464</v>
      </c>
      <c r="K56" s="656">
        <v>1227</v>
      </c>
      <c r="L56" s="657">
        <v>1354</v>
      </c>
      <c r="M56" s="657">
        <v>385</v>
      </c>
      <c r="N56" s="726">
        <v>2966</v>
      </c>
      <c r="O56" s="656">
        <v>998</v>
      </c>
      <c r="P56" s="657">
        <v>1013</v>
      </c>
      <c r="Q56" s="657">
        <v>290</v>
      </c>
      <c r="R56" s="726">
        <v>2301</v>
      </c>
      <c r="S56" s="656">
        <v>1250</v>
      </c>
      <c r="T56" s="657">
        <v>1251</v>
      </c>
      <c r="U56" s="657">
        <v>343</v>
      </c>
      <c r="V56" s="726">
        <v>2844</v>
      </c>
      <c r="W56" s="656">
        <v>1113</v>
      </c>
      <c r="X56" s="657">
        <v>1077</v>
      </c>
      <c r="Y56" s="657">
        <v>358</v>
      </c>
      <c r="Z56" s="726">
        <v>2548</v>
      </c>
      <c r="AA56" s="656">
        <v>1158</v>
      </c>
      <c r="AB56" s="657">
        <v>1033</v>
      </c>
      <c r="AC56" s="657">
        <v>373</v>
      </c>
      <c r="AD56" s="726">
        <v>2564</v>
      </c>
      <c r="AE56" s="656">
        <v>1240</v>
      </c>
      <c r="AF56" s="657">
        <v>1063</v>
      </c>
      <c r="AG56" s="657">
        <v>283</v>
      </c>
      <c r="AH56" s="726">
        <v>2586</v>
      </c>
      <c r="AI56" s="656">
        <v>1124</v>
      </c>
      <c r="AJ56" s="657">
        <v>886</v>
      </c>
      <c r="AK56" s="657">
        <v>314</v>
      </c>
      <c r="AL56" s="726">
        <v>2324</v>
      </c>
      <c r="AM56" s="656">
        <v>1206</v>
      </c>
      <c r="AN56" s="657">
        <v>990</v>
      </c>
      <c r="AO56" s="657">
        <v>307</v>
      </c>
      <c r="AP56" s="726">
        <v>2503</v>
      </c>
      <c r="AQ56" s="656">
        <v>1350</v>
      </c>
      <c r="AR56" s="657">
        <v>1144</v>
      </c>
      <c r="AS56" s="657">
        <v>317</v>
      </c>
      <c r="AT56" s="726">
        <v>2811</v>
      </c>
      <c r="AU56" s="656">
        <v>1248</v>
      </c>
      <c r="AV56" s="657">
        <v>1083</v>
      </c>
      <c r="AW56" s="657">
        <v>280</v>
      </c>
      <c r="AX56" s="726">
        <v>2611</v>
      </c>
      <c r="AY56" s="656">
        <v>14172</v>
      </c>
      <c r="AZ56" s="657">
        <v>13259</v>
      </c>
      <c r="BA56" s="657">
        <v>3894</v>
      </c>
      <c r="BB56" s="1102">
        <v>31325</v>
      </c>
    </row>
    <row r="57" spans="2:54" x14ac:dyDescent="0.2">
      <c r="B57" s="1163" t="s">
        <v>837</v>
      </c>
      <c r="C57" s="656">
        <v>328</v>
      </c>
      <c r="D57" s="657">
        <v>298</v>
      </c>
      <c r="E57" s="657">
        <v>143</v>
      </c>
      <c r="F57" s="674">
        <v>769</v>
      </c>
      <c r="G57" s="656">
        <v>234</v>
      </c>
      <c r="H57" s="657">
        <v>235</v>
      </c>
      <c r="I57" s="657">
        <v>111</v>
      </c>
      <c r="J57" s="674">
        <v>580</v>
      </c>
      <c r="K57" s="656">
        <v>511</v>
      </c>
      <c r="L57" s="657">
        <v>582</v>
      </c>
      <c r="M57" s="657">
        <v>281</v>
      </c>
      <c r="N57" s="726">
        <v>1374</v>
      </c>
      <c r="O57" s="656">
        <v>422</v>
      </c>
      <c r="P57" s="657">
        <v>490</v>
      </c>
      <c r="Q57" s="657">
        <v>213</v>
      </c>
      <c r="R57" s="726">
        <v>1125</v>
      </c>
      <c r="S57" s="656">
        <v>516</v>
      </c>
      <c r="T57" s="657">
        <v>574</v>
      </c>
      <c r="U57" s="657">
        <v>242</v>
      </c>
      <c r="V57" s="726">
        <v>1332</v>
      </c>
      <c r="W57" s="656">
        <v>453</v>
      </c>
      <c r="X57" s="657">
        <v>467</v>
      </c>
      <c r="Y57" s="657">
        <v>290</v>
      </c>
      <c r="Z57" s="726">
        <v>1210</v>
      </c>
      <c r="AA57" s="656">
        <v>351</v>
      </c>
      <c r="AB57" s="657">
        <v>310</v>
      </c>
      <c r="AC57" s="657">
        <v>193</v>
      </c>
      <c r="AD57" s="726">
        <v>854</v>
      </c>
      <c r="AE57" s="656">
        <v>540</v>
      </c>
      <c r="AF57" s="657">
        <v>469</v>
      </c>
      <c r="AG57" s="657">
        <v>264</v>
      </c>
      <c r="AH57" s="726">
        <v>1273</v>
      </c>
      <c r="AI57" s="656">
        <v>453</v>
      </c>
      <c r="AJ57" s="657">
        <v>311</v>
      </c>
      <c r="AK57" s="657">
        <v>271</v>
      </c>
      <c r="AL57" s="726">
        <v>1035</v>
      </c>
      <c r="AM57" s="656">
        <v>497</v>
      </c>
      <c r="AN57" s="657">
        <v>406</v>
      </c>
      <c r="AO57" s="657">
        <v>245</v>
      </c>
      <c r="AP57" s="726">
        <v>1148</v>
      </c>
      <c r="AQ57" s="656">
        <v>590</v>
      </c>
      <c r="AR57" s="657">
        <v>457</v>
      </c>
      <c r="AS57" s="657">
        <v>274</v>
      </c>
      <c r="AT57" s="726">
        <v>1321</v>
      </c>
      <c r="AU57" s="656">
        <v>482</v>
      </c>
      <c r="AV57" s="657">
        <v>342</v>
      </c>
      <c r="AW57" s="657">
        <v>189</v>
      </c>
      <c r="AX57" s="726">
        <v>1013</v>
      </c>
      <c r="AY57" s="656">
        <v>5377</v>
      </c>
      <c r="AZ57" s="657">
        <v>4941</v>
      </c>
      <c r="BA57" s="657">
        <v>2716</v>
      </c>
      <c r="BB57" s="1102">
        <v>13034</v>
      </c>
    </row>
    <row r="58" spans="2:54" x14ac:dyDescent="0.2">
      <c r="B58" s="1163" t="s">
        <v>838</v>
      </c>
      <c r="C58" s="656">
        <v>281</v>
      </c>
      <c r="D58" s="657">
        <v>135</v>
      </c>
      <c r="E58" s="657">
        <v>54</v>
      </c>
      <c r="F58" s="674">
        <v>470</v>
      </c>
      <c r="G58" s="656">
        <v>147</v>
      </c>
      <c r="H58" s="657">
        <v>88</v>
      </c>
      <c r="I58" s="657">
        <v>34</v>
      </c>
      <c r="J58" s="674">
        <v>269</v>
      </c>
      <c r="K58" s="656">
        <v>599</v>
      </c>
      <c r="L58" s="657">
        <v>383</v>
      </c>
      <c r="M58" s="657">
        <v>176</v>
      </c>
      <c r="N58" s="726">
        <v>1158</v>
      </c>
      <c r="O58" s="656">
        <v>467</v>
      </c>
      <c r="P58" s="657">
        <v>276</v>
      </c>
      <c r="Q58" s="657">
        <v>136</v>
      </c>
      <c r="R58" s="726">
        <v>879</v>
      </c>
      <c r="S58" s="656">
        <v>639</v>
      </c>
      <c r="T58" s="657">
        <v>339</v>
      </c>
      <c r="U58" s="657">
        <v>158</v>
      </c>
      <c r="V58" s="726">
        <v>1136</v>
      </c>
      <c r="W58" s="656">
        <v>548</v>
      </c>
      <c r="X58" s="657">
        <v>322</v>
      </c>
      <c r="Y58" s="657">
        <v>141</v>
      </c>
      <c r="Z58" s="726">
        <v>1011</v>
      </c>
      <c r="AA58" s="656">
        <v>397</v>
      </c>
      <c r="AB58" s="657">
        <v>184</v>
      </c>
      <c r="AC58" s="657">
        <v>97</v>
      </c>
      <c r="AD58" s="726">
        <v>678</v>
      </c>
      <c r="AE58" s="656">
        <v>626</v>
      </c>
      <c r="AF58" s="657">
        <v>313</v>
      </c>
      <c r="AG58" s="657">
        <v>150</v>
      </c>
      <c r="AH58" s="726">
        <v>1089</v>
      </c>
      <c r="AI58" s="656">
        <v>538</v>
      </c>
      <c r="AJ58" s="657">
        <v>242</v>
      </c>
      <c r="AK58" s="657">
        <v>130</v>
      </c>
      <c r="AL58" s="726">
        <v>910</v>
      </c>
      <c r="AM58" s="656">
        <v>592</v>
      </c>
      <c r="AN58" s="657">
        <v>295</v>
      </c>
      <c r="AO58" s="657">
        <v>133</v>
      </c>
      <c r="AP58" s="726">
        <v>1020</v>
      </c>
      <c r="AQ58" s="656">
        <v>620</v>
      </c>
      <c r="AR58" s="657">
        <v>344</v>
      </c>
      <c r="AS58" s="657">
        <v>162</v>
      </c>
      <c r="AT58" s="726">
        <v>1126</v>
      </c>
      <c r="AU58" s="656">
        <v>466</v>
      </c>
      <c r="AV58" s="657">
        <v>197</v>
      </c>
      <c r="AW58" s="657">
        <v>101</v>
      </c>
      <c r="AX58" s="726">
        <v>764</v>
      </c>
      <c r="AY58" s="656">
        <v>5920</v>
      </c>
      <c r="AZ58" s="657">
        <v>3118</v>
      </c>
      <c r="BA58" s="657">
        <v>1472</v>
      </c>
      <c r="BB58" s="1102">
        <v>10510</v>
      </c>
    </row>
    <row r="59" spans="2:54" x14ac:dyDescent="0.2">
      <c r="B59" s="1163" t="s">
        <v>839</v>
      </c>
      <c r="C59" s="656">
        <v>325</v>
      </c>
      <c r="D59" s="657">
        <v>173</v>
      </c>
      <c r="E59" s="657">
        <v>122</v>
      </c>
      <c r="F59" s="674">
        <v>620</v>
      </c>
      <c r="G59" s="656">
        <v>249</v>
      </c>
      <c r="H59" s="657">
        <v>130</v>
      </c>
      <c r="I59" s="657">
        <v>114</v>
      </c>
      <c r="J59" s="674">
        <v>493</v>
      </c>
      <c r="K59" s="656">
        <v>346</v>
      </c>
      <c r="L59" s="657">
        <v>169</v>
      </c>
      <c r="M59" s="657">
        <v>187</v>
      </c>
      <c r="N59" s="726">
        <v>702</v>
      </c>
      <c r="O59" s="656">
        <v>296</v>
      </c>
      <c r="P59" s="657">
        <v>147</v>
      </c>
      <c r="Q59" s="657">
        <v>153</v>
      </c>
      <c r="R59" s="726">
        <v>596</v>
      </c>
      <c r="S59" s="656">
        <v>313</v>
      </c>
      <c r="T59" s="657">
        <v>171</v>
      </c>
      <c r="U59" s="657">
        <v>151</v>
      </c>
      <c r="V59" s="726">
        <v>635</v>
      </c>
      <c r="W59" s="656">
        <v>349</v>
      </c>
      <c r="X59" s="657">
        <v>153</v>
      </c>
      <c r="Y59" s="657">
        <v>146</v>
      </c>
      <c r="Z59" s="726">
        <v>648</v>
      </c>
      <c r="AA59" s="656">
        <v>270</v>
      </c>
      <c r="AB59" s="657">
        <v>153</v>
      </c>
      <c r="AC59" s="657">
        <v>138</v>
      </c>
      <c r="AD59" s="726">
        <v>561</v>
      </c>
      <c r="AE59" s="656">
        <v>307</v>
      </c>
      <c r="AF59" s="657">
        <v>147</v>
      </c>
      <c r="AG59" s="657">
        <v>169</v>
      </c>
      <c r="AH59" s="726">
        <v>623</v>
      </c>
      <c r="AI59" s="656">
        <v>257</v>
      </c>
      <c r="AJ59" s="657">
        <v>168</v>
      </c>
      <c r="AK59" s="657">
        <v>125</v>
      </c>
      <c r="AL59" s="726">
        <v>550</v>
      </c>
      <c r="AM59" s="656">
        <v>269</v>
      </c>
      <c r="AN59" s="657">
        <v>175</v>
      </c>
      <c r="AO59" s="657">
        <v>169</v>
      </c>
      <c r="AP59" s="726">
        <v>613</v>
      </c>
      <c r="AQ59" s="656">
        <v>332</v>
      </c>
      <c r="AR59" s="657">
        <v>170</v>
      </c>
      <c r="AS59" s="657">
        <v>138</v>
      </c>
      <c r="AT59" s="726">
        <v>640</v>
      </c>
      <c r="AU59" s="656">
        <v>264</v>
      </c>
      <c r="AV59" s="657">
        <v>174</v>
      </c>
      <c r="AW59" s="657">
        <v>133</v>
      </c>
      <c r="AX59" s="726">
        <v>571</v>
      </c>
      <c r="AY59" s="656">
        <v>3577</v>
      </c>
      <c r="AZ59" s="657">
        <v>1930</v>
      </c>
      <c r="BA59" s="657">
        <v>1745</v>
      </c>
      <c r="BB59" s="1102">
        <v>7252</v>
      </c>
    </row>
    <row r="60" spans="2:54" x14ac:dyDescent="0.2">
      <c r="B60" s="1163" t="s">
        <v>840</v>
      </c>
      <c r="C60" s="656">
        <v>432</v>
      </c>
      <c r="D60" s="657">
        <v>257</v>
      </c>
      <c r="E60" s="657">
        <v>136</v>
      </c>
      <c r="F60" s="674">
        <v>825</v>
      </c>
      <c r="G60" s="656">
        <v>334</v>
      </c>
      <c r="H60" s="657">
        <v>268</v>
      </c>
      <c r="I60" s="657">
        <v>110</v>
      </c>
      <c r="J60" s="674">
        <v>712</v>
      </c>
      <c r="K60" s="656">
        <v>547</v>
      </c>
      <c r="L60" s="657">
        <v>315</v>
      </c>
      <c r="M60" s="657">
        <v>146</v>
      </c>
      <c r="N60" s="726">
        <v>1008</v>
      </c>
      <c r="O60" s="656">
        <v>413</v>
      </c>
      <c r="P60" s="657">
        <v>237</v>
      </c>
      <c r="Q60" s="657">
        <v>94</v>
      </c>
      <c r="R60" s="726">
        <v>744</v>
      </c>
      <c r="S60" s="656">
        <v>562</v>
      </c>
      <c r="T60" s="657">
        <v>311</v>
      </c>
      <c r="U60" s="657">
        <v>122</v>
      </c>
      <c r="V60" s="726">
        <v>995</v>
      </c>
      <c r="W60" s="656">
        <v>509</v>
      </c>
      <c r="X60" s="657">
        <v>288</v>
      </c>
      <c r="Y60" s="657">
        <v>89</v>
      </c>
      <c r="Z60" s="726">
        <v>886</v>
      </c>
      <c r="AA60" s="656">
        <v>439</v>
      </c>
      <c r="AB60" s="657">
        <v>300</v>
      </c>
      <c r="AC60" s="657">
        <v>95</v>
      </c>
      <c r="AD60" s="726">
        <v>834</v>
      </c>
      <c r="AE60" s="656">
        <v>558</v>
      </c>
      <c r="AF60" s="657">
        <v>272</v>
      </c>
      <c r="AG60" s="657">
        <v>115</v>
      </c>
      <c r="AH60" s="726">
        <v>945</v>
      </c>
      <c r="AI60" s="656">
        <v>476</v>
      </c>
      <c r="AJ60" s="657">
        <v>208</v>
      </c>
      <c r="AK60" s="657">
        <v>90</v>
      </c>
      <c r="AL60" s="726">
        <v>774</v>
      </c>
      <c r="AM60" s="656">
        <v>530</v>
      </c>
      <c r="AN60" s="657">
        <v>276</v>
      </c>
      <c r="AO60" s="657">
        <v>100</v>
      </c>
      <c r="AP60" s="726">
        <v>906</v>
      </c>
      <c r="AQ60" s="656">
        <v>545</v>
      </c>
      <c r="AR60" s="657">
        <v>312</v>
      </c>
      <c r="AS60" s="657">
        <v>112</v>
      </c>
      <c r="AT60" s="726">
        <v>969</v>
      </c>
      <c r="AU60" s="656">
        <v>502</v>
      </c>
      <c r="AV60" s="657">
        <v>251</v>
      </c>
      <c r="AW60" s="657">
        <v>76</v>
      </c>
      <c r="AX60" s="726">
        <v>829</v>
      </c>
      <c r="AY60" s="656">
        <v>5847</v>
      </c>
      <c r="AZ60" s="657">
        <v>3295</v>
      </c>
      <c r="BA60" s="657">
        <v>1285</v>
      </c>
      <c r="BB60" s="1102">
        <v>10427</v>
      </c>
    </row>
    <row r="61" spans="2:54" x14ac:dyDescent="0.2">
      <c r="B61" s="1163" t="s">
        <v>841</v>
      </c>
      <c r="C61" s="656">
        <v>41</v>
      </c>
      <c r="D61" s="657">
        <v>62</v>
      </c>
      <c r="E61" s="657">
        <v>12</v>
      </c>
      <c r="F61" s="674">
        <v>115</v>
      </c>
      <c r="G61" s="656">
        <v>29</v>
      </c>
      <c r="H61" s="657">
        <v>54</v>
      </c>
      <c r="I61" s="657">
        <v>16</v>
      </c>
      <c r="J61" s="674">
        <v>99</v>
      </c>
      <c r="K61" s="656">
        <v>22</v>
      </c>
      <c r="L61" s="657">
        <v>53</v>
      </c>
      <c r="M61" s="657">
        <v>15</v>
      </c>
      <c r="N61" s="726">
        <v>90</v>
      </c>
      <c r="O61" s="656">
        <v>24</v>
      </c>
      <c r="P61" s="657">
        <v>35</v>
      </c>
      <c r="Q61" s="657">
        <v>15</v>
      </c>
      <c r="R61" s="726">
        <v>74</v>
      </c>
      <c r="S61" s="656">
        <v>50</v>
      </c>
      <c r="T61" s="657">
        <v>64</v>
      </c>
      <c r="U61" s="657">
        <v>3</v>
      </c>
      <c r="V61" s="726">
        <v>117</v>
      </c>
      <c r="W61" s="656">
        <v>37</v>
      </c>
      <c r="X61" s="657">
        <v>61</v>
      </c>
      <c r="Y61" s="657">
        <v>15</v>
      </c>
      <c r="Z61" s="726">
        <v>113</v>
      </c>
      <c r="AA61" s="656">
        <v>43</v>
      </c>
      <c r="AB61" s="657">
        <v>58</v>
      </c>
      <c r="AC61" s="657">
        <v>8</v>
      </c>
      <c r="AD61" s="726">
        <v>109</v>
      </c>
      <c r="AE61" s="656">
        <v>34</v>
      </c>
      <c r="AF61" s="657">
        <v>63</v>
      </c>
      <c r="AG61" s="657">
        <v>16</v>
      </c>
      <c r="AH61" s="726">
        <v>113</v>
      </c>
      <c r="AI61" s="656">
        <v>30</v>
      </c>
      <c r="AJ61" s="657">
        <v>42</v>
      </c>
      <c r="AK61" s="657">
        <v>5</v>
      </c>
      <c r="AL61" s="726">
        <v>77</v>
      </c>
      <c r="AM61" s="656">
        <v>41</v>
      </c>
      <c r="AN61" s="657">
        <v>58</v>
      </c>
      <c r="AO61" s="657">
        <v>14</v>
      </c>
      <c r="AP61" s="726">
        <v>113</v>
      </c>
      <c r="AQ61" s="656">
        <v>44</v>
      </c>
      <c r="AR61" s="657">
        <v>64</v>
      </c>
      <c r="AS61" s="657">
        <v>9</v>
      </c>
      <c r="AT61" s="726">
        <v>117</v>
      </c>
      <c r="AU61" s="656">
        <v>40</v>
      </c>
      <c r="AV61" s="657">
        <v>55</v>
      </c>
      <c r="AW61" s="657">
        <v>21</v>
      </c>
      <c r="AX61" s="726">
        <v>116</v>
      </c>
      <c r="AY61" s="656">
        <v>435</v>
      </c>
      <c r="AZ61" s="657">
        <v>669</v>
      </c>
      <c r="BA61" s="657">
        <v>149</v>
      </c>
      <c r="BB61" s="1102">
        <v>1253</v>
      </c>
    </row>
    <row r="62" spans="2:54" x14ac:dyDescent="0.2">
      <c r="B62" s="1163" t="s">
        <v>842</v>
      </c>
      <c r="C62" s="656">
        <v>0</v>
      </c>
      <c r="D62" s="657">
        <v>1</v>
      </c>
      <c r="E62" s="657">
        <v>0</v>
      </c>
      <c r="F62" s="674">
        <v>1</v>
      </c>
      <c r="G62" s="656">
        <v>0</v>
      </c>
      <c r="H62" s="657">
        <v>1</v>
      </c>
      <c r="I62" s="657">
        <v>0</v>
      </c>
      <c r="J62" s="674">
        <v>1</v>
      </c>
      <c r="K62" s="656">
        <v>0</v>
      </c>
      <c r="L62" s="657">
        <v>1</v>
      </c>
      <c r="M62" s="657">
        <v>0</v>
      </c>
      <c r="N62" s="726">
        <v>1</v>
      </c>
      <c r="O62" s="656">
        <v>2</v>
      </c>
      <c r="P62" s="657">
        <v>2</v>
      </c>
      <c r="Q62" s="657">
        <v>0</v>
      </c>
      <c r="R62" s="726">
        <v>4</v>
      </c>
      <c r="S62" s="656">
        <v>0</v>
      </c>
      <c r="T62" s="657">
        <v>2</v>
      </c>
      <c r="U62" s="657">
        <v>0</v>
      </c>
      <c r="V62" s="726">
        <v>2</v>
      </c>
      <c r="W62" s="656">
        <v>0</v>
      </c>
      <c r="X62" s="657">
        <v>0</v>
      </c>
      <c r="Y62" s="657">
        <v>0</v>
      </c>
      <c r="Z62" s="726">
        <v>0</v>
      </c>
      <c r="AA62" s="656">
        <v>0</v>
      </c>
      <c r="AB62" s="657">
        <v>1</v>
      </c>
      <c r="AC62" s="657">
        <v>1</v>
      </c>
      <c r="AD62" s="726">
        <v>2</v>
      </c>
      <c r="AE62" s="656">
        <v>0</v>
      </c>
      <c r="AF62" s="657">
        <v>1</v>
      </c>
      <c r="AG62" s="657">
        <v>1</v>
      </c>
      <c r="AH62" s="726">
        <v>2</v>
      </c>
      <c r="AI62" s="656">
        <v>0</v>
      </c>
      <c r="AJ62" s="657">
        <v>2</v>
      </c>
      <c r="AK62" s="657">
        <v>0</v>
      </c>
      <c r="AL62" s="726">
        <v>2</v>
      </c>
      <c r="AM62" s="656">
        <v>0</v>
      </c>
      <c r="AN62" s="657">
        <v>0</v>
      </c>
      <c r="AO62" s="657">
        <v>0</v>
      </c>
      <c r="AP62" s="726">
        <v>0</v>
      </c>
      <c r="AQ62" s="656">
        <v>0</v>
      </c>
      <c r="AR62" s="657">
        <v>2</v>
      </c>
      <c r="AS62" s="657">
        <v>0</v>
      </c>
      <c r="AT62" s="726">
        <v>2</v>
      </c>
      <c r="AU62" s="656">
        <v>0</v>
      </c>
      <c r="AV62" s="657">
        <v>0</v>
      </c>
      <c r="AW62" s="657">
        <v>0</v>
      </c>
      <c r="AX62" s="726">
        <v>0</v>
      </c>
      <c r="AY62" s="656">
        <v>2</v>
      </c>
      <c r="AZ62" s="657">
        <v>13</v>
      </c>
      <c r="BA62" s="657">
        <v>2</v>
      </c>
      <c r="BB62" s="1102">
        <v>17</v>
      </c>
    </row>
    <row r="63" spans="2:54" ht="15" x14ac:dyDescent="0.25">
      <c r="B63" s="1056" t="s">
        <v>869</v>
      </c>
      <c r="C63" s="664">
        <v>7694</v>
      </c>
      <c r="D63" s="665">
        <v>9130</v>
      </c>
      <c r="E63" s="665">
        <v>2470</v>
      </c>
      <c r="F63" s="674">
        <v>19294</v>
      </c>
      <c r="G63" s="664">
        <v>6624</v>
      </c>
      <c r="H63" s="665">
        <v>8265</v>
      </c>
      <c r="I63" s="665">
        <v>2305</v>
      </c>
      <c r="J63" s="674">
        <v>17194</v>
      </c>
      <c r="K63" s="664">
        <v>8644</v>
      </c>
      <c r="L63" s="665">
        <v>10405</v>
      </c>
      <c r="M63" s="665">
        <v>3086</v>
      </c>
      <c r="N63" s="674">
        <v>22135</v>
      </c>
      <c r="O63" s="664">
        <v>6759</v>
      </c>
      <c r="P63" s="665">
        <v>7653</v>
      </c>
      <c r="Q63" s="665">
        <v>2423</v>
      </c>
      <c r="R63" s="679">
        <v>16835</v>
      </c>
      <c r="S63" s="664">
        <v>8404</v>
      </c>
      <c r="T63" s="665">
        <v>9363</v>
      </c>
      <c r="U63" s="665">
        <v>2754</v>
      </c>
      <c r="V63" s="679">
        <v>20521</v>
      </c>
      <c r="W63" s="664">
        <v>7810</v>
      </c>
      <c r="X63" s="665">
        <v>8327</v>
      </c>
      <c r="Y63" s="665">
        <v>2780</v>
      </c>
      <c r="Z63" s="679">
        <v>18917</v>
      </c>
      <c r="AA63" s="664">
        <v>7631</v>
      </c>
      <c r="AB63" s="665">
        <v>7802</v>
      </c>
      <c r="AC63" s="665">
        <v>2584</v>
      </c>
      <c r="AD63" s="679">
        <v>18017</v>
      </c>
      <c r="AE63" s="664">
        <v>8440</v>
      </c>
      <c r="AF63" s="665">
        <v>8077</v>
      </c>
      <c r="AG63" s="665">
        <v>2721</v>
      </c>
      <c r="AH63" s="679">
        <v>19238</v>
      </c>
      <c r="AI63" s="664">
        <v>7209</v>
      </c>
      <c r="AJ63" s="665">
        <v>6556</v>
      </c>
      <c r="AK63" s="665">
        <v>2186</v>
      </c>
      <c r="AL63" s="679">
        <v>15951</v>
      </c>
      <c r="AM63" s="664">
        <v>7950</v>
      </c>
      <c r="AN63" s="665">
        <v>7553</v>
      </c>
      <c r="AO63" s="665">
        <v>2462</v>
      </c>
      <c r="AP63" s="679">
        <v>17965</v>
      </c>
      <c r="AQ63" s="664">
        <v>8833</v>
      </c>
      <c r="AR63" s="665">
        <v>8825</v>
      </c>
      <c r="AS63" s="665">
        <v>2677</v>
      </c>
      <c r="AT63" s="679">
        <v>20335</v>
      </c>
      <c r="AU63" s="664">
        <v>8164</v>
      </c>
      <c r="AV63" s="665">
        <v>7922</v>
      </c>
      <c r="AW63" s="665">
        <v>2215</v>
      </c>
      <c r="AX63" s="679">
        <v>18301</v>
      </c>
      <c r="AY63" s="664">
        <v>94162</v>
      </c>
      <c r="AZ63" s="665">
        <v>99878</v>
      </c>
      <c r="BA63" s="665">
        <v>30663</v>
      </c>
      <c r="BB63" s="1104">
        <v>224703</v>
      </c>
    </row>
    <row r="64" spans="2:54" ht="27" customHeight="1" x14ac:dyDescent="0.2">
      <c r="B64" s="1101" t="s">
        <v>881</v>
      </c>
      <c r="C64" s="1058"/>
      <c r="D64" s="1059"/>
      <c r="E64" s="1143"/>
      <c r="F64" s="1060"/>
      <c r="G64" s="1058"/>
      <c r="H64" s="1059"/>
      <c r="I64" s="1143"/>
      <c r="J64" s="1060"/>
      <c r="K64" s="1058"/>
      <c r="L64" s="1059"/>
      <c r="M64" s="1143"/>
      <c r="N64" s="1060"/>
      <c r="O64" s="1058"/>
      <c r="P64" s="1059"/>
      <c r="Q64" s="1143"/>
      <c r="R64" s="1060"/>
      <c r="S64" s="1058"/>
      <c r="T64" s="1059"/>
      <c r="U64" s="1143"/>
      <c r="V64" s="1060"/>
      <c r="W64" s="1058"/>
      <c r="X64" s="1059"/>
      <c r="Y64" s="1143"/>
      <c r="Z64" s="1060"/>
      <c r="AA64" s="1058"/>
      <c r="AB64" s="1059"/>
      <c r="AC64" s="1143"/>
      <c r="AD64" s="1060"/>
      <c r="AE64" s="1058"/>
      <c r="AF64" s="1059"/>
      <c r="AG64" s="1143"/>
      <c r="AH64" s="1060"/>
      <c r="AI64" s="1058"/>
      <c r="AJ64" s="1059"/>
      <c r="AK64" s="1143"/>
      <c r="AL64" s="1060"/>
      <c r="AM64" s="1058"/>
      <c r="AN64" s="1059"/>
      <c r="AO64" s="1143"/>
      <c r="AP64" s="1060"/>
      <c r="AQ64" s="1058"/>
      <c r="AR64" s="1059"/>
      <c r="AS64" s="1143"/>
      <c r="AT64" s="1060"/>
      <c r="AU64" s="1058"/>
      <c r="AV64" s="1059"/>
      <c r="AW64" s="1143"/>
      <c r="AX64" s="1060"/>
      <c r="AY64" s="1058"/>
      <c r="AZ64" s="1059"/>
      <c r="BA64" s="1143"/>
      <c r="BB64" s="1061"/>
    </row>
    <row r="65" spans="2:54" ht="18" customHeight="1" x14ac:dyDescent="0.2">
      <c r="B65" s="1162" t="s">
        <v>826</v>
      </c>
      <c r="C65" s="656">
        <v>3</v>
      </c>
      <c r="D65" s="657">
        <v>6</v>
      </c>
      <c r="E65" s="657">
        <v>9</v>
      </c>
      <c r="F65" s="674">
        <v>18</v>
      </c>
      <c r="G65" s="656">
        <v>4</v>
      </c>
      <c r="H65" s="657">
        <v>6</v>
      </c>
      <c r="I65" s="657">
        <v>6</v>
      </c>
      <c r="J65" s="674">
        <v>16</v>
      </c>
      <c r="K65" s="656">
        <v>7</v>
      </c>
      <c r="L65" s="657">
        <v>5</v>
      </c>
      <c r="M65" s="657">
        <v>9</v>
      </c>
      <c r="N65" s="674">
        <v>21</v>
      </c>
      <c r="O65" s="656">
        <v>5</v>
      </c>
      <c r="P65" s="657">
        <v>6</v>
      </c>
      <c r="Q65" s="657">
        <v>0</v>
      </c>
      <c r="R65" s="674">
        <v>11</v>
      </c>
      <c r="S65" s="656">
        <v>6</v>
      </c>
      <c r="T65" s="657">
        <v>5</v>
      </c>
      <c r="U65" s="657">
        <v>0</v>
      </c>
      <c r="V65" s="674">
        <v>11</v>
      </c>
      <c r="W65" s="656">
        <v>8</v>
      </c>
      <c r="X65" s="657">
        <v>5</v>
      </c>
      <c r="Y65" s="657">
        <v>6</v>
      </c>
      <c r="Z65" s="674">
        <v>19</v>
      </c>
      <c r="AA65" s="656">
        <v>9</v>
      </c>
      <c r="AB65" s="657">
        <v>8</v>
      </c>
      <c r="AC65" s="657">
        <v>1</v>
      </c>
      <c r="AD65" s="674">
        <v>18</v>
      </c>
      <c r="AE65" s="656">
        <v>12</v>
      </c>
      <c r="AF65" s="657">
        <v>9</v>
      </c>
      <c r="AG65" s="657">
        <v>6</v>
      </c>
      <c r="AH65" s="674">
        <v>27</v>
      </c>
      <c r="AI65" s="656">
        <v>7</v>
      </c>
      <c r="AJ65" s="657">
        <v>7</v>
      </c>
      <c r="AK65" s="657">
        <v>25</v>
      </c>
      <c r="AL65" s="674">
        <v>39</v>
      </c>
      <c r="AM65" s="656">
        <v>16</v>
      </c>
      <c r="AN65" s="657">
        <v>5</v>
      </c>
      <c r="AO65" s="657">
        <v>12</v>
      </c>
      <c r="AP65" s="674">
        <v>33</v>
      </c>
      <c r="AQ65" s="656">
        <v>38</v>
      </c>
      <c r="AR65" s="657">
        <v>11</v>
      </c>
      <c r="AS65" s="657">
        <v>2</v>
      </c>
      <c r="AT65" s="674">
        <v>51</v>
      </c>
      <c r="AU65" s="656">
        <v>16</v>
      </c>
      <c r="AV65" s="657">
        <v>4</v>
      </c>
      <c r="AW65" s="657"/>
      <c r="AX65" s="674">
        <v>20</v>
      </c>
      <c r="AY65" s="656">
        <v>131</v>
      </c>
      <c r="AZ65" s="657">
        <v>77</v>
      </c>
      <c r="BA65" s="657">
        <v>76</v>
      </c>
      <c r="BB65" s="1054">
        <v>284</v>
      </c>
    </row>
    <row r="66" spans="2:54" x14ac:dyDescent="0.2">
      <c r="B66" s="1163" t="s">
        <v>827</v>
      </c>
      <c r="C66" s="660">
        <v>1</v>
      </c>
      <c r="D66" s="661">
        <v>0</v>
      </c>
      <c r="E66" s="661">
        <v>3</v>
      </c>
      <c r="F66" s="674">
        <v>4</v>
      </c>
      <c r="G66" s="660">
        <v>0</v>
      </c>
      <c r="H66" s="661">
        <v>7</v>
      </c>
      <c r="I66" s="661">
        <v>4</v>
      </c>
      <c r="J66" s="674">
        <v>11</v>
      </c>
      <c r="K66" s="660">
        <v>4</v>
      </c>
      <c r="L66" s="661">
        <v>0</v>
      </c>
      <c r="M66" s="661">
        <v>3</v>
      </c>
      <c r="N66" s="674">
        <v>7</v>
      </c>
      <c r="O66" s="660">
        <v>5</v>
      </c>
      <c r="P66" s="661">
        <v>1</v>
      </c>
      <c r="Q66" s="661">
        <v>5</v>
      </c>
      <c r="R66" s="674">
        <v>11</v>
      </c>
      <c r="S66" s="660">
        <v>7</v>
      </c>
      <c r="T66" s="661">
        <v>2</v>
      </c>
      <c r="U66" s="661">
        <v>0</v>
      </c>
      <c r="V66" s="674">
        <v>9</v>
      </c>
      <c r="W66" s="660">
        <v>3</v>
      </c>
      <c r="X66" s="661">
        <v>2</v>
      </c>
      <c r="Y66" s="661">
        <v>4</v>
      </c>
      <c r="Z66" s="674">
        <v>9</v>
      </c>
      <c r="AA66" s="660">
        <v>6</v>
      </c>
      <c r="AB66" s="661">
        <v>4</v>
      </c>
      <c r="AC66" s="661">
        <v>0</v>
      </c>
      <c r="AD66" s="674">
        <v>10</v>
      </c>
      <c r="AE66" s="660">
        <v>5</v>
      </c>
      <c r="AF66" s="661">
        <v>2</v>
      </c>
      <c r="AG66" s="661">
        <v>2</v>
      </c>
      <c r="AH66" s="674">
        <v>9</v>
      </c>
      <c r="AI66" s="660">
        <v>10</v>
      </c>
      <c r="AJ66" s="661">
        <v>3</v>
      </c>
      <c r="AK66" s="661"/>
      <c r="AL66" s="674">
        <v>13</v>
      </c>
      <c r="AM66" s="660">
        <v>2</v>
      </c>
      <c r="AN66" s="661">
        <v>0</v>
      </c>
      <c r="AO66" s="661">
        <v>1</v>
      </c>
      <c r="AP66" s="674">
        <v>3</v>
      </c>
      <c r="AQ66" s="660">
        <v>9</v>
      </c>
      <c r="AR66" s="661">
        <v>5</v>
      </c>
      <c r="AS66" s="661">
        <v>0</v>
      </c>
      <c r="AT66" s="674">
        <v>14</v>
      </c>
      <c r="AU66" s="660">
        <v>2</v>
      </c>
      <c r="AV66" s="661">
        <v>4</v>
      </c>
      <c r="AW66" s="661">
        <v>1</v>
      </c>
      <c r="AX66" s="674">
        <v>7</v>
      </c>
      <c r="AY66" s="656">
        <v>54</v>
      </c>
      <c r="AZ66" s="657">
        <v>30</v>
      </c>
      <c r="BA66" s="657">
        <v>23</v>
      </c>
      <c r="BB66" s="1102">
        <v>107</v>
      </c>
    </row>
    <row r="67" spans="2:54" x14ac:dyDescent="0.2">
      <c r="B67" s="1163" t="s">
        <v>828</v>
      </c>
      <c r="C67" s="660">
        <v>6</v>
      </c>
      <c r="D67" s="661">
        <v>1</v>
      </c>
      <c r="E67" s="661">
        <v>1</v>
      </c>
      <c r="F67" s="674">
        <v>8</v>
      </c>
      <c r="G67" s="660">
        <v>3</v>
      </c>
      <c r="H67" s="661">
        <v>2</v>
      </c>
      <c r="I67" s="661">
        <v>1</v>
      </c>
      <c r="J67" s="674">
        <v>6</v>
      </c>
      <c r="K67" s="660">
        <v>4</v>
      </c>
      <c r="L67" s="661">
        <v>4</v>
      </c>
      <c r="M67" s="661">
        <v>1</v>
      </c>
      <c r="N67" s="674">
        <v>9</v>
      </c>
      <c r="O67" s="660">
        <v>5</v>
      </c>
      <c r="P67" s="661">
        <v>6</v>
      </c>
      <c r="Q67" s="661">
        <v>0</v>
      </c>
      <c r="R67" s="674">
        <v>11</v>
      </c>
      <c r="S67" s="660">
        <v>8</v>
      </c>
      <c r="T67" s="661">
        <v>5</v>
      </c>
      <c r="U67" s="661">
        <v>1</v>
      </c>
      <c r="V67" s="674">
        <v>14</v>
      </c>
      <c r="W67" s="660">
        <v>4</v>
      </c>
      <c r="X67" s="661">
        <v>3</v>
      </c>
      <c r="Y67" s="661">
        <v>0</v>
      </c>
      <c r="Z67" s="674">
        <v>7</v>
      </c>
      <c r="AA67" s="660">
        <v>7</v>
      </c>
      <c r="AB67" s="661">
        <v>5</v>
      </c>
      <c r="AC67" s="661">
        <v>0</v>
      </c>
      <c r="AD67" s="674">
        <v>12</v>
      </c>
      <c r="AE67" s="660">
        <v>6</v>
      </c>
      <c r="AF67" s="661">
        <v>9</v>
      </c>
      <c r="AG67" s="661">
        <v>1</v>
      </c>
      <c r="AH67" s="674">
        <v>16</v>
      </c>
      <c r="AI67" s="660">
        <v>2</v>
      </c>
      <c r="AJ67" s="661">
        <v>5</v>
      </c>
      <c r="AK67" s="661"/>
      <c r="AL67" s="674">
        <v>7</v>
      </c>
      <c r="AM67" s="660">
        <v>7</v>
      </c>
      <c r="AN67" s="661">
        <v>4</v>
      </c>
      <c r="AO67" s="661">
        <v>5</v>
      </c>
      <c r="AP67" s="674">
        <v>16</v>
      </c>
      <c r="AQ67" s="660">
        <v>4</v>
      </c>
      <c r="AR67" s="661">
        <v>4</v>
      </c>
      <c r="AS67" s="661">
        <v>0</v>
      </c>
      <c r="AT67" s="674">
        <v>8</v>
      </c>
      <c r="AU67" s="660">
        <v>1</v>
      </c>
      <c r="AV67" s="661">
        <v>2</v>
      </c>
      <c r="AW67" s="661"/>
      <c r="AX67" s="674">
        <v>3</v>
      </c>
      <c r="AY67" s="656">
        <v>57</v>
      </c>
      <c r="AZ67" s="657">
        <v>50</v>
      </c>
      <c r="BA67" s="657">
        <v>10</v>
      </c>
      <c r="BB67" s="1102">
        <v>117</v>
      </c>
    </row>
    <row r="68" spans="2:54" x14ac:dyDescent="0.2">
      <c r="B68" s="1163" t="s">
        <v>829</v>
      </c>
      <c r="C68" s="660">
        <v>15</v>
      </c>
      <c r="D68" s="661">
        <v>35</v>
      </c>
      <c r="E68" s="661">
        <v>45</v>
      </c>
      <c r="F68" s="674">
        <v>95</v>
      </c>
      <c r="G68" s="660">
        <v>14</v>
      </c>
      <c r="H68" s="661">
        <v>40</v>
      </c>
      <c r="I68" s="661">
        <v>47</v>
      </c>
      <c r="J68" s="674">
        <v>101</v>
      </c>
      <c r="K68" s="660">
        <v>18</v>
      </c>
      <c r="L68" s="661">
        <v>45</v>
      </c>
      <c r="M68" s="661">
        <v>80</v>
      </c>
      <c r="N68" s="674">
        <v>143</v>
      </c>
      <c r="O68" s="660">
        <v>25</v>
      </c>
      <c r="P68" s="661">
        <v>35</v>
      </c>
      <c r="Q68" s="661">
        <v>12</v>
      </c>
      <c r="R68" s="674">
        <v>72</v>
      </c>
      <c r="S68" s="660">
        <v>44</v>
      </c>
      <c r="T68" s="661">
        <v>31</v>
      </c>
      <c r="U68" s="661">
        <v>4</v>
      </c>
      <c r="V68" s="674">
        <v>79</v>
      </c>
      <c r="W68" s="660">
        <v>48</v>
      </c>
      <c r="X68" s="661">
        <v>29</v>
      </c>
      <c r="Y68" s="661">
        <v>11</v>
      </c>
      <c r="Z68" s="674">
        <v>88</v>
      </c>
      <c r="AA68" s="660">
        <v>50</v>
      </c>
      <c r="AB68" s="661">
        <v>33</v>
      </c>
      <c r="AC68" s="661">
        <v>23</v>
      </c>
      <c r="AD68" s="674">
        <v>106</v>
      </c>
      <c r="AE68" s="660">
        <v>50</v>
      </c>
      <c r="AF68" s="661">
        <v>28</v>
      </c>
      <c r="AG68" s="661">
        <v>22</v>
      </c>
      <c r="AH68" s="674">
        <v>100</v>
      </c>
      <c r="AI68" s="660">
        <v>34</v>
      </c>
      <c r="AJ68" s="661">
        <v>21</v>
      </c>
      <c r="AK68" s="661">
        <v>6</v>
      </c>
      <c r="AL68" s="674">
        <v>61</v>
      </c>
      <c r="AM68" s="660">
        <v>67</v>
      </c>
      <c r="AN68" s="661">
        <v>33</v>
      </c>
      <c r="AO68" s="661">
        <v>80</v>
      </c>
      <c r="AP68" s="674">
        <v>180</v>
      </c>
      <c r="AQ68" s="660">
        <v>73</v>
      </c>
      <c r="AR68" s="661">
        <v>33</v>
      </c>
      <c r="AS68" s="661">
        <v>5</v>
      </c>
      <c r="AT68" s="674">
        <v>111</v>
      </c>
      <c r="AU68" s="660">
        <v>36</v>
      </c>
      <c r="AV68" s="661">
        <v>40</v>
      </c>
      <c r="AW68" s="661">
        <v>1</v>
      </c>
      <c r="AX68" s="674">
        <v>77</v>
      </c>
      <c r="AY68" s="656">
        <v>474</v>
      </c>
      <c r="AZ68" s="657">
        <v>403</v>
      </c>
      <c r="BA68" s="657">
        <v>336</v>
      </c>
      <c r="BB68" s="1102">
        <v>1213</v>
      </c>
    </row>
    <row r="69" spans="2:54" x14ac:dyDescent="0.2">
      <c r="B69" s="1163" t="s">
        <v>830</v>
      </c>
      <c r="C69" s="660">
        <v>0</v>
      </c>
      <c r="D69" s="661">
        <v>1</v>
      </c>
      <c r="E69" s="661">
        <v>0</v>
      </c>
      <c r="F69" s="674">
        <v>1</v>
      </c>
      <c r="G69" s="660">
        <v>0</v>
      </c>
      <c r="H69" s="661">
        <v>1</v>
      </c>
      <c r="I69" s="661">
        <v>1</v>
      </c>
      <c r="J69" s="674">
        <v>2</v>
      </c>
      <c r="K69" s="660">
        <v>0</v>
      </c>
      <c r="L69" s="661">
        <v>0</v>
      </c>
      <c r="M69" s="661">
        <v>1</v>
      </c>
      <c r="N69" s="674">
        <v>1</v>
      </c>
      <c r="O69" s="660">
        <v>0</v>
      </c>
      <c r="P69" s="661">
        <v>1</v>
      </c>
      <c r="Q69" s="661">
        <v>0</v>
      </c>
      <c r="R69" s="674">
        <v>1</v>
      </c>
      <c r="S69" s="660">
        <v>3</v>
      </c>
      <c r="T69" s="661">
        <v>1</v>
      </c>
      <c r="U69" s="661">
        <v>0</v>
      </c>
      <c r="V69" s="674">
        <v>4</v>
      </c>
      <c r="W69" s="660">
        <v>1</v>
      </c>
      <c r="X69" s="661">
        <v>0</v>
      </c>
      <c r="Y69" s="661">
        <v>0</v>
      </c>
      <c r="Z69" s="674">
        <v>1</v>
      </c>
      <c r="AA69" s="660">
        <v>4</v>
      </c>
      <c r="AB69" s="661">
        <v>1</v>
      </c>
      <c r="AC69" s="661">
        <v>0</v>
      </c>
      <c r="AD69" s="674">
        <v>5</v>
      </c>
      <c r="AE69" s="660">
        <v>2</v>
      </c>
      <c r="AF69" s="661">
        <v>1</v>
      </c>
      <c r="AG69" s="661"/>
      <c r="AH69" s="674">
        <v>3</v>
      </c>
      <c r="AI69" s="660">
        <v>1</v>
      </c>
      <c r="AJ69" s="661">
        <v>0</v>
      </c>
      <c r="AK69" s="661"/>
      <c r="AL69" s="674">
        <v>1</v>
      </c>
      <c r="AM69" s="660">
        <v>1</v>
      </c>
      <c r="AN69" s="661">
        <v>2</v>
      </c>
      <c r="AO69" s="661"/>
      <c r="AP69" s="674">
        <v>3</v>
      </c>
      <c r="AQ69" s="660">
        <v>1</v>
      </c>
      <c r="AR69" s="661">
        <v>2</v>
      </c>
      <c r="AS69" s="661">
        <v>0</v>
      </c>
      <c r="AT69" s="674">
        <v>3</v>
      </c>
      <c r="AU69" s="660">
        <v>2</v>
      </c>
      <c r="AV69" s="661">
        <v>1</v>
      </c>
      <c r="AW69" s="661"/>
      <c r="AX69" s="674">
        <v>3</v>
      </c>
      <c r="AY69" s="656">
        <v>15</v>
      </c>
      <c r="AZ69" s="657">
        <v>11</v>
      </c>
      <c r="BA69" s="657">
        <v>2</v>
      </c>
      <c r="BB69" s="1102">
        <v>28</v>
      </c>
    </row>
    <row r="70" spans="2:54" x14ac:dyDescent="0.2">
      <c r="B70" s="1163" t="s">
        <v>831</v>
      </c>
      <c r="C70" s="660">
        <v>6</v>
      </c>
      <c r="D70" s="661">
        <v>32</v>
      </c>
      <c r="E70" s="661">
        <v>7</v>
      </c>
      <c r="F70" s="674">
        <v>45</v>
      </c>
      <c r="G70" s="660">
        <v>14</v>
      </c>
      <c r="H70" s="661">
        <v>39</v>
      </c>
      <c r="I70" s="661">
        <v>6</v>
      </c>
      <c r="J70" s="674">
        <v>59</v>
      </c>
      <c r="K70" s="660">
        <v>9</v>
      </c>
      <c r="L70" s="661">
        <v>25</v>
      </c>
      <c r="M70" s="661">
        <v>20</v>
      </c>
      <c r="N70" s="674">
        <v>54</v>
      </c>
      <c r="O70" s="660">
        <v>14</v>
      </c>
      <c r="P70" s="661">
        <v>32</v>
      </c>
      <c r="Q70" s="661">
        <v>2</v>
      </c>
      <c r="R70" s="674">
        <v>48</v>
      </c>
      <c r="S70" s="660">
        <v>12</v>
      </c>
      <c r="T70" s="661">
        <v>22</v>
      </c>
      <c r="U70" s="661">
        <v>0</v>
      </c>
      <c r="V70" s="674">
        <v>34</v>
      </c>
      <c r="W70" s="660">
        <v>21</v>
      </c>
      <c r="X70" s="661">
        <v>23</v>
      </c>
      <c r="Y70" s="661">
        <v>3</v>
      </c>
      <c r="Z70" s="674">
        <v>47</v>
      </c>
      <c r="AA70" s="660">
        <v>13</v>
      </c>
      <c r="AB70" s="661">
        <v>31</v>
      </c>
      <c r="AC70" s="661">
        <v>0</v>
      </c>
      <c r="AD70" s="674">
        <v>44</v>
      </c>
      <c r="AE70" s="660">
        <v>27</v>
      </c>
      <c r="AF70" s="661">
        <v>50</v>
      </c>
      <c r="AG70" s="661">
        <v>9</v>
      </c>
      <c r="AH70" s="674">
        <v>86</v>
      </c>
      <c r="AI70" s="660">
        <v>13</v>
      </c>
      <c r="AJ70" s="661">
        <v>37</v>
      </c>
      <c r="AK70" s="661">
        <v>1</v>
      </c>
      <c r="AL70" s="674">
        <v>51</v>
      </c>
      <c r="AM70" s="660">
        <v>17</v>
      </c>
      <c r="AN70" s="661">
        <v>36</v>
      </c>
      <c r="AO70" s="661">
        <v>31</v>
      </c>
      <c r="AP70" s="674">
        <v>84</v>
      </c>
      <c r="AQ70" s="660">
        <v>36</v>
      </c>
      <c r="AR70" s="661">
        <v>52</v>
      </c>
      <c r="AS70" s="661">
        <v>2</v>
      </c>
      <c r="AT70" s="674">
        <v>90</v>
      </c>
      <c r="AU70" s="660">
        <v>12</v>
      </c>
      <c r="AV70" s="661">
        <v>57</v>
      </c>
      <c r="AW70" s="661"/>
      <c r="AX70" s="674">
        <v>69</v>
      </c>
      <c r="AY70" s="656">
        <v>194</v>
      </c>
      <c r="AZ70" s="657">
        <v>436</v>
      </c>
      <c r="BA70" s="657">
        <v>81</v>
      </c>
      <c r="BB70" s="1102">
        <v>711</v>
      </c>
    </row>
    <row r="71" spans="2:54" x14ac:dyDescent="0.2">
      <c r="B71" s="1163" t="s">
        <v>832</v>
      </c>
      <c r="C71" s="660">
        <v>16</v>
      </c>
      <c r="D71" s="661">
        <v>30</v>
      </c>
      <c r="E71" s="661">
        <v>37</v>
      </c>
      <c r="F71" s="674">
        <v>83</v>
      </c>
      <c r="G71" s="660">
        <v>14</v>
      </c>
      <c r="H71" s="661">
        <v>21</v>
      </c>
      <c r="I71" s="661">
        <v>35</v>
      </c>
      <c r="J71" s="674">
        <v>70</v>
      </c>
      <c r="K71" s="660">
        <v>37</v>
      </c>
      <c r="L71" s="661">
        <v>43</v>
      </c>
      <c r="M71" s="661">
        <v>52</v>
      </c>
      <c r="N71" s="674">
        <v>132</v>
      </c>
      <c r="O71" s="660">
        <v>24</v>
      </c>
      <c r="P71" s="661">
        <v>28</v>
      </c>
      <c r="Q71" s="661">
        <v>5</v>
      </c>
      <c r="R71" s="674">
        <v>57</v>
      </c>
      <c r="S71" s="660">
        <v>34</v>
      </c>
      <c r="T71" s="661">
        <v>29</v>
      </c>
      <c r="U71" s="661">
        <v>5</v>
      </c>
      <c r="V71" s="674">
        <v>68</v>
      </c>
      <c r="W71" s="660">
        <v>51</v>
      </c>
      <c r="X71" s="661">
        <v>22</v>
      </c>
      <c r="Y71" s="661">
        <v>6</v>
      </c>
      <c r="Z71" s="674">
        <v>79</v>
      </c>
      <c r="AA71" s="660">
        <v>40</v>
      </c>
      <c r="AB71" s="661">
        <v>34</v>
      </c>
      <c r="AC71" s="661">
        <v>6</v>
      </c>
      <c r="AD71" s="674">
        <v>80</v>
      </c>
      <c r="AE71" s="660">
        <v>41</v>
      </c>
      <c r="AF71" s="661">
        <v>58</v>
      </c>
      <c r="AG71" s="661">
        <v>11</v>
      </c>
      <c r="AH71" s="674">
        <v>110</v>
      </c>
      <c r="AI71" s="660">
        <v>27</v>
      </c>
      <c r="AJ71" s="661">
        <v>34</v>
      </c>
      <c r="AK71" s="661">
        <v>8</v>
      </c>
      <c r="AL71" s="674">
        <v>69</v>
      </c>
      <c r="AM71" s="660">
        <v>46</v>
      </c>
      <c r="AN71" s="661">
        <v>29</v>
      </c>
      <c r="AO71" s="661">
        <v>90</v>
      </c>
      <c r="AP71" s="674">
        <v>165</v>
      </c>
      <c r="AQ71" s="660">
        <v>51</v>
      </c>
      <c r="AR71" s="661">
        <v>34</v>
      </c>
      <c r="AS71" s="661">
        <v>4</v>
      </c>
      <c r="AT71" s="674">
        <v>89</v>
      </c>
      <c r="AU71" s="660">
        <v>38</v>
      </c>
      <c r="AV71" s="661">
        <v>28</v>
      </c>
      <c r="AW71" s="661"/>
      <c r="AX71" s="674">
        <v>66</v>
      </c>
      <c r="AY71" s="656">
        <v>419</v>
      </c>
      <c r="AZ71" s="657">
        <v>390</v>
      </c>
      <c r="BA71" s="657">
        <v>259</v>
      </c>
      <c r="BB71" s="1102">
        <v>1068</v>
      </c>
    </row>
    <row r="72" spans="2:54" x14ac:dyDescent="0.2">
      <c r="B72" s="1163" t="s">
        <v>833</v>
      </c>
      <c r="C72" s="660">
        <v>4</v>
      </c>
      <c r="D72" s="661">
        <v>8</v>
      </c>
      <c r="E72" s="661">
        <v>18</v>
      </c>
      <c r="F72" s="674">
        <v>30</v>
      </c>
      <c r="G72" s="660">
        <v>4</v>
      </c>
      <c r="H72" s="661">
        <v>7</v>
      </c>
      <c r="I72" s="661">
        <v>13</v>
      </c>
      <c r="J72" s="674">
        <v>24</v>
      </c>
      <c r="K72" s="660">
        <v>15</v>
      </c>
      <c r="L72" s="661">
        <v>10</v>
      </c>
      <c r="M72" s="661">
        <v>25</v>
      </c>
      <c r="N72" s="674">
        <v>50</v>
      </c>
      <c r="O72" s="660">
        <v>13</v>
      </c>
      <c r="P72" s="661">
        <v>9</v>
      </c>
      <c r="Q72" s="661">
        <v>2</v>
      </c>
      <c r="R72" s="674">
        <v>24</v>
      </c>
      <c r="S72" s="660">
        <v>14</v>
      </c>
      <c r="T72" s="661">
        <v>6</v>
      </c>
      <c r="U72" s="661">
        <v>2</v>
      </c>
      <c r="V72" s="674">
        <v>22</v>
      </c>
      <c r="W72" s="660">
        <v>15</v>
      </c>
      <c r="X72" s="661">
        <v>9</v>
      </c>
      <c r="Y72" s="661">
        <v>4</v>
      </c>
      <c r="Z72" s="674">
        <v>28</v>
      </c>
      <c r="AA72" s="660">
        <v>18</v>
      </c>
      <c r="AB72" s="661">
        <v>11</v>
      </c>
      <c r="AC72" s="661">
        <v>2</v>
      </c>
      <c r="AD72" s="674">
        <v>31</v>
      </c>
      <c r="AE72" s="660">
        <v>20</v>
      </c>
      <c r="AF72" s="661">
        <v>11</v>
      </c>
      <c r="AG72" s="661">
        <v>7</v>
      </c>
      <c r="AH72" s="674">
        <v>38</v>
      </c>
      <c r="AI72" s="660">
        <v>14</v>
      </c>
      <c r="AJ72" s="661">
        <v>7</v>
      </c>
      <c r="AK72" s="661">
        <v>1</v>
      </c>
      <c r="AL72" s="674">
        <v>22</v>
      </c>
      <c r="AM72" s="660">
        <v>16</v>
      </c>
      <c r="AN72" s="661">
        <v>16</v>
      </c>
      <c r="AO72" s="661">
        <v>33</v>
      </c>
      <c r="AP72" s="674">
        <v>65</v>
      </c>
      <c r="AQ72" s="660">
        <v>31</v>
      </c>
      <c r="AR72" s="661">
        <v>6</v>
      </c>
      <c r="AS72" s="661">
        <v>4</v>
      </c>
      <c r="AT72" s="674">
        <v>41</v>
      </c>
      <c r="AU72" s="660">
        <v>14</v>
      </c>
      <c r="AV72" s="661">
        <v>6</v>
      </c>
      <c r="AW72" s="661">
        <v>1</v>
      </c>
      <c r="AX72" s="674">
        <v>21</v>
      </c>
      <c r="AY72" s="656">
        <v>178</v>
      </c>
      <c r="AZ72" s="657">
        <v>106</v>
      </c>
      <c r="BA72" s="657">
        <v>112</v>
      </c>
      <c r="BB72" s="1102">
        <v>396</v>
      </c>
    </row>
    <row r="73" spans="2:54" x14ac:dyDescent="0.2">
      <c r="B73" s="1163" t="s">
        <v>834</v>
      </c>
      <c r="C73" s="660">
        <v>6</v>
      </c>
      <c r="D73" s="661">
        <v>29</v>
      </c>
      <c r="E73" s="661">
        <v>11</v>
      </c>
      <c r="F73" s="674">
        <v>46</v>
      </c>
      <c r="G73" s="660">
        <v>5</v>
      </c>
      <c r="H73" s="661">
        <v>35</v>
      </c>
      <c r="I73" s="661">
        <v>13</v>
      </c>
      <c r="J73" s="674">
        <v>53</v>
      </c>
      <c r="K73" s="660">
        <v>15</v>
      </c>
      <c r="L73" s="661">
        <v>43</v>
      </c>
      <c r="M73" s="661">
        <v>17</v>
      </c>
      <c r="N73" s="674">
        <v>75</v>
      </c>
      <c r="O73" s="660">
        <v>10</v>
      </c>
      <c r="P73" s="661">
        <v>28</v>
      </c>
      <c r="Q73" s="661">
        <v>3</v>
      </c>
      <c r="R73" s="674">
        <v>41</v>
      </c>
      <c r="S73" s="660">
        <v>12</v>
      </c>
      <c r="T73" s="661">
        <v>33</v>
      </c>
      <c r="U73" s="661">
        <v>0</v>
      </c>
      <c r="V73" s="674">
        <v>45</v>
      </c>
      <c r="W73" s="660">
        <v>21</v>
      </c>
      <c r="X73" s="661">
        <v>19</v>
      </c>
      <c r="Y73" s="661">
        <v>7</v>
      </c>
      <c r="Z73" s="674">
        <v>47</v>
      </c>
      <c r="AA73" s="660">
        <v>18</v>
      </c>
      <c r="AB73" s="661">
        <v>17</v>
      </c>
      <c r="AC73" s="661">
        <v>4</v>
      </c>
      <c r="AD73" s="674">
        <v>39</v>
      </c>
      <c r="AE73" s="660">
        <v>13</v>
      </c>
      <c r="AF73" s="661">
        <v>25</v>
      </c>
      <c r="AG73" s="661">
        <v>4</v>
      </c>
      <c r="AH73" s="674">
        <v>42</v>
      </c>
      <c r="AI73" s="660">
        <v>12</v>
      </c>
      <c r="AJ73" s="661">
        <v>26</v>
      </c>
      <c r="AK73" s="661">
        <v>24</v>
      </c>
      <c r="AL73" s="674">
        <v>62</v>
      </c>
      <c r="AM73" s="660">
        <v>19</v>
      </c>
      <c r="AN73" s="661">
        <v>30</v>
      </c>
      <c r="AO73" s="661">
        <v>42</v>
      </c>
      <c r="AP73" s="674">
        <v>91</v>
      </c>
      <c r="AQ73" s="660">
        <v>25</v>
      </c>
      <c r="AR73" s="661">
        <v>11</v>
      </c>
      <c r="AS73" s="661">
        <v>3</v>
      </c>
      <c r="AT73" s="674">
        <v>39</v>
      </c>
      <c r="AU73" s="660">
        <v>11</v>
      </c>
      <c r="AV73" s="661">
        <v>19</v>
      </c>
      <c r="AW73" s="661">
        <v>1</v>
      </c>
      <c r="AX73" s="674">
        <v>31</v>
      </c>
      <c r="AY73" s="656">
        <v>167</v>
      </c>
      <c r="AZ73" s="657">
        <v>315</v>
      </c>
      <c r="BA73" s="657">
        <v>129</v>
      </c>
      <c r="BB73" s="1102">
        <v>611</v>
      </c>
    </row>
    <row r="74" spans="2:54" x14ac:dyDescent="0.2">
      <c r="B74" s="1163" t="s">
        <v>835</v>
      </c>
      <c r="C74" s="660">
        <v>2</v>
      </c>
      <c r="D74" s="661">
        <v>12</v>
      </c>
      <c r="E74" s="661">
        <v>6</v>
      </c>
      <c r="F74" s="674">
        <v>20</v>
      </c>
      <c r="G74" s="660">
        <v>0</v>
      </c>
      <c r="H74" s="661">
        <v>19</v>
      </c>
      <c r="I74" s="661">
        <v>8</v>
      </c>
      <c r="J74" s="674">
        <v>27</v>
      </c>
      <c r="K74" s="660">
        <v>3</v>
      </c>
      <c r="L74" s="661">
        <v>23</v>
      </c>
      <c r="M74" s="661">
        <v>10</v>
      </c>
      <c r="N74" s="674">
        <v>36</v>
      </c>
      <c r="O74" s="660">
        <v>5</v>
      </c>
      <c r="P74" s="661">
        <v>7</v>
      </c>
      <c r="Q74" s="661">
        <v>0</v>
      </c>
      <c r="R74" s="674">
        <v>12</v>
      </c>
      <c r="S74" s="660">
        <v>6</v>
      </c>
      <c r="T74" s="661">
        <v>6</v>
      </c>
      <c r="U74" s="661">
        <v>1</v>
      </c>
      <c r="V74" s="674">
        <v>13</v>
      </c>
      <c r="W74" s="660">
        <v>7</v>
      </c>
      <c r="X74" s="661">
        <v>9</v>
      </c>
      <c r="Y74" s="661">
        <v>0</v>
      </c>
      <c r="Z74" s="674">
        <v>16</v>
      </c>
      <c r="AA74" s="660">
        <v>7</v>
      </c>
      <c r="AB74" s="661">
        <v>12</v>
      </c>
      <c r="AC74" s="661">
        <v>2</v>
      </c>
      <c r="AD74" s="674">
        <v>21</v>
      </c>
      <c r="AE74" s="660">
        <v>5</v>
      </c>
      <c r="AF74" s="661">
        <v>20</v>
      </c>
      <c r="AG74" s="661">
        <v>1</v>
      </c>
      <c r="AH74" s="674">
        <v>26</v>
      </c>
      <c r="AI74" s="660">
        <v>6</v>
      </c>
      <c r="AJ74" s="661">
        <v>9</v>
      </c>
      <c r="AK74" s="661"/>
      <c r="AL74" s="674">
        <v>15</v>
      </c>
      <c r="AM74" s="660">
        <v>8</v>
      </c>
      <c r="AN74" s="661">
        <v>10</v>
      </c>
      <c r="AO74" s="661">
        <v>10</v>
      </c>
      <c r="AP74" s="674">
        <v>28</v>
      </c>
      <c r="AQ74" s="660">
        <v>18</v>
      </c>
      <c r="AR74" s="661">
        <v>6</v>
      </c>
      <c r="AS74" s="661">
        <v>1</v>
      </c>
      <c r="AT74" s="674">
        <v>25</v>
      </c>
      <c r="AU74" s="660">
        <v>13</v>
      </c>
      <c r="AV74" s="661">
        <v>9</v>
      </c>
      <c r="AW74" s="661"/>
      <c r="AX74" s="674">
        <v>22</v>
      </c>
      <c r="AY74" s="656">
        <v>80</v>
      </c>
      <c r="AZ74" s="657">
        <v>142</v>
      </c>
      <c r="BA74" s="657">
        <v>39</v>
      </c>
      <c r="BB74" s="1102">
        <v>261</v>
      </c>
    </row>
    <row r="75" spans="2:54" x14ac:dyDescent="0.2">
      <c r="B75" s="1163" t="s">
        <v>836</v>
      </c>
      <c r="C75" s="660">
        <v>15</v>
      </c>
      <c r="D75" s="661">
        <v>29</v>
      </c>
      <c r="E75" s="661">
        <v>24</v>
      </c>
      <c r="F75" s="674">
        <v>68</v>
      </c>
      <c r="G75" s="660">
        <v>13</v>
      </c>
      <c r="H75" s="661">
        <v>22</v>
      </c>
      <c r="I75" s="661">
        <v>24</v>
      </c>
      <c r="J75" s="674">
        <v>59</v>
      </c>
      <c r="K75" s="660">
        <v>18</v>
      </c>
      <c r="L75" s="661">
        <v>29</v>
      </c>
      <c r="M75" s="661">
        <v>29</v>
      </c>
      <c r="N75" s="674">
        <v>76</v>
      </c>
      <c r="O75" s="660">
        <v>27</v>
      </c>
      <c r="P75" s="661">
        <v>18</v>
      </c>
      <c r="Q75" s="661">
        <v>5</v>
      </c>
      <c r="R75" s="674">
        <v>50</v>
      </c>
      <c r="S75" s="660">
        <v>21</v>
      </c>
      <c r="T75" s="661">
        <v>33</v>
      </c>
      <c r="U75" s="661">
        <v>0</v>
      </c>
      <c r="V75" s="674">
        <v>54</v>
      </c>
      <c r="W75" s="660">
        <v>34</v>
      </c>
      <c r="X75" s="661">
        <v>15</v>
      </c>
      <c r="Y75" s="661">
        <v>2</v>
      </c>
      <c r="Z75" s="674">
        <v>51</v>
      </c>
      <c r="AA75" s="660">
        <v>32</v>
      </c>
      <c r="AB75" s="661">
        <v>34</v>
      </c>
      <c r="AC75" s="661">
        <v>1</v>
      </c>
      <c r="AD75" s="674">
        <v>67</v>
      </c>
      <c r="AE75" s="660">
        <v>40</v>
      </c>
      <c r="AF75" s="661">
        <v>33</v>
      </c>
      <c r="AG75" s="661">
        <v>18</v>
      </c>
      <c r="AH75" s="674">
        <v>91</v>
      </c>
      <c r="AI75" s="660">
        <v>46</v>
      </c>
      <c r="AJ75" s="661">
        <v>30</v>
      </c>
      <c r="AK75" s="661">
        <v>2</v>
      </c>
      <c r="AL75" s="674">
        <v>78</v>
      </c>
      <c r="AM75" s="660">
        <v>64</v>
      </c>
      <c r="AN75" s="661">
        <v>18</v>
      </c>
      <c r="AO75" s="661">
        <v>67</v>
      </c>
      <c r="AP75" s="674">
        <v>149</v>
      </c>
      <c r="AQ75" s="660">
        <v>56</v>
      </c>
      <c r="AR75" s="661">
        <v>27</v>
      </c>
      <c r="AS75" s="661">
        <v>3</v>
      </c>
      <c r="AT75" s="674">
        <v>86</v>
      </c>
      <c r="AU75" s="660">
        <v>42</v>
      </c>
      <c r="AV75" s="661">
        <v>18</v>
      </c>
      <c r="AW75" s="661">
        <v>1</v>
      </c>
      <c r="AX75" s="674">
        <v>61</v>
      </c>
      <c r="AY75" s="656">
        <v>408</v>
      </c>
      <c r="AZ75" s="657">
        <v>306</v>
      </c>
      <c r="BA75" s="657">
        <v>176</v>
      </c>
      <c r="BB75" s="1102">
        <v>890</v>
      </c>
    </row>
    <row r="76" spans="2:54" x14ac:dyDescent="0.2">
      <c r="B76" s="1163" t="s">
        <v>837</v>
      </c>
      <c r="C76" s="660">
        <v>36</v>
      </c>
      <c r="D76" s="661">
        <v>36</v>
      </c>
      <c r="E76" s="661">
        <v>23</v>
      </c>
      <c r="F76" s="674">
        <v>95</v>
      </c>
      <c r="G76" s="660">
        <v>25</v>
      </c>
      <c r="H76" s="661">
        <v>36</v>
      </c>
      <c r="I76" s="661">
        <v>20</v>
      </c>
      <c r="J76" s="674">
        <v>81</v>
      </c>
      <c r="K76" s="660">
        <v>32</v>
      </c>
      <c r="L76" s="661">
        <v>49</v>
      </c>
      <c r="M76" s="661">
        <v>32</v>
      </c>
      <c r="N76" s="674">
        <v>113</v>
      </c>
      <c r="O76" s="660">
        <v>43</v>
      </c>
      <c r="P76" s="661">
        <v>31</v>
      </c>
      <c r="Q76" s="661">
        <v>7</v>
      </c>
      <c r="R76" s="674">
        <v>81</v>
      </c>
      <c r="S76" s="660">
        <v>62</v>
      </c>
      <c r="T76" s="661">
        <v>35</v>
      </c>
      <c r="U76" s="661">
        <v>2</v>
      </c>
      <c r="V76" s="674">
        <v>99</v>
      </c>
      <c r="W76" s="660">
        <v>73</v>
      </c>
      <c r="X76" s="661">
        <v>29</v>
      </c>
      <c r="Y76" s="661">
        <v>25</v>
      </c>
      <c r="Z76" s="674">
        <v>127</v>
      </c>
      <c r="AA76" s="660">
        <v>42</v>
      </c>
      <c r="AB76" s="661">
        <v>37</v>
      </c>
      <c r="AC76" s="661">
        <v>8</v>
      </c>
      <c r="AD76" s="674">
        <v>87</v>
      </c>
      <c r="AE76" s="660">
        <v>67</v>
      </c>
      <c r="AF76" s="661">
        <v>50</v>
      </c>
      <c r="AG76" s="661">
        <v>22</v>
      </c>
      <c r="AH76" s="674">
        <v>139</v>
      </c>
      <c r="AI76" s="660">
        <v>67</v>
      </c>
      <c r="AJ76" s="661">
        <v>42</v>
      </c>
      <c r="AK76" s="661"/>
      <c r="AL76" s="674">
        <v>109</v>
      </c>
      <c r="AM76" s="660">
        <v>65</v>
      </c>
      <c r="AN76" s="661">
        <v>40</v>
      </c>
      <c r="AO76" s="661">
        <v>51</v>
      </c>
      <c r="AP76" s="674">
        <v>156</v>
      </c>
      <c r="AQ76" s="660">
        <v>81</v>
      </c>
      <c r="AR76" s="661">
        <v>33</v>
      </c>
      <c r="AS76" s="661">
        <v>3</v>
      </c>
      <c r="AT76" s="674">
        <v>117</v>
      </c>
      <c r="AU76" s="660">
        <v>50</v>
      </c>
      <c r="AV76" s="661">
        <v>31</v>
      </c>
      <c r="AW76" s="661">
        <v>3</v>
      </c>
      <c r="AX76" s="674">
        <v>84</v>
      </c>
      <c r="AY76" s="656">
        <v>643</v>
      </c>
      <c r="AZ76" s="657">
        <v>449</v>
      </c>
      <c r="BA76" s="657">
        <v>196</v>
      </c>
      <c r="BB76" s="1102">
        <v>1288</v>
      </c>
    </row>
    <row r="77" spans="2:54" x14ac:dyDescent="0.2">
      <c r="B77" s="1163" t="s">
        <v>838</v>
      </c>
      <c r="C77" s="660">
        <v>24</v>
      </c>
      <c r="D77" s="661">
        <v>17</v>
      </c>
      <c r="E77" s="661">
        <v>6</v>
      </c>
      <c r="F77" s="674">
        <v>47</v>
      </c>
      <c r="G77" s="660">
        <v>14</v>
      </c>
      <c r="H77" s="661">
        <v>19</v>
      </c>
      <c r="I77" s="661">
        <v>6</v>
      </c>
      <c r="J77" s="674">
        <v>39</v>
      </c>
      <c r="K77" s="660">
        <v>18</v>
      </c>
      <c r="L77" s="661">
        <v>13</v>
      </c>
      <c r="M77" s="661">
        <v>15</v>
      </c>
      <c r="N77" s="674">
        <v>46</v>
      </c>
      <c r="O77" s="660">
        <v>37</v>
      </c>
      <c r="P77" s="661">
        <v>15</v>
      </c>
      <c r="Q77" s="661">
        <v>0</v>
      </c>
      <c r="R77" s="674">
        <v>52</v>
      </c>
      <c r="S77" s="660">
        <v>45</v>
      </c>
      <c r="T77" s="661">
        <v>14</v>
      </c>
      <c r="U77" s="661">
        <v>0</v>
      </c>
      <c r="V77" s="674">
        <v>59</v>
      </c>
      <c r="W77" s="660">
        <v>68</v>
      </c>
      <c r="X77" s="661">
        <v>18</v>
      </c>
      <c r="Y77" s="661">
        <v>4</v>
      </c>
      <c r="Z77" s="674">
        <v>90</v>
      </c>
      <c r="AA77" s="660">
        <v>35</v>
      </c>
      <c r="AB77" s="661">
        <v>21</v>
      </c>
      <c r="AC77" s="661">
        <v>0</v>
      </c>
      <c r="AD77" s="674">
        <v>56</v>
      </c>
      <c r="AE77" s="660">
        <v>56</v>
      </c>
      <c r="AF77" s="661">
        <v>22</v>
      </c>
      <c r="AG77" s="661">
        <v>6</v>
      </c>
      <c r="AH77" s="674">
        <v>84</v>
      </c>
      <c r="AI77" s="660">
        <v>58</v>
      </c>
      <c r="AJ77" s="661">
        <v>18</v>
      </c>
      <c r="AK77" s="661">
        <v>2</v>
      </c>
      <c r="AL77" s="674">
        <v>78</v>
      </c>
      <c r="AM77" s="660">
        <v>69</v>
      </c>
      <c r="AN77" s="661">
        <v>22</v>
      </c>
      <c r="AO77" s="661">
        <v>30</v>
      </c>
      <c r="AP77" s="674">
        <v>121</v>
      </c>
      <c r="AQ77" s="660">
        <v>70</v>
      </c>
      <c r="AR77" s="661">
        <v>26</v>
      </c>
      <c r="AS77" s="661">
        <v>1</v>
      </c>
      <c r="AT77" s="674">
        <v>97</v>
      </c>
      <c r="AU77" s="660">
        <v>52</v>
      </c>
      <c r="AV77" s="661">
        <v>30</v>
      </c>
      <c r="AW77" s="661">
        <v>1</v>
      </c>
      <c r="AX77" s="674">
        <v>83</v>
      </c>
      <c r="AY77" s="656">
        <v>546</v>
      </c>
      <c r="AZ77" s="657">
        <v>235</v>
      </c>
      <c r="BA77" s="657">
        <v>71</v>
      </c>
      <c r="BB77" s="1102">
        <v>852</v>
      </c>
    </row>
    <row r="78" spans="2:54" x14ac:dyDescent="0.2">
      <c r="B78" s="1163" t="s">
        <v>839</v>
      </c>
      <c r="C78" s="660">
        <v>19</v>
      </c>
      <c r="D78" s="661">
        <v>6</v>
      </c>
      <c r="E78" s="661">
        <v>18</v>
      </c>
      <c r="F78" s="674">
        <v>43</v>
      </c>
      <c r="G78" s="660">
        <v>16</v>
      </c>
      <c r="H78" s="661">
        <v>7</v>
      </c>
      <c r="I78" s="661">
        <v>9</v>
      </c>
      <c r="J78" s="674">
        <v>32</v>
      </c>
      <c r="K78" s="660">
        <v>19</v>
      </c>
      <c r="L78" s="661">
        <v>8</v>
      </c>
      <c r="M78" s="661">
        <v>22</v>
      </c>
      <c r="N78" s="674">
        <v>49</v>
      </c>
      <c r="O78" s="660">
        <v>22</v>
      </c>
      <c r="P78" s="661">
        <v>2</v>
      </c>
      <c r="Q78" s="661">
        <v>3</v>
      </c>
      <c r="R78" s="674">
        <v>27</v>
      </c>
      <c r="S78" s="660">
        <v>41</v>
      </c>
      <c r="T78" s="661">
        <v>7</v>
      </c>
      <c r="U78" s="661">
        <v>1</v>
      </c>
      <c r="V78" s="674">
        <v>49</v>
      </c>
      <c r="W78" s="660">
        <v>37</v>
      </c>
      <c r="X78" s="661">
        <v>7</v>
      </c>
      <c r="Y78" s="661">
        <v>2</v>
      </c>
      <c r="Z78" s="674">
        <v>46</v>
      </c>
      <c r="AA78" s="660">
        <v>40</v>
      </c>
      <c r="AB78" s="661">
        <v>15</v>
      </c>
      <c r="AC78" s="661">
        <v>3</v>
      </c>
      <c r="AD78" s="674">
        <v>58</v>
      </c>
      <c r="AE78" s="660">
        <v>55</v>
      </c>
      <c r="AF78" s="661">
        <v>24</v>
      </c>
      <c r="AG78" s="661">
        <v>1</v>
      </c>
      <c r="AH78" s="674">
        <v>80</v>
      </c>
      <c r="AI78" s="660">
        <v>30</v>
      </c>
      <c r="AJ78" s="661">
        <v>15</v>
      </c>
      <c r="AK78" s="661">
        <v>1</v>
      </c>
      <c r="AL78" s="674">
        <v>46</v>
      </c>
      <c r="AM78" s="660">
        <v>30</v>
      </c>
      <c r="AN78" s="661">
        <v>12</v>
      </c>
      <c r="AO78" s="661">
        <v>38</v>
      </c>
      <c r="AP78" s="674">
        <v>80</v>
      </c>
      <c r="AQ78" s="660">
        <v>44</v>
      </c>
      <c r="AR78" s="661">
        <v>12</v>
      </c>
      <c r="AS78" s="661">
        <v>2</v>
      </c>
      <c r="AT78" s="674">
        <v>58</v>
      </c>
      <c r="AU78" s="660">
        <v>31</v>
      </c>
      <c r="AV78" s="661">
        <v>19</v>
      </c>
      <c r="AW78" s="661"/>
      <c r="AX78" s="674">
        <v>50</v>
      </c>
      <c r="AY78" s="656">
        <v>384</v>
      </c>
      <c r="AZ78" s="657">
        <v>134</v>
      </c>
      <c r="BA78" s="657">
        <v>100</v>
      </c>
      <c r="BB78" s="1102">
        <v>618</v>
      </c>
    </row>
    <row r="79" spans="2:54" x14ac:dyDescent="0.2">
      <c r="B79" s="1163" t="s">
        <v>840</v>
      </c>
      <c r="C79" s="660">
        <v>16</v>
      </c>
      <c r="D79" s="661">
        <v>4</v>
      </c>
      <c r="E79" s="661">
        <v>11</v>
      </c>
      <c r="F79" s="674">
        <v>31</v>
      </c>
      <c r="G79" s="660">
        <v>8</v>
      </c>
      <c r="H79" s="661">
        <v>10</v>
      </c>
      <c r="I79" s="661">
        <v>10</v>
      </c>
      <c r="J79" s="674">
        <v>28</v>
      </c>
      <c r="K79" s="660">
        <v>14</v>
      </c>
      <c r="L79" s="661">
        <v>8</v>
      </c>
      <c r="M79" s="661">
        <v>8</v>
      </c>
      <c r="N79" s="674">
        <v>30</v>
      </c>
      <c r="O79" s="660">
        <v>25</v>
      </c>
      <c r="P79" s="661">
        <v>3</v>
      </c>
      <c r="Q79" s="661">
        <v>2</v>
      </c>
      <c r="R79" s="674">
        <v>30</v>
      </c>
      <c r="S79" s="660">
        <v>23</v>
      </c>
      <c r="T79" s="661">
        <v>7</v>
      </c>
      <c r="U79" s="661">
        <v>0</v>
      </c>
      <c r="V79" s="674">
        <v>30</v>
      </c>
      <c r="W79" s="660">
        <v>20</v>
      </c>
      <c r="X79" s="661">
        <v>10</v>
      </c>
      <c r="Y79" s="661">
        <v>4</v>
      </c>
      <c r="Z79" s="674">
        <v>34</v>
      </c>
      <c r="AA79" s="660">
        <v>26</v>
      </c>
      <c r="AB79" s="661">
        <v>13</v>
      </c>
      <c r="AC79" s="661">
        <v>0</v>
      </c>
      <c r="AD79" s="674">
        <v>39</v>
      </c>
      <c r="AE79" s="660">
        <v>34</v>
      </c>
      <c r="AF79" s="661">
        <v>18</v>
      </c>
      <c r="AG79" s="661">
        <v>1</v>
      </c>
      <c r="AH79" s="674">
        <v>53</v>
      </c>
      <c r="AI79" s="660">
        <v>22</v>
      </c>
      <c r="AJ79" s="661">
        <v>5</v>
      </c>
      <c r="AK79" s="661">
        <v>5</v>
      </c>
      <c r="AL79" s="674">
        <v>32</v>
      </c>
      <c r="AM79" s="660">
        <v>28</v>
      </c>
      <c r="AN79" s="661">
        <v>13</v>
      </c>
      <c r="AO79" s="661">
        <v>24</v>
      </c>
      <c r="AP79" s="674">
        <v>65</v>
      </c>
      <c r="AQ79" s="660">
        <v>35</v>
      </c>
      <c r="AR79" s="661">
        <v>11</v>
      </c>
      <c r="AS79" s="661">
        <v>2</v>
      </c>
      <c r="AT79" s="674">
        <v>48</v>
      </c>
      <c r="AU79" s="660">
        <v>27</v>
      </c>
      <c r="AV79" s="661">
        <v>12</v>
      </c>
      <c r="AW79" s="661">
        <v>1</v>
      </c>
      <c r="AX79" s="674">
        <v>40</v>
      </c>
      <c r="AY79" s="656">
        <v>278</v>
      </c>
      <c r="AZ79" s="657">
        <v>114</v>
      </c>
      <c r="BA79" s="657">
        <v>68</v>
      </c>
      <c r="BB79" s="1102">
        <v>460</v>
      </c>
    </row>
    <row r="80" spans="2:54" x14ac:dyDescent="0.2">
      <c r="B80" s="1163" t="s">
        <v>841</v>
      </c>
      <c r="C80" s="660">
        <v>1</v>
      </c>
      <c r="D80" s="661">
        <v>1</v>
      </c>
      <c r="E80" s="661">
        <v>0</v>
      </c>
      <c r="F80" s="674">
        <v>2</v>
      </c>
      <c r="G80" s="660">
        <v>1</v>
      </c>
      <c r="H80" s="661">
        <v>1</v>
      </c>
      <c r="I80" s="661">
        <v>4</v>
      </c>
      <c r="J80" s="674">
        <v>6</v>
      </c>
      <c r="K80" s="660">
        <v>0</v>
      </c>
      <c r="L80" s="661">
        <v>1</v>
      </c>
      <c r="M80" s="661">
        <v>0</v>
      </c>
      <c r="N80" s="674">
        <v>1</v>
      </c>
      <c r="O80" s="660">
        <v>1</v>
      </c>
      <c r="P80" s="661">
        <v>3</v>
      </c>
      <c r="Q80" s="661">
        <v>0</v>
      </c>
      <c r="R80" s="674">
        <v>4</v>
      </c>
      <c r="S80" s="660">
        <v>0</v>
      </c>
      <c r="T80" s="661">
        <v>1</v>
      </c>
      <c r="U80" s="661">
        <v>0</v>
      </c>
      <c r="V80" s="674">
        <v>1</v>
      </c>
      <c r="W80" s="660">
        <v>1</v>
      </c>
      <c r="X80" s="661">
        <v>2</v>
      </c>
      <c r="Y80" s="661">
        <v>1</v>
      </c>
      <c r="Z80" s="674">
        <v>4</v>
      </c>
      <c r="AA80" s="660">
        <v>1</v>
      </c>
      <c r="AB80" s="661">
        <v>1</v>
      </c>
      <c r="AC80" s="661">
        <v>0</v>
      </c>
      <c r="AD80" s="674">
        <v>2</v>
      </c>
      <c r="AE80" s="660">
        <v>2</v>
      </c>
      <c r="AF80" s="661">
        <v>2</v>
      </c>
      <c r="AG80" s="661"/>
      <c r="AH80" s="674">
        <v>4</v>
      </c>
      <c r="AI80" s="660">
        <v>0</v>
      </c>
      <c r="AJ80" s="661">
        <v>3</v>
      </c>
      <c r="AK80" s="661"/>
      <c r="AL80" s="674">
        <v>3</v>
      </c>
      <c r="AM80" s="660">
        <v>1</v>
      </c>
      <c r="AN80" s="661">
        <v>0</v>
      </c>
      <c r="AO80" s="661">
        <v>1</v>
      </c>
      <c r="AP80" s="674">
        <v>2</v>
      </c>
      <c r="AQ80" s="660">
        <v>2</v>
      </c>
      <c r="AR80" s="661">
        <v>1</v>
      </c>
      <c r="AS80" s="661">
        <v>0</v>
      </c>
      <c r="AT80" s="674">
        <v>3</v>
      </c>
      <c r="AU80" s="660">
        <v>2</v>
      </c>
      <c r="AV80" s="661">
        <v>0</v>
      </c>
      <c r="AW80" s="661">
        <v>1</v>
      </c>
      <c r="AX80" s="674">
        <v>3</v>
      </c>
      <c r="AY80" s="656">
        <v>12</v>
      </c>
      <c r="AZ80" s="657">
        <v>16</v>
      </c>
      <c r="BA80" s="657">
        <v>7</v>
      </c>
      <c r="BB80" s="1102">
        <v>35</v>
      </c>
    </row>
    <row r="81" spans="2:54" x14ac:dyDescent="0.2">
      <c r="B81" s="1163" t="s">
        <v>842</v>
      </c>
      <c r="C81" s="660">
        <v>0</v>
      </c>
      <c r="D81" s="661">
        <v>1</v>
      </c>
      <c r="E81" s="661">
        <v>0</v>
      </c>
      <c r="F81" s="674">
        <v>1</v>
      </c>
      <c r="G81" s="660">
        <v>0</v>
      </c>
      <c r="H81" s="661">
        <v>0</v>
      </c>
      <c r="I81" s="661">
        <v>0</v>
      </c>
      <c r="J81" s="674">
        <v>0</v>
      </c>
      <c r="K81" s="660">
        <v>0</v>
      </c>
      <c r="L81" s="661">
        <v>1</v>
      </c>
      <c r="M81" s="661">
        <v>0</v>
      </c>
      <c r="N81" s="674">
        <v>1</v>
      </c>
      <c r="O81" s="660">
        <v>0</v>
      </c>
      <c r="P81" s="661">
        <v>0</v>
      </c>
      <c r="Q81" s="661">
        <v>0</v>
      </c>
      <c r="R81" s="674">
        <v>0</v>
      </c>
      <c r="S81" s="660">
        <v>0</v>
      </c>
      <c r="T81" s="661">
        <v>0</v>
      </c>
      <c r="U81" s="661">
        <v>0</v>
      </c>
      <c r="V81" s="674">
        <v>0</v>
      </c>
      <c r="W81" s="660">
        <v>0</v>
      </c>
      <c r="X81" s="661">
        <v>0</v>
      </c>
      <c r="Y81" s="661">
        <v>0</v>
      </c>
      <c r="Z81" s="674">
        <v>0</v>
      </c>
      <c r="AA81" s="660">
        <v>0</v>
      </c>
      <c r="AB81" s="661">
        <v>1</v>
      </c>
      <c r="AC81" s="661">
        <v>0</v>
      </c>
      <c r="AD81" s="674">
        <v>1</v>
      </c>
      <c r="AE81" s="660">
        <v>0</v>
      </c>
      <c r="AF81" s="661">
        <v>0</v>
      </c>
      <c r="AG81" s="661"/>
      <c r="AH81" s="674">
        <v>0</v>
      </c>
      <c r="AI81" s="660">
        <v>0</v>
      </c>
      <c r="AJ81" s="661">
        <v>0</v>
      </c>
      <c r="AK81" s="661"/>
      <c r="AL81" s="674">
        <v>0</v>
      </c>
      <c r="AM81" s="660">
        <v>0</v>
      </c>
      <c r="AN81" s="661">
        <v>0</v>
      </c>
      <c r="AO81" s="661"/>
      <c r="AP81" s="674">
        <v>0</v>
      </c>
      <c r="AQ81" s="660">
        <v>0</v>
      </c>
      <c r="AR81" s="661">
        <v>0</v>
      </c>
      <c r="AS81" s="661">
        <v>0</v>
      </c>
      <c r="AT81" s="674">
        <v>0</v>
      </c>
      <c r="AU81" s="660">
        <v>0</v>
      </c>
      <c r="AV81" s="661">
        <v>0</v>
      </c>
      <c r="AW81" s="661"/>
      <c r="AX81" s="674">
        <v>0</v>
      </c>
      <c r="AY81" s="656">
        <v>0</v>
      </c>
      <c r="AZ81" s="657">
        <v>3</v>
      </c>
      <c r="BA81" s="657">
        <v>0</v>
      </c>
      <c r="BB81" s="1102">
        <v>3</v>
      </c>
    </row>
    <row r="82" spans="2:54" ht="15" x14ac:dyDescent="0.25">
      <c r="B82" s="1056" t="s">
        <v>882</v>
      </c>
      <c r="C82" s="664">
        <v>170</v>
      </c>
      <c r="D82" s="665">
        <v>248</v>
      </c>
      <c r="E82" s="665">
        <v>219</v>
      </c>
      <c r="F82" s="674">
        <v>637</v>
      </c>
      <c r="G82" s="664">
        <v>135</v>
      </c>
      <c r="H82" s="665">
        <v>272</v>
      </c>
      <c r="I82" s="665">
        <v>207</v>
      </c>
      <c r="J82" s="674">
        <v>614</v>
      </c>
      <c r="K82" s="664">
        <v>213</v>
      </c>
      <c r="L82" s="665">
        <v>307</v>
      </c>
      <c r="M82" s="665">
        <v>324</v>
      </c>
      <c r="N82" s="674">
        <v>844</v>
      </c>
      <c r="O82" s="664">
        <v>261</v>
      </c>
      <c r="P82" s="665">
        <v>225</v>
      </c>
      <c r="Q82" s="665">
        <v>46</v>
      </c>
      <c r="R82" s="679">
        <v>532</v>
      </c>
      <c r="S82" s="664">
        <v>338</v>
      </c>
      <c r="T82" s="665">
        <v>237</v>
      </c>
      <c r="U82" s="665">
        <v>16</v>
      </c>
      <c r="V82" s="679">
        <v>591</v>
      </c>
      <c r="W82" s="664">
        <v>412</v>
      </c>
      <c r="X82" s="665">
        <v>202</v>
      </c>
      <c r="Y82" s="665">
        <v>79</v>
      </c>
      <c r="Z82" s="679">
        <v>693</v>
      </c>
      <c r="AA82" s="664">
        <v>348</v>
      </c>
      <c r="AB82" s="665">
        <v>278</v>
      </c>
      <c r="AC82" s="665">
        <v>50</v>
      </c>
      <c r="AD82" s="679">
        <v>676</v>
      </c>
      <c r="AE82" s="664">
        <v>435</v>
      </c>
      <c r="AF82" s="665">
        <v>362</v>
      </c>
      <c r="AG82" s="665">
        <v>111</v>
      </c>
      <c r="AH82" s="679">
        <v>908</v>
      </c>
      <c r="AI82" s="664">
        <v>349</v>
      </c>
      <c r="AJ82" s="665">
        <v>262</v>
      </c>
      <c r="AK82" s="665">
        <v>75</v>
      </c>
      <c r="AL82" s="679">
        <v>686</v>
      </c>
      <c r="AM82" s="664">
        <v>456</v>
      </c>
      <c r="AN82" s="665">
        <v>270</v>
      </c>
      <c r="AO82" s="665">
        <v>515</v>
      </c>
      <c r="AP82" s="679">
        <v>1241</v>
      </c>
      <c r="AQ82" s="664">
        <v>574</v>
      </c>
      <c r="AR82" s="665">
        <v>274</v>
      </c>
      <c r="AS82" s="665">
        <v>32</v>
      </c>
      <c r="AT82" s="679">
        <v>880</v>
      </c>
      <c r="AU82" s="664">
        <v>349</v>
      </c>
      <c r="AV82" s="665">
        <v>280</v>
      </c>
      <c r="AW82" s="665">
        <v>11</v>
      </c>
      <c r="AX82" s="679">
        <v>640</v>
      </c>
      <c r="AY82" s="664">
        <v>4040</v>
      </c>
      <c r="AZ82" s="665">
        <v>3217</v>
      </c>
      <c r="BA82" s="665">
        <v>1685</v>
      </c>
      <c r="BB82" s="1104">
        <v>8942</v>
      </c>
    </row>
    <row r="83" spans="2:54" ht="26.45" customHeight="1" x14ac:dyDescent="0.2">
      <c r="B83" s="1413" t="s">
        <v>871</v>
      </c>
      <c r="C83" s="1413"/>
      <c r="D83" s="1413"/>
      <c r="E83" s="1413"/>
      <c r="F83" s="1413"/>
      <c r="G83" s="1413"/>
      <c r="H83" s="1413"/>
      <c r="I83" s="1413"/>
      <c r="J83" s="1413"/>
      <c r="K83" s="1413"/>
      <c r="L83" s="1413"/>
      <c r="M83" s="1413"/>
      <c r="N83" s="1413"/>
      <c r="O83" s="1413"/>
      <c r="P83" s="1413"/>
      <c r="Q83" s="1413"/>
      <c r="R83" s="1413"/>
    </row>
    <row r="84" spans="2:54" x14ac:dyDescent="0.2">
      <c r="B84" s="1403" t="s">
        <v>872</v>
      </c>
      <c r="C84" s="910"/>
      <c r="D84" s="910"/>
      <c r="E84" s="910"/>
      <c r="F84" s="13"/>
      <c r="G84" s="13"/>
      <c r="H84" s="13"/>
      <c r="I84" s="13"/>
      <c r="J84" s="13"/>
      <c r="K84" s="13"/>
      <c r="L84" s="13"/>
      <c r="M84" s="1410"/>
      <c r="N84" s="1410"/>
      <c r="O84" s="1410"/>
      <c r="P84" s="1410"/>
      <c r="Q84" s="1410"/>
      <c r="R84" s="1410"/>
    </row>
    <row r="85" spans="2:54" ht="30" customHeight="1" x14ac:dyDescent="0.2">
      <c r="B85" s="1406" t="s">
        <v>883</v>
      </c>
      <c r="C85" s="1406"/>
      <c r="D85" s="1406"/>
      <c r="E85" s="1406"/>
      <c r="F85" s="1406"/>
      <c r="G85" s="1406"/>
      <c r="H85" s="1406"/>
      <c r="I85" s="1406"/>
      <c r="J85" s="1406"/>
      <c r="K85" s="1406"/>
      <c r="L85" s="1406"/>
      <c r="M85" s="1406"/>
      <c r="N85" s="1406"/>
      <c r="O85" s="1406"/>
      <c r="P85" s="1406"/>
      <c r="Q85" s="1406"/>
      <c r="R85" s="1406"/>
    </row>
    <row r="86" spans="2:54" x14ac:dyDescent="0.2">
      <c r="B86" s="607"/>
    </row>
  </sheetData>
  <mergeCells count="16">
    <mergeCell ref="B83:R83"/>
    <mergeCell ref="B85:R85"/>
    <mergeCell ref="AU5:AX5"/>
    <mergeCell ref="AY5:BB5"/>
    <mergeCell ref="W5:Z5"/>
    <mergeCell ref="AA5:AD5"/>
    <mergeCell ref="AE5:AH5"/>
    <mergeCell ref="AI5:AL5"/>
    <mergeCell ref="AM5:AP5"/>
    <mergeCell ref="AQ5:AT5"/>
    <mergeCell ref="B5:B6"/>
    <mergeCell ref="C5:F5"/>
    <mergeCell ref="G5:J5"/>
    <mergeCell ref="K5:N5"/>
    <mergeCell ref="O5:R5"/>
    <mergeCell ref="S5:V5"/>
  </mergeCells>
  <hyperlinks>
    <hyperlink ref="BB2" location="Índice!A1" display="Volver"/>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2:Q63"/>
  <sheetViews>
    <sheetView showGridLines="0" zoomScale="90" zoomScaleNormal="90" workbookViewId="0"/>
  </sheetViews>
  <sheetFormatPr baseColWidth="10" defaultColWidth="10.85546875" defaultRowHeight="12.75" x14ac:dyDescent="0.2"/>
  <cols>
    <col min="1" max="1" width="6.7109375" style="3" customWidth="1"/>
    <col min="2" max="2" width="35.28515625" style="3" customWidth="1"/>
    <col min="3" max="4" width="10.85546875" style="3"/>
    <col min="5" max="15" width="10.85546875" style="9"/>
    <col min="16" max="16384" width="10.85546875" style="3"/>
  </cols>
  <sheetData>
    <row r="2" spans="1:17" s="728" customFormat="1" ht="15.75" customHeight="1" x14ac:dyDescent="0.25">
      <c r="B2" s="1307" t="s">
        <v>884</v>
      </c>
      <c r="C2" s="1307"/>
      <c r="D2" s="1307"/>
      <c r="E2" s="1307"/>
      <c r="F2" s="1307"/>
      <c r="G2" s="1307"/>
      <c r="H2" s="1307"/>
      <c r="I2" s="1307"/>
      <c r="J2" s="1307"/>
      <c r="K2" s="1307"/>
      <c r="L2" s="1307"/>
      <c r="M2" s="1307"/>
      <c r="N2" s="1307"/>
      <c r="O2" s="1307"/>
      <c r="P2" s="1307"/>
      <c r="Q2" s="896" t="s">
        <v>1059</v>
      </c>
    </row>
    <row r="3" spans="1:17" s="728" customFormat="1" ht="15.75" x14ac:dyDescent="0.25">
      <c r="B3" s="1307" t="s">
        <v>13</v>
      </c>
      <c r="C3" s="1307"/>
      <c r="D3" s="1307"/>
      <c r="E3" s="1307"/>
      <c r="F3" s="1307"/>
      <c r="G3" s="1307"/>
      <c r="H3" s="1307"/>
      <c r="I3" s="1307"/>
      <c r="J3" s="1307"/>
      <c r="K3" s="1307"/>
      <c r="L3" s="1307"/>
      <c r="M3" s="1307"/>
      <c r="N3" s="1307"/>
      <c r="O3" s="1307"/>
      <c r="P3" s="729"/>
    </row>
    <row r="4" spans="1:17" ht="36" customHeight="1" x14ac:dyDescent="0.2">
      <c r="B4" s="1308" t="s">
        <v>885</v>
      </c>
      <c r="C4" s="1308"/>
      <c r="D4" s="1308"/>
      <c r="E4" s="1308"/>
      <c r="F4" s="1308"/>
      <c r="G4" s="1308"/>
      <c r="H4" s="1308"/>
      <c r="I4" s="1308"/>
      <c r="J4" s="1308"/>
      <c r="K4" s="1308"/>
      <c r="L4" s="1308"/>
      <c r="M4" s="1308"/>
      <c r="N4" s="1308"/>
      <c r="O4" s="1308"/>
      <c r="P4" s="1308"/>
    </row>
    <row r="5" spans="1:17" x14ac:dyDescent="0.2">
      <c r="A5" s="13"/>
      <c r="B5" s="1145" t="s">
        <v>794</v>
      </c>
      <c r="C5" s="1301" t="s">
        <v>886</v>
      </c>
      <c r="D5" s="1301" t="s">
        <v>14</v>
      </c>
      <c r="E5" s="1301" t="s">
        <v>15</v>
      </c>
      <c r="F5" s="1301" t="s">
        <v>16</v>
      </c>
      <c r="G5" s="1301" t="s">
        <v>17</v>
      </c>
      <c r="H5" s="1301" t="s">
        <v>18</v>
      </c>
      <c r="I5" s="1301" t="s">
        <v>19</v>
      </c>
      <c r="J5" s="1301" t="s">
        <v>20</v>
      </c>
      <c r="K5" s="1301" t="s">
        <v>21</v>
      </c>
      <c r="L5" s="1301" t="s">
        <v>22</v>
      </c>
      <c r="M5" s="1301" t="s">
        <v>23</v>
      </c>
      <c r="N5" s="1301" t="s">
        <v>24</v>
      </c>
      <c r="O5" s="1301" t="s">
        <v>25</v>
      </c>
      <c r="P5" s="1303" t="s">
        <v>40</v>
      </c>
    </row>
    <row r="6" spans="1:17" ht="22.5" customHeight="1" x14ac:dyDescent="0.2">
      <c r="B6" s="1146" t="s">
        <v>887</v>
      </c>
      <c r="C6" s="1302"/>
      <c r="D6" s="1302"/>
      <c r="E6" s="1302"/>
      <c r="F6" s="1302"/>
      <c r="G6" s="1302"/>
      <c r="H6" s="1302"/>
      <c r="I6" s="1302"/>
      <c r="J6" s="1302"/>
      <c r="K6" s="1302"/>
      <c r="L6" s="1302"/>
      <c r="M6" s="1302"/>
      <c r="N6" s="1302"/>
      <c r="O6" s="1302"/>
      <c r="P6" s="1304"/>
    </row>
    <row r="7" spans="1:17" ht="12.75" customHeight="1" x14ac:dyDescent="0.2">
      <c r="B7" s="1147"/>
      <c r="C7" s="730" t="s">
        <v>44</v>
      </c>
      <c r="D7" s="731">
        <v>4002</v>
      </c>
      <c r="E7" s="732">
        <v>3603</v>
      </c>
      <c r="F7" s="732">
        <v>4191</v>
      </c>
      <c r="G7" s="732">
        <v>3134</v>
      </c>
      <c r="H7" s="732">
        <v>3987</v>
      </c>
      <c r="I7" s="733">
        <v>3755</v>
      </c>
      <c r="J7" s="733">
        <v>3950</v>
      </c>
      <c r="K7" s="733">
        <v>3968</v>
      </c>
      <c r="L7" s="733">
        <v>3563</v>
      </c>
      <c r="M7" s="733">
        <v>3957</v>
      </c>
      <c r="N7" s="733">
        <v>4254</v>
      </c>
      <c r="O7" s="733">
        <v>4049</v>
      </c>
      <c r="P7" s="1148">
        <v>46413</v>
      </c>
    </row>
    <row r="8" spans="1:17" ht="12.75" customHeight="1" x14ac:dyDescent="0.2">
      <c r="B8" s="1149" t="s">
        <v>42</v>
      </c>
      <c r="C8" s="734" t="s">
        <v>45</v>
      </c>
      <c r="D8" s="735">
        <v>1870</v>
      </c>
      <c r="E8" s="736">
        <v>1530</v>
      </c>
      <c r="F8" s="736">
        <v>2145</v>
      </c>
      <c r="G8" s="736">
        <v>1690</v>
      </c>
      <c r="H8" s="736">
        <v>2153</v>
      </c>
      <c r="I8" s="737">
        <v>1926</v>
      </c>
      <c r="J8" s="737">
        <v>1712</v>
      </c>
      <c r="K8" s="737">
        <v>2202</v>
      </c>
      <c r="L8" s="737">
        <v>1809</v>
      </c>
      <c r="M8" s="737">
        <v>2016</v>
      </c>
      <c r="N8" s="737">
        <v>2316</v>
      </c>
      <c r="O8" s="737">
        <v>2128</v>
      </c>
      <c r="P8" s="1150">
        <v>23497</v>
      </c>
    </row>
    <row r="9" spans="1:17" ht="12.75" customHeight="1" x14ac:dyDescent="0.2">
      <c r="B9" s="1151"/>
      <c r="C9" s="739" t="s">
        <v>27</v>
      </c>
      <c r="D9" s="740">
        <v>5872</v>
      </c>
      <c r="E9" s="740">
        <v>5133</v>
      </c>
      <c r="F9" s="740">
        <v>6336</v>
      </c>
      <c r="G9" s="740">
        <v>4824</v>
      </c>
      <c r="H9" s="740">
        <v>6140</v>
      </c>
      <c r="I9" s="740">
        <v>5681</v>
      </c>
      <c r="J9" s="740">
        <v>5662</v>
      </c>
      <c r="K9" s="740">
        <v>6170</v>
      </c>
      <c r="L9" s="740">
        <v>5372</v>
      </c>
      <c r="M9" s="740">
        <v>5973</v>
      </c>
      <c r="N9" s="740">
        <v>6570</v>
      </c>
      <c r="O9" s="740">
        <v>6177</v>
      </c>
      <c r="P9" s="1152">
        <v>69910</v>
      </c>
    </row>
    <row r="10" spans="1:17" ht="23.25" customHeight="1" x14ac:dyDescent="0.2">
      <c r="B10" s="1153"/>
      <c r="C10" s="741" t="s">
        <v>44</v>
      </c>
      <c r="D10" s="735">
        <v>5226</v>
      </c>
      <c r="E10" s="735">
        <v>4855</v>
      </c>
      <c r="F10" s="735">
        <v>5522</v>
      </c>
      <c r="G10" s="735">
        <v>4116</v>
      </c>
      <c r="H10" s="735">
        <v>4969</v>
      </c>
      <c r="I10" s="735">
        <v>4531</v>
      </c>
      <c r="J10" s="735">
        <v>4464</v>
      </c>
      <c r="K10" s="735">
        <v>4416</v>
      </c>
      <c r="L10" s="735">
        <v>3595</v>
      </c>
      <c r="M10" s="735">
        <v>4146</v>
      </c>
      <c r="N10" s="735">
        <v>4843</v>
      </c>
      <c r="O10" s="735">
        <v>4330</v>
      </c>
      <c r="P10" s="1150">
        <v>55013</v>
      </c>
    </row>
    <row r="11" spans="1:17" x14ac:dyDescent="0.2">
      <c r="B11" s="1153" t="s">
        <v>809</v>
      </c>
      <c r="C11" s="734" t="s">
        <v>45</v>
      </c>
      <c r="D11" s="735">
        <v>1922</v>
      </c>
      <c r="E11" s="735">
        <v>1655</v>
      </c>
      <c r="F11" s="735">
        <v>2333</v>
      </c>
      <c r="G11" s="735">
        <v>1600</v>
      </c>
      <c r="H11" s="735">
        <v>2032</v>
      </c>
      <c r="I11" s="735">
        <v>1766</v>
      </c>
      <c r="J11" s="735">
        <v>1577</v>
      </c>
      <c r="K11" s="735">
        <v>1756</v>
      </c>
      <c r="L11" s="735">
        <v>1408</v>
      </c>
      <c r="M11" s="735">
        <v>1651</v>
      </c>
      <c r="N11" s="735">
        <v>1951</v>
      </c>
      <c r="O11" s="735">
        <v>1706</v>
      </c>
      <c r="P11" s="1150">
        <v>21357</v>
      </c>
    </row>
    <row r="12" spans="1:17" x14ac:dyDescent="0.2">
      <c r="B12" s="1154"/>
      <c r="C12" s="742" t="s">
        <v>27</v>
      </c>
      <c r="D12" s="738">
        <v>7148</v>
      </c>
      <c r="E12" s="738">
        <v>6510</v>
      </c>
      <c r="F12" s="738">
        <v>7855</v>
      </c>
      <c r="G12" s="738">
        <v>5716</v>
      </c>
      <c r="H12" s="738">
        <v>7001</v>
      </c>
      <c r="I12" s="738">
        <v>6297</v>
      </c>
      <c r="J12" s="738">
        <v>6041</v>
      </c>
      <c r="K12" s="738">
        <v>6172</v>
      </c>
      <c r="L12" s="738">
        <v>5003</v>
      </c>
      <c r="M12" s="738">
        <v>5797</v>
      </c>
      <c r="N12" s="738">
        <v>6794</v>
      </c>
      <c r="O12" s="738">
        <v>6036</v>
      </c>
      <c r="P12" s="1150">
        <v>76370</v>
      </c>
    </row>
    <row r="13" spans="1:17" ht="23.25" customHeight="1" x14ac:dyDescent="0.2">
      <c r="B13" s="1155"/>
      <c r="C13" s="730" t="s">
        <v>44</v>
      </c>
      <c r="D13" s="743">
        <v>1180</v>
      </c>
      <c r="E13" s="743">
        <v>1166</v>
      </c>
      <c r="F13" s="743">
        <v>1380</v>
      </c>
      <c r="G13" s="743">
        <v>1148</v>
      </c>
      <c r="H13" s="743">
        <v>1267</v>
      </c>
      <c r="I13" s="743">
        <v>1216</v>
      </c>
      <c r="J13" s="743">
        <v>1325</v>
      </c>
      <c r="K13" s="743">
        <v>1257</v>
      </c>
      <c r="L13" s="743">
        <v>936</v>
      </c>
      <c r="M13" s="743">
        <v>1133</v>
      </c>
      <c r="N13" s="743">
        <v>1217</v>
      </c>
      <c r="O13" s="743">
        <v>1061</v>
      </c>
      <c r="P13" s="1148">
        <v>14286</v>
      </c>
    </row>
    <row r="14" spans="1:17" x14ac:dyDescent="0.2">
      <c r="B14" s="1153" t="s">
        <v>43</v>
      </c>
      <c r="C14" s="734" t="s">
        <v>45</v>
      </c>
      <c r="D14" s="744">
        <v>718</v>
      </c>
      <c r="E14" s="744">
        <v>678</v>
      </c>
      <c r="F14" s="744">
        <v>1057</v>
      </c>
      <c r="G14" s="744">
        <v>755</v>
      </c>
      <c r="H14" s="744">
        <v>844</v>
      </c>
      <c r="I14" s="744">
        <v>887</v>
      </c>
      <c r="J14" s="744">
        <v>672</v>
      </c>
      <c r="K14" s="744">
        <v>892</v>
      </c>
      <c r="L14" s="744">
        <v>727</v>
      </c>
      <c r="M14" s="744">
        <v>781</v>
      </c>
      <c r="N14" s="744">
        <v>813</v>
      </c>
      <c r="O14" s="744">
        <v>673</v>
      </c>
      <c r="P14" s="1150">
        <v>9497</v>
      </c>
    </row>
    <row r="15" spans="1:17" x14ac:dyDescent="0.2">
      <c r="B15" s="1156"/>
      <c r="C15" s="739" t="s">
        <v>27</v>
      </c>
      <c r="D15" s="740">
        <v>1898</v>
      </c>
      <c r="E15" s="740">
        <v>1844</v>
      </c>
      <c r="F15" s="740">
        <v>2437</v>
      </c>
      <c r="G15" s="740">
        <v>1903</v>
      </c>
      <c r="H15" s="740">
        <v>2111</v>
      </c>
      <c r="I15" s="740">
        <v>2103</v>
      </c>
      <c r="J15" s="740">
        <v>1997</v>
      </c>
      <c r="K15" s="740">
        <v>2149</v>
      </c>
      <c r="L15" s="740">
        <v>1663</v>
      </c>
      <c r="M15" s="740">
        <v>1914</v>
      </c>
      <c r="N15" s="740">
        <v>2030</v>
      </c>
      <c r="O15" s="740">
        <v>1734</v>
      </c>
      <c r="P15" s="1152">
        <v>23783</v>
      </c>
    </row>
    <row r="16" spans="1:17" ht="23.25" customHeight="1" x14ac:dyDescent="0.2">
      <c r="B16" s="959"/>
      <c r="C16" s="741" t="s">
        <v>44</v>
      </c>
      <c r="D16" s="738">
        <v>10408</v>
      </c>
      <c r="E16" s="738">
        <v>9624</v>
      </c>
      <c r="F16" s="738">
        <v>11093</v>
      </c>
      <c r="G16" s="738">
        <v>8398</v>
      </c>
      <c r="H16" s="738">
        <v>10223</v>
      </c>
      <c r="I16" s="738">
        <v>9502</v>
      </c>
      <c r="J16" s="738">
        <v>9739</v>
      </c>
      <c r="K16" s="738">
        <v>9641</v>
      </c>
      <c r="L16" s="738">
        <v>8094</v>
      </c>
      <c r="M16" s="738">
        <v>9236</v>
      </c>
      <c r="N16" s="738">
        <v>10314</v>
      </c>
      <c r="O16" s="738">
        <v>9440</v>
      </c>
      <c r="P16" s="1150">
        <v>115712</v>
      </c>
    </row>
    <row r="17" spans="2:16" x14ac:dyDescent="0.2">
      <c r="B17" s="1157" t="s">
        <v>877</v>
      </c>
      <c r="C17" s="734" t="s">
        <v>45</v>
      </c>
      <c r="D17" s="738">
        <v>4510</v>
      </c>
      <c r="E17" s="738">
        <v>3863</v>
      </c>
      <c r="F17" s="738">
        <v>5535</v>
      </c>
      <c r="G17" s="738">
        <v>4045</v>
      </c>
      <c r="H17" s="738">
        <v>5029</v>
      </c>
      <c r="I17" s="738">
        <v>4579</v>
      </c>
      <c r="J17" s="738">
        <v>3961</v>
      </c>
      <c r="K17" s="738">
        <v>4850</v>
      </c>
      <c r="L17" s="738">
        <v>3944</v>
      </c>
      <c r="M17" s="738">
        <v>4448</v>
      </c>
      <c r="N17" s="738">
        <v>5080</v>
      </c>
      <c r="O17" s="738">
        <v>4507</v>
      </c>
      <c r="P17" s="1150">
        <v>54351</v>
      </c>
    </row>
    <row r="18" spans="2:16" x14ac:dyDescent="0.2">
      <c r="B18" s="1158"/>
      <c r="C18" s="739" t="s">
        <v>27</v>
      </c>
      <c r="D18" s="740">
        <v>14918</v>
      </c>
      <c r="E18" s="740">
        <v>13487</v>
      </c>
      <c r="F18" s="740">
        <v>16628</v>
      </c>
      <c r="G18" s="740">
        <v>12443</v>
      </c>
      <c r="H18" s="740">
        <v>15252</v>
      </c>
      <c r="I18" s="740">
        <v>14081</v>
      </c>
      <c r="J18" s="740">
        <v>13700</v>
      </c>
      <c r="K18" s="740">
        <v>14491</v>
      </c>
      <c r="L18" s="740">
        <v>12038</v>
      </c>
      <c r="M18" s="740">
        <v>13684</v>
      </c>
      <c r="N18" s="740">
        <v>15394</v>
      </c>
      <c r="O18" s="740">
        <v>13947</v>
      </c>
      <c r="P18" s="1152">
        <v>170063</v>
      </c>
    </row>
    <row r="19" spans="2:16" ht="21.75" customHeight="1" x14ac:dyDescent="0.2">
      <c r="B19" s="1305" t="s">
        <v>888</v>
      </c>
      <c r="C19" s="1305"/>
      <c r="D19" s="1305"/>
      <c r="E19" s="1305"/>
      <c r="F19" s="1305"/>
      <c r="G19" s="1305"/>
      <c r="H19" s="1305"/>
      <c r="I19" s="1305"/>
      <c r="J19" s="1305"/>
      <c r="K19" s="1305"/>
      <c r="L19" s="1305"/>
      <c r="M19" s="1305"/>
      <c r="N19" s="1305"/>
      <c r="O19" s="1305"/>
      <c r="P19" s="1305"/>
    </row>
    <row r="20" spans="2:16" ht="22.5" customHeight="1" x14ac:dyDescent="0.2">
      <c r="B20" s="1146" t="s">
        <v>868</v>
      </c>
      <c r="C20" s="1144" t="s">
        <v>886</v>
      </c>
      <c r="D20" s="1144" t="s">
        <v>14</v>
      </c>
      <c r="E20" s="1144" t="s">
        <v>15</v>
      </c>
      <c r="F20" s="1144" t="s">
        <v>16</v>
      </c>
      <c r="G20" s="1144" t="s">
        <v>17</v>
      </c>
      <c r="H20" s="1144" t="s">
        <v>18</v>
      </c>
      <c r="I20" s="1144" t="s">
        <v>19</v>
      </c>
      <c r="J20" s="1144" t="s">
        <v>20</v>
      </c>
      <c r="K20" s="1144" t="s">
        <v>21</v>
      </c>
      <c r="L20" s="1144" t="s">
        <v>22</v>
      </c>
      <c r="M20" s="1144" t="s">
        <v>23</v>
      </c>
      <c r="N20" s="1144" t="s">
        <v>24</v>
      </c>
      <c r="O20" s="1144" t="s">
        <v>25</v>
      </c>
      <c r="P20" s="1159" t="s">
        <v>40</v>
      </c>
    </row>
    <row r="21" spans="2:16" ht="23.25" customHeight="1" x14ac:dyDescent="0.2">
      <c r="B21" s="1147"/>
      <c r="C21" s="730" t="s">
        <v>44</v>
      </c>
      <c r="D21" s="731">
        <v>810</v>
      </c>
      <c r="E21" s="732">
        <v>715</v>
      </c>
      <c r="F21" s="732">
        <v>1007</v>
      </c>
      <c r="G21" s="732">
        <v>863</v>
      </c>
      <c r="H21" s="732">
        <v>1003</v>
      </c>
      <c r="I21" s="733">
        <v>953</v>
      </c>
      <c r="J21" s="733">
        <v>933</v>
      </c>
      <c r="K21" s="733">
        <v>977</v>
      </c>
      <c r="L21" s="733">
        <v>841</v>
      </c>
      <c r="M21" s="733">
        <v>908</v>
      </c>
      <c r="N21" s="733">
        <v>1006</v>
      </c>
      <c r="O21" s="733">
        <v>915</v>
      </c>
      <c r="P21" s="1148">
        <v>10931</v>
      </c>
    </row>
    <row r="22" spans="2:16" ht="12.75" customHeight="1" x14ac:dyDescent="0.2">
      <c r="B22" s="1149" t="s">
        <v>42</v>
      </c>
      <c r="C22" s="734" t="s">
        <v>45</v>
      </c>
      <c r="D22" s="735">
        <v>1012</v>
      </c>
      <c r="E22" s="736">
        <v>776</v>
      </c>
      <c r="F22" s="736">
        <v>1301</v>
      </c>
      <c r="G22" s="736">
        <v>1072</v>
      </c>
      <c r="H22" s="736">
        <v>1261</v>
      </c>
      <c r="I22" s="737">
        <v>1176</v>
      </c>
      <c r="J22" s="737">
        <v>1036</v>
      </c>
      <c r="K22" s="737">
        <v>1293</v>
      </c>
      <c r="L22" s="737">
        <v>996</v>
      </c>
      <c r="M22" s="737">
        <v>1069</v>
      </c>
      <c r="N22" s="737">
        <v>1257</v>
      </c>
      <c r="O22" s="737">
        <v>1072</v>
      </c>
      <c r="P22" s="1150">
        <v>13321</v>
      </c>
    </row>
    <row r="23" spans="2:16" ht="12.75" customHeight="1" x14ac:dyDescent="0.2">
      <c r="B23" s="1151"/>
      <c r="C23" s="739" t="s">
        <v>27</v>
      </c>
      <c r="D23" s="740">
        <v>1822</v>
      </c>
      <c r="E23" s="740">
        <v>1491</v>
      </c>
      <c r="F23" s="740">
        <v>2308</v>
      </c>
      <c r="G23" s="740">
        <v>1935</v>
      </c>
      <c r="H23" s="740">
        <v>2264</v>
      </c>
      <c r="I23" s="740">
        <v>2129</v>
      </c>
      <c r="J23" s="740">
        <v>1969</v>
      </c>
      <c r="K23" s="740">
        <v>2270</v>
      </c>
      <c r="L23" s="740">
        <v>1837</v>
      </c>
      <c r="M23" s="740">
        <v>1977</v>
      </c>
      <c r="N23" s="740">
        <v>2263</v>
      </c>
      <c r="O23" s="740">
        <v>1987</v>
      </c>
      <c r="P23" s="1152">
        <v>24252</v>
      </c>
    </row>
    <row r="24" spans="2:16" ht="23.25" customHeight="1" x14ac:dyDescent="0.2">
      <c r="B24" s="1153"/>
      <c r="C24" s="741" t="s">
        <v>44</v>
      </c>
      <c r="D24" s="735">
        <v>1021</v>
      </c>
      <c r="E24" s="735">
        <v>966</v>
      </c>
      <c r="F24" s="735">
        <v>1278</v>
      </c>
      <c r="G24" s="735">
        <v>1003</v>
      </c>
      <c r="H24" s="735">
        <v>1245</v>
      </c>
      <c r="I24" s="735">
        <v>1053</v>
      </c>
      <c r="J24" s="735">
        <v>980</v>
      </c>
      <c r="K24" s="735">
        <v>1015</v>
      </c>
      <c r="L24" s="735">
        <v>813</v>
      </c>
      <c r="M24" s="735">
        <v>937</v>
      </c>
      <c r="N24" s="735">
        <v>1071</v>
      </c>
      <c r="O24" s="735">
        <v>1006</v>
      </c>
      <c r="P24" s="1150">
        <v>12388</v>
      </c>
    </row>
    <row r="25" spans="2:16" ht="12.75" customHeight="1" x14ac:dyDescent="0.2">
      <c r="B25" s="1153" t="s">
        <v>809</v>
      </c>
      <c r="C25" s="734" t="s">
        <v>45</v>
      </c>
      <c r="D25" s="735">
        <v>961</v>
      </c>
      <c r="E25" s="735">
        <v>789</v>
      </c>
      <c r="F25" s="735">
        <v>1272</v>
      </c>
      <c r="G25" s="735">
        <v>934</v>
      </c>
      <c r="H25" s="735">
        <v>1117</v>
      </c>
      <c r="I25" s="735">
        <v>977</v>
      </c>
      <c r="J25" s="735">
        <v>781</v>
      </c>
      <c r="K25" s="735">
        <v>890</v>
      </c>
      <c r="L25" s="735">
        <v>740</v>
      </c>
      <c r="M25" s="735">
        <v>819</v>
      </c>
      <c r="N25" s="735">
        <v>960</v>
      </c>
      <c r="O25" s="735">
        <v>880</v>
      </c>
      <c r="P25" s="1150">
        <v>11120</v>
      </c>
    </row>
    <row r="26" spans="2:16" ht="12.75" customHeight="1" x14ac:dyDescent="0.2">
      <c r="B26" s="1154"/>
      <c r="C26" s="742" t="s">
        <v>27</v>
      </c>
      <c r="D26" s="738">
        <v>1982</v>
      </c>
      <c r="E26" s="738">
        <v>1755</v>
      </c>
      <c r="F26" s="738">
        <v>2550</v>
      </c>
      <c r="G26" s="738">
        <v>1937</v>
      </c>
      <c r="H26" s="738">
        <v>2362</v>
      </c>
      <c r="I26" s="738">
        <v>2030</v>
      </c>
      <c r="J26" s="738">
        <v>1761</v>
      </c>
      <c r="K26" s="738">
        <v>1905</v>
      </c>
      <c r="L26" s="738">
        <v>1553</v>
      </c>
      <c r="M26" s="738">
        <v>1756</v>
      </c>
      <c r="N26" s="738">
        <v>2031</v>
      </c>
      <c r="O26" s="738">
        <v>1886</v>
      </c>
      <c r="P26" s="1150">
        <v>23508</v>
      </c>
    </row>
    <row r="27" spans="2:16" ht="23.25" customHeight="1" x14ac:dyDescent="0.2">
      <c r="B27" s="1155"/>
      <c r="C27" s="730" t="s">
        <v>44</v>
      </c>
      <c r="D27" s="743">
        <v>254</v>
      </c>
      <c r="E27" s="743">
        <v>218</v>
      </c>
      <c r="F27" s="743">
        <v>285</v>
      </c>
      <c r="G27" s="743">
        <v>227</v>
      </c>
      <c r="H27" s="743">
        <v>286</v>
      </c>
      <c r="I27" s="743">
        <v>294</v>
      </c>
      <c r="J27" s="743">
        <v>291</v>
      </c>
      <c r="K27" s="743">
        <v>230</v>
      </c>
      <c r="L27" s="743">
        <v>237</v>
      </c>
      <c r="M27" s="743">
        <v>232</v>
      </c>
      <c r="N27" s="743">
        <v>283</v>
      </c>
      <c r="O27" s="743">
        <v>213</v>
      </c>
      <c r="P27" s="1148">
        <v>3050</v>
      </c>
    </row>
    <row r="28" spans="2:16" ht="12.75" customHeight="1" x14ac:dyDescent="0.2">
      <c r="B28" s="1153" t="s">
        <v>43</v>
      </c>
      <c r="C28" s="734" t="s">
        <v>45</v>
      </c>
      <c r="D28" s="744">
        <v>318</v>
      </c>
      <c r="E28" s="744">
        <v>243</v>
      </c>
      <c r="F28" s="744">
        <v>364</v>
      </c>
      <c r="G28" s="744">
        <v>293</v>
      </c>
      <c r="H28" s="744">
        <v>357</v>
      </c>
      <c r="I28" s="744">
        <v>383</v>
      </c>
      <c r="J28" s="744">
        <v>296</v>
      </c>
      <c r="K28" s="744">
        <v>342</v>
      </c>
      <c r="L28" s="744">
        <v>286</v>
      </c>
      <c r="M28" s="744">
        <v>316</v>
      </c>
      <c r="N28" s="744">
        <v>364</v>
      </c>
      <c r="O28" s="744">
        <v>268</v>
      </c>
      <c r="P28" s="1150">
        <v>3830</v>
      </c>
    </row>
    <row r="29" spans="2:16" ht="12.75" customHeight="1" x14ac:dyDescent="0.2">
      <c r="B29" s="1156"/>
      <c r="C29" s="739" t="s">
        <v>27</v>
      </c>
      <c r="D29" s="740">
        <v>572</v>
      </c>
      <c r="E29" s="740">
        <v>461</v>
      </c>
      <c r="F29" s="740">
        <v>649</v>
      </c>
      <c r="G29" s="740">
        <v>520</v>
      </c>
      <c r="H29" s="740">
        <v>643</v>
      </c>
      <c r="I29" s="740">
        <v>677</v>
      </c>
      <c r="J29" s="740">
        <v>587</v>
      </c>
      <c r="K29" s="740">
        <v>572</v>
      </c>
      <c r="L29" s="740">
        <v>523</v>
      </c>
      <c r="M29" s="740">
        <v>548</v>
      </c>
      <c r="N29" s="740">
        <v>647</v>
      </c>
      <c r="O29" s="740">
        <v>481</v>
      </c>
      <c r="P29" s="1152">
        <v>6880</v>
      </c>
    </row>
    <row r="30" spans="2:16" ht="23.25" customHeight="1" x14ac:dyDescent="0.2">
      <c r="B30" s="959"/>
      <c r="C30" s="741" t="s">
        <v>44</v>
      </c>
      <c r="D30" s="738">
        <v>2085</v>
      </c>
      <c r="E30" s="738">
        <v>1899</v>
      </c>
      <c r="F30" s="738">
        <v>2570</v>
      </c>
      <c r="G30" s="738">
        <v>2093</v>
      </c>
      <c r="H30" s="738">
        <v>2534</v>
      </c>
      <c r="I30" s="738">
        <v>2300</v>
      </c>
      <c r="J30" s="738">
        <v>2204</v>
      </c>
      <c r="K30" s="738">
        <v>2222</v>
      </c>
      <c r="L30" s="738">
        <v>1891</v>
      </c>
      <c r="M30" s="738">
        <v>2077</v>
      </c>
      <c r="N30" s="738">
        <v>2360</v>
      </c>
      <c r="O30" s="738">
        <v>2134</v>
      </c>
      <c r="P30" s="1150">
        <v>26369</v>
      </c>
    </row>
    <row r="31" spans="2:16" ht="12.75" customHeight="1" x14ac:dyDescent="0.2">
      <c r="B31" s="1157" t="s">
        <v>879</v>
      </c>
      <c r="C31" s="734" t="s">
        <v>45</v>
      </c>
      <c r="D31" s="738">
        <v>2291</v>
      </c>
      <c r="E31" s="738">
        <v>1808</v>
      </c>
      <c r="F31" s="738">
        <v>2937</v>
      </c>
      <c r="G31" s="738">
        <v>2299</v>
      </c>
      <c r="H31" s="738">
        <v>2735</v>
      </c>
      <c r="I31" s="738">
        <v>2536</v>
      </c>
      <c r="J31" s="738">
        <v>2113</v>
      </c>
      <c r="K31" s="738">
        <v>2525</v>
      </c>
      <c r="L31" s="738">
        <v>2022</v>
      </c>
      <c r="M31" s="738">
        <v>2204</v>
      </c>
      <c r="N31" s="738">
        <v>2581</v>
      </c>
      <c r="O31" s="738">
        <v>2220</v>
      </c>
      <c r="P31" s="1150">
        <v>28271</v>
      </c>
    </row>
    <row r="32" spans="2:16" ht="12.75" customHeight="1" x14ac:dyDescent="0.2">
      <c r="B32" s="1160"/>
      <c r="C32" s="739" t="s">
        <v>27</v>
      </c>
      <c r="D32" s="740">
        <v>4376</v>
      </c>
      <c r="E32" s="740">
        <v>3707</v>
      </c>
      <c r="F32" s="740">
        <v>5507</v>
      </c>
      <c r="G32" s="740">
        <v>4392</v>
      </c>
      <c r="H32" s="740">
        <v>5269</v>
      </c>
      <c r="I32" s="740">
        <v>4836</v>
      </c>
      <c r="J32" s="740">
        <v>4317</v>
      </c>
      <c r="K32" s="740">
        <v>4747</v>
      </c>
      <c r="L32" s="740">
        <v>3913</v>
      </c>
      <c r="M32" s="740">
        <v>4281</v>
      </c>
      <c r="N32" s="740">
        <v>4941</v>
      </c>
      <c r="O32" s="740">
        <v>4354</v>
      </c>
      <c r="P32" s="1152">
        <v>54640</v>
      </c>
    </row>
    <row r="33" spans="2:16" ht="24" customHeight="1" x14ac:dyDescent="0.2">
      <c r="B33" s="1306" t="s">
        <v>889</v>
      </c>
      <c r="C33" s="1306"/>
      <c r="D33" s="1306"/>
      <c r="E33" s="1306"/>
      <c r="F33" s="1306"/>
      <c r="G33" s="1306"/>
      <c r="H33" s="1306"/>
      <c r="I33" s="1306"/>
      <c r="J33" s="1306"/>
      <c r="K33" s="1306"/>
      <c r="L33" s="1306"/>
      <c r="M33" s="1306"/>
      <c r="N33" s="1306"/>
      <c r="O33" s="1306"/>
      <c r="P33" s="1306"/>
    </row>
    <row r="34" spans="2:16" ht="22.5" customHeight="1" x14ac:dyDescent="0.2">
      <c r="B34" s="1146" t="s">
        <v>880</v>
      </c>
      <c r="C34" s="1144" t="s">
        <v>886</v>
      </c>
      <c r="D34" s="1144" t="s">
        <v>14</v>
      </c>
      <c r="E34" s="1144" t="s">
        <v>15</v>
      </c>
      <c r="F34" s="1144" t="s">
        <v>16</v>
      </c>
      <c r="G34" s="1144" t="s">
        <v>17</v>
      </c>
      <c r="H34" s="1144" t="s">
        <v>18</v>
      </c>
      <c r="I34" s="1144" t="s">
        <v>19</v>
      </c>
      <c r="J34" s="1144" t="s">
        <v>20</v>
      </c>
      <c r="K34" s="1144" t="s">
        <v>21</v>
      </c>
      <c r="L34" s="1144" t="s">
        <v>22</v>
      </c>
      <c r="M34" s="1144" t="s">
        <v>23</v>
      </c>
      <c r="N34" s="1144" t="s">
        <v>24</v>
      </c>
      <c r="O34" s="1144" t="s">
        <v>25</v>
      </c>
      <c r="P34" s="1159" t="s">
        <v>40</v>
      </c>
    </row>
    <row r="35" spans="2:16" ht="23.25" customHeight="1" x14ac:dyDescent="0.2">
      <c r="B35" s="1147"/>
      <c r="C35" s="730" t="s">
        <v>44</v>
      </c>
      <c r="D35" s="731">
        <v>4812</v>
      </c>
      <c r="E35" s="731">
        <v>4318</v>
      </c>
      <c r="F35" s="731">
        <v>5198</v>
      </c>
      <c r="G35" s="731">
        <v>3997</v>
      </c>
      <c r="H35" s="731">
        <v>4990</v>
      </c>
      <c r="I35" s="731">
        <v>4708</v>
      </c>
      <c r="J35" s="731">
        <v>4883</v>
      </c>
      <c r="K35" s="731">
        <v>4945</v>
      </c>
      <c r="L35" s="731">
        <v>4404</v>
      </c>
      <c r="M35" s="731">
        <v>4865</v>
      </c>
      <c r="N35" s="731">
        <v>5260</v>
      </c>
      <c r="O35" s="731">
        <v>4964</v>
      </c>
      <c r="P35" s="1148">
        <v>57344</v>
      </c>
    </row>
    <row r="36" spans="2:16" ht="12.75" customHeight="1" x14ac:dyDescent="0.2">
      <c r="B36" s="1149" t="s">
        <v>42</v>
      </c>
      <c r="C36" s="734" t="s">
        <v>45</v>
      </c>
      <c r="D36" s="735">
        <v>2882</v>
      </c>
      <c r="E36" s="735">
        <v>2306</v>
      </c>
      <c r="F36" s="735">
        <v>3446</v>
      </c>
      <c r="G36" s="735">
        <v>2762</v>
      </c>
      <c r="H36" s="735">
        <v>3414</v>
      </c>
      <c r="I36" s="735">
        <v>3102</v>
      </c>
      <c r="J36" s="735">
        <v>2748</v>
      </c>
      <c r="K36" s="735">
        <v>3495</v>
      </c>
      <c r="L36" s="735">
        <v>2805</v>
      </c>
      <c r="M36" s="735">
        <v>3085</v>
      </c>
      <c r="N36" s="735">
        <v>3573</v>
      </c>
      <c r="O36" s="735">
        <v>3200</v>
      </c>
      <c r="P36" s="1150">
        <v>36818</v>
      </c>
    </row>
    <row r="37" spans="2:16" ht="12.75" customHeight="1" x14ac:dyDescent="0.2">
      <c r="B37" s="1151"/>
      <c r="C37" s="739" t="s">
        <v>27</v>
      </c>
      <c r="D37" s="740">
        <v>7694</v>
      </c>
      <c r="E37" s="740">
        <v>6624</v>
      </c>
      <c r="F37" s="740">
        <v>8644</v>
      </c>
      <c r="G37" s="740">
        <v>6759</v>
      </c>
      <c r="H37" s="740">
        <v>8404</v>
      </c>
      <c r="I37" s="740">
        <v>7810</v>
      </c>
      <c r="J37" s="740">
        <v>7631</v>
      </c>
      <c r="K37" s="740">
        <v>8440</v>
      </c>
      <c r="L37" s="740">
        <v>7209</v>
      </c>
      <c r="M37" s="740">
        <v>7950</v>
      </c>
      <c r="N37" s="740">
        <v>8833</v>
      </c>
      <c r="O37" s="740">
        <v>8164</v>
      </c>
      <c r="P37" s="1152">
        <v>94162</v>
      </c>
    </row>
    <row r="38" spans="2:16" ht="23.25" customHeight="1" x14ac:dyDescent="0.2">
      <c r="B38" s="1153"/>
      <c r="C38" s="741" t="s">
        <v>44</v>
      </c>
      <c r="D38" s="731">
        <v>6247</v>
      </c>
      <c r="E38" s="731">
        <v>5821</v>
      </c>
      <c r="F38" s="731">
        <v>6800</v>
      </c>
      <c r="G38" s="731">
        <v>5119</v>
      </c>
      <c r="H38" s="731">
        <v>6214</v>
      </c>
      <c r="I38" s="731">
        <v>5584</v>
      </c>
      <c r="J38" s="731">
        <v>5444</v>
      </c>
      <c r="K38" s="731">
        <v>5431</v>
      </c>
      <c r="L38" s="731">
        <v>4408</v>
      </c>
      <c r="M38" s="731">
        <v>5083</v>
      </c>
      <c r="N38" s="731">
        <v>5914</v>
      </c>
      <c r="O38" s="731">
        <v>5336</v>
      </c>
      <c r="P38" s="1150">
        <v>67401</v>
      </c>
    </row>
    <row r="39" spans="2:16" ht="15" customHeight="1" x14ac:dyDescent="0.2">
      <c r="B39" s="1153" t="s">
        <v>809</v>
      </c>
      <c r="C39" s="734" t="s">
        <v>45</v>
      </c>
      <c r="D39" s="735">
        <v>2883</v>
      </c>
      <c r="E39" s="735">
        <v>2444</v>
      </c>
      <c r="F39" s="735">
        <v>3605</v>
      </c>
      <c r="G39" s="735">
        <v>2534</v>
      </c>
      <c r="H39" s="735">
        <v>3149</v>
      </c>
      <c r="I39" s="735">
        <v>2743</v>
      </c>
      <c r="J39" s="735">
        <v>2358</v>
      </c>
      <c r="K39" s="735">
        <v>2646</v>
      </c>
      <c r="L39" s="735">
        <v>2148</v>
      </c>
      <c r="M39" s="735">
        <v>2470</v>
      </c>
      <c r="N39" s="735">
        <v>2911</v>
      </c>
      <c r="O39" s="735">
        <v>2586</v>
      </c>
      <c r="P39" s="1150">
        <v>32477</v>
      </c>
    </row>
    <row r="40" spans="2:16" ht="12.75" customHeight="1" x14ac:dyDescent="0.2">
      <c r="B40" s="1154"/>
      <c r="C40" s="742" t="s">
        <v>27</v>
      </c>
      <c r="D40" s="738">
        <v>9130</v>
      </c>
      <c r="E40" s="738">
        <v>8265</v>
      </c>
      <c r="F40" s="738">
        <v>10405</v>
      </c>
      <c r="G40" s="738">
        <v>7653</v>
      </c>
      <c r="H40" s="738">
        <v>9363</v>
      </c>
      <c r="I40" s="738">
        <v>8327</v>
      </c>
      <c r="J40" s="738">
        <v>7802</v>
      </c>
      <c r="K40" s="738">
        <v>8077</v>
      </c>
      <c r="L40" s="738">
        <v>6556</v>
      </c>
      <c r="M40" s="738">
        <v>7553</v>
      </c>
      <c r="N40" s="738">
        <v>8825</v>
      </c>
      <c r="O40" s="738">
        <v>7922</v>
      </c>
      <c r="P40" s="1150">
        <v>99878</v>
      </c>
    </row>
    <row r="41" spans="2:16" ht="23.25" customHeight="1" x14ac:dyDescent="0.2">
      <c r="B41" s="1155"/>
      <c r="C41" s="730" t="s">
        <v>44</v>
      </c>
      <c r="D41" s="731">
        <v>1434</v>
      </c>
      <c r="E41" s="731">
        <v>1384</v>
      </c>
      <c r="F41" s="731">
        <v>1665</v>
      </c>
      <c r="G41" s="731">
        <v>1375</v>
      </c>
      <c r="H41" s="731">
        <v>1553</v>
      </c>
      <c r="I41" s="731">
        <v>1510</v>
      </c>
      <c r="J41" s="731">
        <v>1616</v>
      </c>
      <c r="K41" s="731">
        <v>1487</v>
      </c>
      <c r="L41" s="731">
        <v>1173</v>
      </c>
      <c r="M41" s="731">
        <v>1365</v>
      </c>
      <c r="N41" s="731">
        <v>1500</v>
      </c>
      <c r="O41" s="731">
        <v>1274</v>
      </c>
      <c r="P41" s="1148">
        <v>17336</v>
      </c>
    </row>
    <row r="42" spans="2:16" ht="15.75" customHeight="1" x14ac:dyDescent="0.2">
      <c r="B42" s="1153" t="s">
        <v>43</v>
      </c>
      <c r="C42" s="734" t="s">
        <v>45</v>
      </c>
      <c r="D42" s="735">
        <v>1036</v>
      </c>
      <c r="E42" s="735">
        <v>921</v>
      </c>
      <c r="F42" s="735">
        <v>1421</v>
      </c>
      <c r="G42" s="735">
        <v>1048</v>
      </c>
      <c r="H42" s="735">
        <v>1201</v>
      </c>
      <c r="I42" s="735">
        <v>1270</v>
      </c>
      <c r="J42" s="735">
        <v>968</v>
      </c>
      <c r="K42" s="735">
        <v>1234</v>
      </c>
      <c r="L42" s="735">
        <v>1013</v>
      </c>
      <c r="M42" s="735">
        <v>1097</v>
      </c>
      <c r="N42" s="735">
        <v>1177</v>
      </c>
      <c r="O42" s="735">
        <v>941</v>
      </c>
      <c r="P42" s="1150">
        <v>13327</v>
      </c>
    </row>
    <row r="43" spans="2:16" ht="12.75" customHeight="1" x14ac:dyDescent="0.2">
      <c r="B43" s="1156"/>
      <c r="C43" s="739" t="s">
        <v>27</v>
      </c>
      <c r="D43" s="740">
        <v>2470</v>
      </c>
      <c r="E43" s="740">
        <v>2305</v>
      </c>
      <c r="F43" s="740">
        <v>3086</v>
      </c>
      <c r="G43" s="740">
        <v>2423</v>
      </c>
      <c r="H43" s="740">
        <v>2754</v>
      </c>
      <c r="I43" s="740">
        <v>2780</v>
      </c>
      <c r="J43" s="740">
        <v>2584</v>
      </c>
      <c r="K43" s="740">
        <v>2721</v>
      </c>
      <c r="L43" s="740">
        <v>2186</v>
      </c>
      <c r="M43" s="740">
        <v>2462</v>
      </c>
      <c r="N43" s="740">
        <v>2677</v>
      </c>
      <c r="O43" s="740">
        <v>2215</v>
      </c>
      <c r="P43" s="1152">
        <v>30663</v>
      </c>
    </row>
    <row r="44" spans="2:16" ht="23.25" customHeight="1" x14ac:dyDescent="0.2">
      <c r="B44" s="959"/>
      <c r="C44" s="741" t="s">
        <v>44</v>
      </c>
      <c r="D44" s="738">
        <v>12493</v>
      </c>
      <c r="E44" s="738">
        <v>11523</v>
      </c>
      <c r="F44" s="738">
        <v>13663</v>
      </c>
      <c r="G44" s="738">
        <v>10491</v>
      </c>
      <c r="H44" s="738">
        <v>12757</v>
      </c>
      <c r="I44" s="738">
        <v>11802</v>
      </c>
      <c r="J44" s="738">
        <v>11943</v>
      </c>
      <c r="K44" s="738">
        <v>11863</v>
      </c>
      <c r="L44" s="738">
        <v>9985</v>
      </c>
      <c r="M44" s="738">
        <v>11313</v>
      </c>
      <c r="N44" s="738">
        <v>12674</v>
      </c>
      <c r="O44" s="738">
        <v>11574</v>
      </c>
      <c r="P44" s="1150">
        <v>142081</v>
      </c>
    </row>
    <row r="45" spans="2:16" ht="12.75" customHeight="1" x14ac:dyDescent="0.2">
      <c r="B45" s="1157" t="s">
        <v>880</v>
      </c>
      <c r="C45" s="734" t="s">
        <v>45</v>
      </c>
      <c r="D45" s="738">
        <v>6801</v>
      </c>
      <c r="E45" s="738">
        <v>5671</v>
      </c>
      <c r="F45" s="738">
        <v>8472</v>
      </c>
      <c r="G45" s="738">
        <v>6344</v>
      </c>
      <c r="H45" s="738">
        <v>7764</v>
      </c>
      <c r="I45" s="738">
        <v>7115</v>
      </c>
      <c r="J45" s="738">
        <v>6074</v>
      </c>
      <c r="K45" s="738">
        <v>7375</v>
      </c>
      <c r="L45" s="738">
        <v>5966</v>
      </c>
      <c r="M45" s="738">
        <v>6652</v>
      </c>
      <c r="N45" s="738">
        <v>7661</v>
      </c>
      <c r="O45" s="738">
        <v>6727</v>
      </c>
      <c r="P45" s="1150">
        <v>82622</v>
      </c>
    </row>
    <row r="46" spans="2:16" ht="12.75" customHeight="1" x14ac:dyDescent="0.2">
      <c r="B46" s="1158"/>
      <c r="C46" s="739" t="s">
        <v>27</v>
      </c>
      <c r="D46" s="740">
        <v>19294</v>
      </c>
      <c r="E46" s="740">
        <v>17194</v>
      </c>
      <c r="F46" s="740">
        <v>22135</v>
      </c>
      <c r="G46" s="740">
        <v>16835</v>
      </c>
      <c r="H46" s="740">
        <v>20521</v>
      </c>
      <c r="I46" s="740">
        <v>18917</v>
      </c>
      <c r="J46" s="740">
        <v>18017</v>
      </c>
      <c r="K46" s="740">
        <v>19238</v>
      </c>
      <c r="L46" s="740">
        <v>15951</v>
      </c>
      <c r="M46" s="740">
        <v>17965</v>
      </c>
      <c r="N46" s="740">
        <v>20335</v>
      </c>
      <c r="O46" s="740">
        <v>18301</v>
      </c>
      <c r="P46" s="1152">
        <v>224703</v>
      </c>
    </row>
    <row r="47" spans="2:16" ht="19.5" customHeight="1" x14ac:dyDescent="0.2">
      <c r="B47" s="1306" t="s">
        <v>890</v>
      </c>
      <c r="C47" s="1306"/>
      <c r="D47" s="1306"/>
      <c r="E47" s="1306"/>
      <c r="F47" s="1306"/>
      <c r="G47" s="1306"/>
      <c r="H47" s="1306"/>
      <c r="I47" s="1306"/>
      <c r="J47" s="1306"/>
      <c r="K47" s="1306"/>
      <c r="L47" s="1306"/>
      <c r="M47" s="1306"/>
      <c r="N47" s="1306"/>
      <c r="O47" s="1306"/>
      <c r="P47" s="1306"/>
    </row>
    <row r="48" spans="2:16" ht="22.5" customHeight="1" x14ac:dyDescent="0.2">
      <c r="B48" s="1146" t="s">
        <v>891</v>
      </c>
      <c r="C48" s="1144" t="s">
        <v>886</v>
      </c>
      <c r="D48" s="1144" t="s">
        <v>14</v>
      </c>
      <c r="E48" s="1144" t="s">
        <v>15</v>
      </c>
      <c r="F48" s="1144" t="s">
        <v>16</v>
      </c>
      <c r="G48" s="1144" t="s">
        <v>17</v>
      </c>
      <c r="H48" s="1144" t="s">
        <v>18</v>
      </c>
      <c r="I48" s="1144" t="s">
        <v>19</v>
      </c>
      <c r="J48" s="1144" t="s">
        <v>20</v>
      </c>
      <c r="K48" s="1144" t="s">
        <v>21</v>
      </c>
      <c r="L48" s="1144" t="s">
        <v>22</v>
      </c>
      <c r="M48" s="1144" t="s">
        <v>23</v>
      </c>
      <c r="N48" s="1144" t="s">
        <v>24</v>
      </c>
      <c r="O48" s="1144" t="s">
        <v>25</v>
      </c>
      <c r="P48" s="1159" t="s">
        <v>40</v>
      </c>
    </row>
    <row r="49" spans="2:16" ht="12.75" customHeight="1" x14ac:dyDescent="0.2">
      <c r="B49" s="1147"/>
      <c r="C49" s="730" t="s">
        <v>44</v>
      </c>
      <c r="D49" s="731">
        <v>58</v>
      </c>
      <c r="E49" s="732">
        <v>54</v>
      </c>
      <c r="F49" s="732">
        <v>95</v>
      </c>
      <c r="G49" s="732">
        <v>101</v>
      </c>
      <c r="H49" s="732">
        <v>147</v>
      </c>
      <c r="I49" s="733">
        <v>169</v>
      </c>
      <c r="J49" s="733">
        <v>153</v>
      </c>
      <c r="K49" s="733">
        <v>173</v>
      </c>
      <c r="L49" s="733">
        <v>130</v>
      </c>
      <c r="M49" s="733">
        <v>183</v>
      </c>
      <c r="N49" s="733">
        <v>259</v>
      </c>
      <c r="O49" s="733">
        <v>146</v>
      </c>
      <c r="P49" s="1148">
        <v>1668</v>
      </c>
    </row>
    <row r="50" spans="2:16" ht="12.75" customHeight="1" x14ac:dyDescent="0.2">
      <c r="B50" s="1149" t="s">
        <v>42</v>
      </c>
      <c r="C50" s="734" t="s">
        <v>45</v>
      </c>
      <c r="D50" s="735">
        <v>112</v>
      </c>
      <c r="E50" s="736">
        <v>81</v>
      </c>
      <c r="F50" s="736">
        <v>118</v>
      </c>
      <c r="G50" s="736">
        <v>160</v>
      </c>
      <c r="H50" s="736">
        <v>191</v>
      </c>
      <c r="I50" s="737">
        <v>243</v>
      </c>
      <c r="J50" s="737">
        <v>195</v>
      </c>
      <c r="K50" s="737">
        <v>262</v>
      </c>
      <c r="L50" s="737">
        <v>219</v>
      </c>
      <c r="M50" s="737">
        <v>273</v>
      </c>
      <c r="N50" s="737">
        <v>315</v>
      </c>
      <c r="O50" s="737">
        <v>203</v>
      </c>
      <c r="P50" s="1150">
        <v>2372</v>
      </c>
    </row>
    <row r="51" spans="2:16" ht="12.75" customHeight="1" x14ac:dyDescent="0.2">
      <c r="B51" s="1151"/>
      <c r="C51" s="739" t="s">
        <v>27</v>
      </c>
      <c r="D51" s="740">
        <v>170</v>
      </c>
      <c r="E51" s="740">
        <v>135</v>
      </c>
      <c r="F51" s="740">
        <v>213</v>
      </c>
      <c r="G51" s="740">
        <v>261</v>
      </c>
      <c r="H51" s="740">
        <v>338</v>
      </c>
      <c r="I51" s="740">
        <v>412</v>
      </c>
      <c r="J51" s="740">
        <v>348</v>
      </c>
      <c r="K51" s="740">
        <v>435</v>
      </c>
      <c r="L51" s="740">
        <v>349</v>
      </c>
      <c r="M51" s="740">
        <v>456</v>
      </c>
      <c r="N51" s="740">
        <v>574</v>
      </c>
      <c r="O51" s="740">
        <v>349</v>
      </c>
      <c r="P51" s="1152">
        <v>4040</v>
      </c>
    </row>
    <row r="52" spans="2:16" ht="12.75" customHeight="1" x14ac:dyDescent="0.2">
      <c r="B52" s="1153"/>
      <c r="C52" s="741" t="s">
        <v>44</v>
      </c>
      <c r="D52" s="735">
        <v>135</v>
      </c>
      <c r="E52" s="735">
        <v>143</v>
      </c>
      <c r="F52" s="735">
        <v>162</v>
      </c>
      <c r="G52" s="735">
        <v>138</v>
      </c>
      <c r="H52" s="735">
        <v>130</v>
      </c>
      <c r="I52" s="735">
        <v>108</v>
      </c>
      <c r="J52" s="735">
        <v>154</v>
      </c>
      <c r="K52" s="735">
        <v>196</v>
      </c>
      <c r="L52" s="735">
        <v>135</v>
      </c>
      <c r="M52" s="735">
        <v>139</v>
      </c>
      <c r="N52" s="735">
        <v>159</v>
      </c>
      <c r="O52" s="735">
        <v>164</v>
      </c>
      <c r="P52" s="1150">
        <v>1763</v>
      </c>
    </row>
    <row r="53" spans="2:16" ht="14.25" customHeight="1" x14ac:dyDescent="0.2">
      <c r="B53" s="1153" t="s">
        <v>809</v>
      </c>
      <c r="C53" s="734" t="s">
        <v>45</v>
      </c>
      <c r="D53" s="735">
        <v>113</v>
      </c>
      <c r="E53" s="735">
        <v>129</v>
      </c>
      <c r="F53" s="735">
        <v>145</v>
      </c>
      <c r="G53" s="735">
        <v>87</v>
      </c>
      <c r="H53" s="735">
        <v>107</v>
      </c>
      <c r="I53" s="735">
        <v>94</v>
      </c>
      <c r="J53" s="735">
        <v>124</v>
      </c>
      <c r="K53" s="735">
        <v>166</v>
      </c>
      <c r="L53" s="735">
        <v>127</v>
      </c>
      <c r="M53" s="735">
        <v>131</v>
      </c>
      <c r="N53" s="735">
        <v>115</v>
      </c>
      <c r="O53" s="735">
        <v>116</v>
      </c>
      <c r="P53" s="1150">
        <v>1454</v>
      </c>
    </row>
    <row r="54" spans="2:16" ht="12.75" customHeight="1" x14ac:dyDescent="0.2">
      <c r="B54" s="1154"/>
      <c r="C54" s="742" t="s">
        <v>27</v>
      </c>
      <c r="D54" s="738">
        <v>248</v>
      </c>
      <c r="E54" s="738">
        <v>272</v>
      </c>
      <c r="F54" s="738">
        <v>307</v>
      </c>
      <c r="G54" s="738">
        <v>225</v>
      </c>
      <c r="H54" s="738">
        <v>237</v>
      </c>
      <c r="I54" s="738">
        <v>202</v>
      </c>
      <c r="J54" s="738">
        <v>278</v>
      </c>
      <c r="K54" s="738">
        <v>362</v>
      </c>
      <c r="L54" s="738">
        <v>262</v>
      </c>
      <c r="M54" s="738">
        <v>270</v>
      </c>
      <c r="N54" s="738">
        <v>274</v>
      </c>
      <c r="O54" s="738">
        <v>280</v>
      </c>
      <c r="P54" s="1150">
        <v>3217</v>
      </c>
    </row>
    <row r="55" spans="2:16" ht="12.75" customHeight="1" x14ac:dyDescent="0.2">
      <c r="B55" s="1155"/>
      <c r="C55" s="730" t="s">
        <v>44</v>
      </c>
      <c r="D55" s="743">
        <v>70</v>
      </c>
      <c r="E55" s="743">
        <v>83</v>
      </c>
      <c r="F55" s="743">
        <v>129</v>
      </c>
      <c r="G55" s="743">
        <v>17</v>
      </c>
      <c r="H55" s="743">
        <v>7</v>
      </c>
      <c r="I55" s="743">
        <v>42</v>
      </c>
      <c r="J55" s="743">
        <v>31</v>
      </c>
      <c r="K55" s="743">
        <v>43</v>
      </c>
      <c r="L55" s="743">
        <v>33</v>
      </c>
      <c r="M55" s="743">
        <v>212</v>
      </c>
      <c r="N55" s="743">
        <v>9</v>
      </c>
      <c r="O55" s="743">
        <v>6</v>
      </c>
      <c r="P55" s="1148">
        <v>682</v>
      </c>
    </row>
    <row r="56" spans="2:16" ht="14.25" customHeight="1" x14ac:dyDescent="0.2">
      <c r="B56" s="1153" t="s">
        <v>43</v>
      </c>
      <c r="C56" s="734" t="s">
        <v>45</v>
      </c>
      <c r="D56" s="744">
        <v>149</v>
      </c>
      <c r="E56" s="744">
        <v>124</v>
      </c>
      <c r="F56" s="744">
        <v>195</v>
      </c>
      <c r="G56" s="744">
        <v>29</v>
      </c>
      <c r="H56" s="744">
        <v>9</v>
      </c>
      <c r="I56" s="744">
        <v>37</v>
      </c>
      <c r="J56" s="744">
        <v>19</v>
      </c>
      <c r="K56" s="744">
        <v>68</v>
      </c>
      <c r="L56" s="744">
        <v>42</v>
      </c>
      <c r="M56" s="744">
        <v>303</v>
      </c>
      <c r="N56" s="744">
        <v>23</v>
      </c>
      <c r="O56" s="744">
        <v>5</v>
      </c>
      <c r="P56" s="1150">
        <v>1003</v>
      </c>
    </row>
    <row r="57" spans="2:16" ht="12.75" customHeight="1" x14ac:dyDescent="0.2">
      <c r="B57" s="1156"/>
      <c r="C57" s="739" t="s">
        <v>27</v>
      </c>
      <c r="D57" s="740">
        <v>219</v>
      </c>
      <c r="E57" s="740">
        <v>207</v>
      </c>
      <c r="F57" s="740">
        <v>324</v>
      </c>
      <c r="G57" s="740">
        <v>46</v>
      </c>
      <c r="H57" s="740">
        <v>16</v>
      </c>
      <c r="I57" s="740">
        <v>79</v>
      </c>
      <c r="J57" s="740">
        <v>50</v>
      </c>
      <c r="K57" s="740">
        <v>111</v>
      </c>
      <c r="L57" s="740">
        <v>75</v>
      </c>
      <c r="M57" s="740">
        <v>515</v>
      </c>
      <c r="N57" s="740">
        <v>32</v>
      </c>
      <c r="O57" s="740">
        <v>11</v>
      </c>
      <c r="P57" s="1152">
        <v>1685</v>
      </c>
    </row>
    <row r="58" spans="2:16" ht="12.75" customHeight="1" x14ac:dyDescent="0.2">
      <c r="B58" s="959"/>
      <c r="C58" s="741" t="s">
        <v>44</v>
      </c>
      <c r="D58" s="738">
        <v>263</v>
      </c>
      <c r="E58" s="738">
        <v>280</v>
      </c>
      <c r="F58" s="738">
        <v>386</v>
      </c>
      <c r="G58" s="738">
        <v>256</v>
      </c>
      <c r="H58" s="738">
        <v>284</v>
      </c>
      <c r="I58" s="738">
        <v>319</v>
      </c>
      <c r="J58" s="738">
        <v>338</v>
      </c>
      <c r="K58" s="738">
        <v>412</v>
      </c>
      <c r="L58" s="738">
        <v>298</v>
      </c>
      <c r="M58" s="738">
        <v>534</v>
      </c>
      <c r="N58" s="738">
        <v>427</v>
      </c>
      <c r="O58" s="738">
        <v>316</v>
      </c>
      <c r="P58" s="1150">
        <v>4113</v>
      </c>
    </row>
    <row r="59" spans="2:16" ht="12.75" customHeight="1" x14ac:dyDescent="0.2">
      <c r="B59" s="1157" t="s">
        <v>892</v>
      </c>
      <c r="C59" s="734" t="s">
        <v>45</v>
      </c>
      <c r="D59" s="738">
        <v>374</v>
      </c>
      <c r="E59" s="738">
        <v>334</v>
      </c>
      <c r="F59" s="738">
        <v>458</v>
      </c>
      <c r="G59" s="738">
        <v>276</v>
      </c>
      <c r="H59" s="738">
        <v>307</v>
      </c>
      <c r="I59" s="738">
        <v>374</v>
      </c>
      <c r="J59" s="738">
        <v>338</v>
      </c>
      <c r="K59" s="738">
        <v>496</v>
      </c>
      <c r="L59" s="738">
        <v>388</v>
      </c>
      <c r="M59" s="738">
        <v>707</v>
      </c>
      <c r="N59" s="738">
        <v>453</v>
      </c>
      <c r="O59" s="738">
        <v>324</v>
      </c>
      <c r="P59" s="1150">
        <v>4829</v>
      </c>
    </row>
    <row r="60" spans="2:16" ht="12.75" customHeight="1" x14ac:dyDescent="0.2">
      <c r="B60" s="1158"/>
      <c r="C60" s="739" t="s">
        <v>27</v>
      </c>
      <c r="D60" s="740">
        <v>637</v>
      </c>
      <c r="E60" s="740">
        <v>614</v>
      </c>
      <c r="F60" s="740">
        <v>844</v>
      </c>
      <c r="G60" s="740">
        <v>532</v>
      </c>
      <c r="H60" s="740">
        <v>591</v>
      </c>
      <c r="I60" s="740">
        <v>693</v>
      </c>
      <c r="J60" s="740">
        <v>676</v>
      </c>
      <c r="K60" s="740">
        <v>908</v>
      </c>
      <c r="L60" s="740">
        <v>686</v>
      </c>
      <c r="M60" s="740">
        <v>1241</v>
      </c>
      <c r="N60" s="740">
        <v>880</v>
      </c>
      <c r="O60" s="740">
        <v>640</v>
      </c>
      <c r="P60" s="1152">
        <v>8942</v>
      </c>
    </row>
    <row r="61" spans="2:16" ht="29.25" customHeight="1" x14ac:dyDescent="0.2">
      <c r="B61" s="1413" t="s">
        <v>871</v>
      </c>
      <c r="C61" s="1413"/>
      <c r="D61" s="1413"/>
      <c r="E61" s="1413"/>
      <c r="F61" s="1413"/>
      <c r="G61" s="1413"/>
      <c r="H61" s="1413"/>
      <c r="I61" s="1413"/>
      <c r="J61" s="1413"/>
      <c r="K61" s="1413"/>
      <c r="L61" s="1413"/>
      <c r="M61" s="1413"/>
      <c r="N61" s="1413"/>
      <c r="O61" s="1413"/>
      <c r="P61" s="1413"/>
    </row>
    <row r="62" spans="2:16" ht="15.75" customHeight="1" x14ac:dyDescent="0.2">
      <c r="B62" s="1403" t="s">
        <v>872</v>
      </c>
      <c r="C62" s="910"/>
      <c r="D62" s="910"/>
      <c r="E62" s="910"/>
      <c r="F62" s="13"/>
      <c r="G62" s="13"/>
      <c r="H62" s="13"/>
      <c r="I62" s="13"/>
      <c r="J62" s="13"/>
      <c r="K62" s="13"/>
      <c r="L62" s="13"/>
      <c r="N62" s="10"/>
      <c r="O62" s="12"/>
    </row>
    <row r="63" spans="2:16" ht="39.75" customHeight="1" x14ac:dyDescent="0.2">
      <c r="B63" s="1406" t="s">
        <v>883</v>
      </c>
      <c r="C63" s="1406"/>
      <c r="D63" s="1406"/>
      <c r="E63" s="1406"/>
      <c r="F63" s="1406"/>
      <c r="G63" s="1406"/>
      <c r="H63" s="1406"/>
      <c r="I63" s="1406"/>
      <c r="J63" s="1406"/>
      <c r="K63" s="1406"/>
      <c r="L63" s="1406"/>
      <c r="M63" s="1406"/>
      <c r="N63" s="1406"/>
      <c r="O63" s="1406"/>
      <c r="P63" s="1406"/>
    </row>
  </sheetData>
  <mergeCells count="22">
    <mergeCell ref="B2:P2"/>
    <mergeCell ref="B3:O3"/>
    <mergeCell ref="B4:P4"/>
    <mergeCell ref="C5:C6"/>
    <mergeCell ref="D5:D6"/>
    <mergeCell ref="E5:E6"/>
    <mergeCell ref="F5:F6"/>
    <mergeCell ref="G5:G6"/>
    <mergeCell ref="H5:H6"/>
    <mergeCell ref="I5:I6"/>
    <mergeCell ref="B63:P63"/>
    <mergeCell ref="J5:J6"/>
    <mergeCell ref="K5:K6"/>
    <mergeCell ref="L5:L6"/>
    <mergeCell ref="M5:M6"/>
    <mergeCell ref="N5:N6"/>
    <mergeCell ref="O5:O6"/>
    <mergeCell ref="P5:P6"/>
    <mergeCell ref="B19:P19"/>
    <mergeCell ref="B33:P33"/>
    <mergeCell ref="B47:P47"/>
    <mergeCell ref="B61:P61"/>
  </mergeCells>
  <hyperlinks>
    <hyperlink ref="Q2" location="Índice!A1" display="Volver"/>
  </hyperlinks>
  <printOptions horizontalCentered="1" verticalCentered="1"/>
  <pageMargins left="0" right="0" top="0" bottom="0" header="0.31496062992125984" footer="0.31496062992125984"/>
  <pageSetup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O93"/>
  <sheetViews>
    <sheetView showGridLines="0" zoomScale="90" zoomScaleNormal="90" workbookViewId="0"/>
  </sheetViews>
  <sheetFormatPr baseColWidth="10" defaultColWidth="10.85546875" defaultRowHeight="12.75" x14ac:dyDescent="0.2"/>
  <cols>
    <col min="1" max="1" width="6.7109375" style="3" customWidth="1"/>
    <col min="2" max="2" width="50.42578125" style="3" customWidth="1"/>
    <col min="3" max="3" width="13.42578125" style="3" bestFit="1" customWidth="1"/>
    <col min="4" max="4" width="10.28515625" style="9" customWidth="1"/>
    <col min="5" max="10" width="11.140625" style="9"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16384" width="10.85546875" style="3"/>
  </cols>
  <sheetData>
    <row r="2" spans="2:41" s="13" customFormat="1" ht="15.75" x14ac:dyDescent="0.2">
      <c r="B2" s="639" t="s">
        <v>893</v>
      </c>
      <c r="C2" s="640"/>
      <c r="D2" s="641"/>
      <c r="E2" s="641"/>
      <c r="F2" s="641"/>
      <c r="G2" s="641"/>
      <c r="H2" s="626"/>
      <c r="I2" s="626"/>
      <c r="J2" s="626"/>
    </row>
    <row r="3" spans="2:41" s="13" customFormat="1" ht="15.75" x14ac:dyDescent="0.2">
      <c r="B3" s="639" t="s">
        <v>844</v>
      </c>
      <c r="C3" s="640"/>
      <c r="D3" s="641"/>
      <c r="E3" s="641"/>
      <c r="F3" s="641"/>
      <c r="G3" s="641"/>
      <c r="H3" s="626"/>
      <c r="I3" s="626"/>
      <c r="J3" s="626"/>
      <c r="AO3" s="896" t="s">
        <v>1059</v>
      </c>
    </row>
    <row r="4" spans="2:41" s="13" customFormat="1" ht="15.75" x14ac:dyDescent="0.25">
      <c r="B4" s="642" t="s">
        <v>13</v>
      </c>
      <c r="C4" s="18"/>
      <c r="D4" s="643"/>
      <c r="E4" s="643"/>
      <c r="F4" s="643"/>
      <c r="G4" s="643"/>
      <c r="H4" s="626"/>
      <c r="I4" s="626"/>
      <c r="J4" s="626"/>
    </row>
    <row r="5" spans="2:41" s="649" customFormat="1" ht="23.25" x14ac:dyDescent="0.35">
      <c r="B5" s="644"/>
      <c r="C5" s="745"/>
      <c r="D5" s="668"/>
      <c r="E5" s="645"/>
      <c r="F5" s="646"/>
      <c r="G5" s="646"/>
      <c r="H5" s="646"/>
      <c r="I5" s="646"/>
      <c r="J5" s="646"/>
      <c r="K5" s="647"/>
      <c r="L5" s="647"/>
      <c r="M5" s="648"/>
      <c r="N5" s="648"/>
      <c r="O5" s="648"/>
      <c r="P5" s="648"/>
      <c r="Q5" s="648"/>
      <c r="R5" s="648"/>
      <c r="S5" s="648"/>
      <c r="T5" s="648"/>
      <c r="U5" s="648"/>
      <c r="V5" s="648"/>
      <c r="W5" s="648"/>
      <c r="X5" s="648"/>
      <c r="Y5" s="648"/>
      <c r="Z5" s="648"/>
      <c r="AA5" s="648"/>
      <c r="AB5" s="648"/>
      <c r="AC5" s="648"/>
      <c r="AD5" s="648"/>
      <c r="AE5" s="648"/>
      <c r="AF5" s="648"/>
      <c r="AG5" s="648"/>
      <c r="AH5" s="648"/>
    </row>
    <row r="6" spans="2:41" s="13" customFormat="1" x14ac:dyDescent="0.2">
      <c r="B6" s="1284" t="s">
        <v>821</v>
      </c>
      <c r="C6" s="1281" t="s">
        <v>14</v>
      </c>
      <c r="D6" s="1282"/>
      <c r="E6" s="1283"/>
      <c r="F6" s="1281" t="s">
        <v>15</v>
      </c>
      <c r="G6" s="1282"/>
      <c r="H6" s="1283"/>
      <c r="I6" s="1281" t="s">
        <v>16</v>
      </c>
      <c r="J6" s="1282"/>
      <c r="K6" s="1283"/>
      <c r="L6" s="1281" t="s">
        <v>17</v>
      </c>
      <c r="M6" s="1282"/>
      <c r="N6" s="1283"/>
      <c r="O6" s="1281" t="s">
        <v>18</v>
      </c>
      <c r="P6" s="1282"/>
      <c r="Q6" s="1283"/>
      <c r="R6" s="1281" t="s">
        <v>19</v>
      </c>
      <c r="S6" s="1282"/>
      <c r="T6" s="1283"/>
      <c r="U6" s="1281" t="s">
        <v>20</v>
      </c>
      <c r="V6" s="1282"/>
      <c r="W6" s="1283"/>
      <c r="X6" s="1281" t="s">
        <v>21</v>
      </c>
      <c r="Y6" s="1282"/>
      <c r="Z6" s="1283"/>
      <c r="AA6" s="1281" t="s">
        <v>22</v>
      </c>
      <c r="AB6" s="1282"/>
      <c r="AC6" s="1283"/>
      <c r="AD6" s="1281" t="s">
        <v>23</v>
      </c>
      <c r="AE6" s="1282"/>
      <c r="AF6" s="1283"/>
      <c r="AG6" s="1281" t="s">
        <v>24</v>
      </c>
      <c r="AH6" s="1282"/>
      <c r="AI6" s="1283"/>
      <c r="AJ6" s="1281" t="s">
        <v>25</v>
      </c>
      <c r="AK6" s="1282"/>
      <c r="AL6" s="1283"/>
      <c r="AM6" s="1281" t="s">
        <v>40</v>
      </c>
      <c r="AN6" s="1282"/>
      <c r="AO6" s="1282"/>
    </row>
    <row r="7" spans="2:41" ht="14.25" customHeight="1" x14ac:dyDescent="0.2">
      <c r="B7" s="1286"/>
      <c r="C7" s="691" t="s">
        <v>845</v>
      </c>
      <c r="D7" s="746" t="s">
        <v>846</v>
      </c>
      <c r="E7" s="747" t="s">
        <v>40</v>
      </c>
      <c r="F7" s="691" t="s">
        <v>845</v>
      </c>
      <c r="G7" s="746" t="s">
        <v>846</v>
      </c>
      <c r="H7" s="747" t="s">
        <v>40</v>
      </c>
      <c r="I7" s="691" t="s">
        <v>845</v>
      </c>
      <c r="J7" s="746" t="s">
        <v>846</v>
      </c>
      <c r="K7" s="747" t="s">
        <v>40</v>
      </c>
      <c r="L7" s="691" t="s">
        <v>845</v>
      </c>
      <c r="M7" s="746" t="s">
        <v>846</v>
      </c>
      <c r="N7" s="747" t="s">
        <v>40</v>
      </c>
      <c r="O7" s="691" t="s">
        <v>845</v>
      </c>
      <c r="P7" s="746" t="s">
        <v>846</v>
      </c>
      <c r="Q7" s="747" t="s">
        <v>40</v>
      </c>
      <c r="R7" s="691" t="s">
        <v>845</v>
      </c>
      <c r="S7" s="746" t="s">
        <v>846</v>
      </c>
      <c r="T7" s="747" t="s">
        <v>40</v>
      </c>
      <c r="U7" s="691" t="s">
        <v>845</v>
      </c>
      <c r="V7" s="746" t="s">
        <v>846</v>
      </c>
      <c r="W7" s="747" t="s">
        <v>40</v>
      </c>
      <c r="X7" s="691" t="s">
        <v>845</v>
      </c>
      <c r="Y7" s="746" t="s">
        <v>846</v>
      </c>
      <c r="Z7" s="747" t="s">
        <v>40</v>
      </c>
      <c r="AA7" s="691" t="s">
        <v>845</v>
      </c>
      <c r="AB7" s="746" t="s">
        <v>846</v>
      </c>
      <c r="AC7" s="747" t="s">
        <v>40</v>
      </c>
      <c r="AD7" s="691" t="s">
        <v>845</v>
      </c>
      <c r="AE7" s="746" t="s">
        <v>846</v>
      </c>
      <c r="AF7" s="747" t="s">
        <v>40</v>
      </c>
      <c r="AG7" s="691" t="s">
        <v>845</v>
      </c>
      <c r="AH7" s="746" t="s">
        <v>846</v>
      </c>
      <c r="AI7" s="747" t="s">
        <v>40</v>
      </c>
      <c r="AJ7" s="691" t="s">
        <v>845</v>
      </c>
      <c r="AK7" s="746" t="s">
        <v>846</v>
      </c>
      <c r="AL7" s="747" t="s">
        <v>40</v>
      </c>
      <c r="AM7" s="691" t="s">
        <v>845</v>
      </c>
      <c r="AN7" s="746" t="s">
        <v>846</v>
      </c>
      <c r="AO7" s="756" t="s">
        <v>40</v>
      </c>
    </row>
    <row r="8" spans="2:41" ht="20.25" customHeight="1" x14ac:dyDescent="0.2">
      <c r="B8" s="1101" t="s">
        <v>876</v>
      </c>
      <c r="C8" s="1058"/>
      <c r="D8" s="1059"/>
      <c r="E8" s="1060"/>
      <c r="F8" s="1058"/>
      <c r="G8" s="1059"/>
      <c r="H8" s="1060"/>
      <c r="I8" s="1058"/>
      <c r="J8" s="1059"/>
      <c r="K8" s="1060"/>
      <c r="L8" s="1058"/>
      <c r="M8" s="1059"/>
      <c r="N8" s="1060"/>
      <c r="O8" s="1058"/>
      <c r="P8" s="1059"/>
      <c r="Q8" s="1060"/>
      <c r="R8" s="1058"/>
      <c r="S8" s="1059"/>
      <c r="T8" s="1060"/>
      <c r="U8" s="1058"/>
      <c r="V8" s="1059"/>
      <c r="W8" s="1060"/>
      <c r="X8" s="1058"/>
      <c r="Y8" s="1059"/>
      <c r="Z8" s="1060"/>
      <c r="AA8" s="1058"/>
      <c r="AB8" s="1059"/>
      <c r="AC8" s="1060"/>
      <c r="AD8" s="1058"/>
      <c r="AE8" s="1059"/>
      <c r="AF8" s="1060"/>
      <c r="AG8" s="1058"/>
      <c r="AH8" s="1059"/>
      <c r="AI8" s="1060"/>
      <c r="AJ8" s="1058"/>
      <c r="AK8" s="1059"/>
      <c r="AL8" s="1060"/>
      <c r="AM8" s="1058"/>
      <c r="AN8" s="1059"/>
      <c r="AO8" s="1061"/>
    </row>
    <row r="9" spans="2:41" x14ac:dyDescent="0.2">
      <c r="B9" s="699" t="s">
        <v>826</v>
      </c>
      <c r="C9" s="656">
        <v>1107</v>
      </c>
      <c r="D9" s="657">
        <v>457</v>
      </c>
      <c r="E9" s="674">
        <v>1564</v>
      </c>
      <c r="F9" s="656">
        <v>1004</v>
      </c>
      <c r="G9" s="657">
        <v>500</v>
      </c>
      <c r="H9" s="674">
        <v>1504</v>
      </c>
      <c r="I9" s="656">
        <v>1017</v>
      </c>
      <c r="J9" s="657">
        <v>384</v>
      </c>
      <c r="K9" s="674">
        <v>1401</v>
      </c>
      <c r="L9" s="656">
        <v>683</v>
      </c>
      <c r="M9" s="657">
        <v>213</v>
      </c>
      <c r="N9" s="674">
        <v>896</v>
      </c>
      <c r="O9" s="656">
        <v>809</v>
      </c>
      <c r="P9" s="657">
        <v>241</v>
      </c>
      <c r="Q9" s="674">
        <v>1050</v>
      </c>
      <c r="R9" s="656">
        <v>766</v>
      </c>
      <c r="S9" s="657">
        <v>269</v>
      </c>
      <c r="T9" s="674">
        <v>1035</v>
      </c>
      <c r="U9" s="656">
        <v>851</v>
      </c>
      <c r="V9" s="657">
        <v>257</v>
      </c>
      <c r="W9" s="674">
        <v>1108</v>
      </c>
      <c r="X9" s="656">
        <v>875</v>
      </c>
      <c r="Y9" s="657">
        <v>269</v>
      </c>
      <c r="Z9" s="674">
        <v>1144</v>
      </c>
      <c r="AA9" s="656">
        <v>736</v>
      </c>
      <c r="AB9" s="657">
        <v>188</v>
      </c>
      <c r="AC9" s="674">
        <v>924</v>
      </c>
      <c r="AD9" s="656">
        <v>765</v>
      </c>
      <c r="AE9" s="657">
        <v>226</v>
      </c>
      <c r="AF9" s="674">
        <v>991</v>
      </c>
      <c r="AG9" s="656">
        <v>906</v>
      </c>
      <c r="AH9" s="657">
        <v>393</v>
      </c>
      <c r="AI9" s="674">
        <v>1299</v>
      </c>
      <c r="AJ9" s="656">
        <v>950</v>
      </c>
      <c r="AK9" s="657">
        <v>538</v>
      </c>
      <c r="AL9" s="674">
        <v>1488</v>
      </c>
      <c r="AM9" s="656">
        <v>10469</v>
      </c>
      <c r="AN9" s="657">
        <v>3935</v>
      </c>
      <c r="AO9" s="1054">
        <v>14404</v>
      </c>
    </row>
    <row r="10" spans="2:41" x14ac:dyDescent="0.2">
      <c r="B10" s="1075" t="s">
        <v>827</v>
      </c>
      <c r="C10" s="660">
        <v>93</v>
      </c>
      <c r="D10" s="661">
        <v>35</v>
      </c>
      <c r="E10" s="674">
        <v>128</v>
      </c>
      <c r="F10" s="660">
        <v>94</v>
      </c>
      <c r="G10" s="661">
        <v>31</v>
      </c>
      <c r="H10" s="674">
        <v>125</v>
      </c>
      <c r="I10" s="660">
        <v>108</v>
      </c>
      <c r="J10" s="661">
        <v>30</v>
      </c>
      <c r="K10" s="674">
        <v>138</v>
      </c>
      <c r="L10" s="660">
        <v>108</v>
      </c>
      <c r="M10" s="661">
        <v>23</v>
      </c>
      <c r="N10" s="674">
        <v>131</v>
      </c>
      <c r="O10" s="660">
        <v>122</v>
      </c>
      <c r="P10" s="661">
        <v>24</v>
      </c>
      <c r="Q10" s="674">
        <v>146</v>
      </c>
      <c r="R10" s="660">
        <v>108</v>
      </c>
      <c r="S10" s="661">
        <v>21</v>
      </c>
      <c r="T10" s="674">
        <v>129</v>
      </c>
      <c r="U10" s="660">
        <v>135</v>
      </c>
      <c r="V10" s="661">
        <v>27</v>
      </c>
      <c r="W10" s="674">
        <v>162</v>
      </c>
      <c r="X10" s="660">
        <v>112</v>
      </c>
      <c r="Y10" s="661">
        <v>20</v>
      </c>
      <c r="Z10" s="674">
        <v>132</v>
      </c>
      <c r="AA10" s="660">
        <v>69</v>
      </c>
      <c r="AB10" s="661">
        <v>17</v>
      </c>
      <c r="AC10" s="674">
        <v>86</v>
      </c>
      <c r="AD10" s="660">
        <v>99</v>
      </c>
      <c r="AE10" s="661">
        <v>26</v>
      </c>
      <c r="AF10" s="674">
        <v>125</v>
      </c>
      <c r="AG10" s="660">
        <v>108</v>
      </c>
      <c r="AH10" s="661">
        <v>37</v>
      </c>
      <c r="AI10" s="674">
        <v>145</v>
      </c>
      <c r="AJ10" s="660">
        <v>93</v>
      </c>
      <c r="AK10" s="661">
        <v>22</v>
      </c>
      <c r="AL10" s="674">
        <v>115</v>
      </c>
      <c r="AM10" s="656">
        <v>1249</v>
      </c>
      <c r="AN10" s="657">
        <v>313</v>
      </c>
      <c r="AO10" s="1054">
        <v>1562</v>
      </c>
    </row>
    <row r="11" spans="2:41" x14ac:dyDescent="0.2">
      <c r="B11" s="1075" t="s">
        <v>828</v>
      </c>
      <c r="C11" s="660">
        <v>69</v>
      </c>
      <c r="D11" s="661">
        <v>3</v>
      </c>
      <c r="E11" s="674">
        <v>72</v>
      </c>
      <c r="F11" s="660">
        <v>51</v>
      </c>
      <c r="G11" s="661">
        <v>2</v>
      </c>
      <c r="H11" s="674">
        <v>53</v>
      </c>
      <c r="I11" s="660">
        <v>64</v>
      </c>
      <c r="J11" s="661">
        <v>2</v>
      </c>
      <c r="K11" s="674">
        <v>66</v>
      </c>
      <c r="L11" s="660">
        <v>59</v>
      </c>
      <c r="M11" s="661">
        <v>2</v>
      </c>
      <c r="N11" s="674">
        <v>61</v>
      </c>
      <c r="O11" s="660">
        <v>64</v>
      </c>
      <c r="P11" s="661">
        <v>2</v>
      </c>
      <c r="Q11" s="674">
        <v>66</v>
      </c>
      <c r="R11" s="660">
        <v>67</v>
      </c>
      <c r="S11" s="661">
        <v>2</v>
      </c>
      <c r="T11" s="674">
        <v>69</v>
      </c>
      <c r="U11" s="660">
        <v>73</v>
      </c>
      <c r="V11" s="661">
        <v>0</v>
      </c>
      <c r="W11" s="674">
        <v>73</v>
      </c>
      <c r="X11" s="660">
        <v>54</v>
      </c>
      <c r="Y11" s="661">
        <v>4</v>
      </c>
      <c r="Z11" s="674">
        <v>58</v>
      </c>
      <c r="AA11" s="660">
        <v>48</v>
      </c>
      <c r="AB11" s="661">
        <v>2</v>
      </c>
      <c r="AC11" s="674">
        <v>50</v>
      </c>
      <c r="AD11" s="660">
        <v>52</v>
      </c>
      <c r="AE11" s="661">
        <v>2</v>
      </c>
      <c r="AF11" s="674">
        <v>54</v>
      </c>
      <c r="AG11" s="660">
        <v>61</v>
      </c>
      <c r="AH11" s="661">
        <v>3</v>
      </c>
      <c r="AI11" s="674">
        <v>64</v>
      </c>
      <c r="AJ11" s="660">
        <v>45</v>
      </c>
      <c r="AK11" s="661">
        <v>3</v>
      </c>
      <c r="AL11" s="674">
        <v>48</v>
      </c>
      <c r="AM11" s="656">
        <v>707</v>
      </c>
      <c r="AN11" s="657">
        <v>27</v>
      </c>
      <c r="AO11" s="1054">
        <v>734</v>
      </c>
    </row>
    <row r="12" spans="2:41" x14ac:dyDescent="0.2">
      <c r="B12" s="1075" t="s">
        <v>829</v>
      </c>
      <c r="C12" s="660">
        <v>1760</v>
      </c>
      <c r="D12" s="661">
        <v>417</v>
      </c>
      <c r="E12" s="674">
        <v>2177</v>
      </c>
      <c r="F12" s="660">
        <v>1652</v>
      </c>
      <c r="G12" s="661">
        <v>334</v>
      </c>
      <c r="H12" s="674">
        <v>1986</v>
      </c>
      <c r="I12" s="660">
        <v>1976</v>
      </c>
      <c r="J12" s="661">
        <v>389</v>
      </c>
      <c r="K12" s="674">
        <v>2365</v>
      </c>
      <c r="L12" s="660">
        <v>1478</v>
      </c>
      <c r="M12" s="661">
        <v>323</v>
      </c>
      <c r="N12" s="674">
        <v>1801</v>
      </c>
      <c r="O12" s="660">
        <v>1851</v>
      </c>
      <c r="P12" s="661">
        <v>361</v>
      </c>
      <c r="Q12" s="674">
        <v>2212</v>
      </c>
      <c r="R12" s="660">
        <v>1640</v>
      </c>
      <c r="S12" s="661">
        <v>343</v>
      </c>
      <c r="T12" s="674">
        <v>1983</v>
      </c>
      <c r="U12" s="660">
        <v>1660</v>
      </c>
      <c r="V12" s="661">
        <v>312</v>
      </c>
      <c r="W12" s="674">
        <v>1972</v>
      </c>
      <c r="X12" s="660">
        <v>1645</v>
      </c>
      <c r="Y12" s="661">
        <v>375</v>
      </c>
      <c r="Z12" s="674">
        <v>2020</v>
      </c>
      <c r="AA12" s="660">
        <v>1327</v>
      </c>
      <c r="AB12" s="661">
        <v>259</v>
      </c>
      <c r="AC12" s="674">
        <v>1586</v>
      </c>
      <c r="AD12" s="660">
        <v>1536</v>
      </c>
      <c r="AE12" s="661">
        <v>287</v>
      </c>
      <c r="AF12" s="674">
        <v>1823</v>
      </c>
      <c r="AG12" s="660">
        <v>1681</v>
      </c>
      <c r="AH12" s="661">
        <v>352</v>
      </c>
      <c r="AI12" s="674">
        <v>2033</v>
      </c>
      <c r="AJ12" s="660">
        <v>1523</v>
      </c>
      <c r="AK12" s="661">
        <v>299</v>
      </c>
      <c r="AL12" s="674">
        <v>1822</v>
      </c>
      <c r="AM12" s="656">
        <v>19729</v>
      </c>
      <c r="AN12" s="657">
        <v>4051</v>
      </c>
      <c r="AO12" s="1054">
        <v>23780</v>
      </c>
    </row>
    <row r="13" spans="2:41" x14ac:dyDescent="0.2">
      <c r="B13" s="1075" t="s">
        <v>830</v>
      </c>
      <c r="C13" s="660">
        <v>44</v>
      </c>
      <c r="D13" s="661">
        <v>4</v>
      </c>
      <c r="E13" s="674">
        <v>48</v>
      </c>
      <c r="F13" s="660">
        <v>30</v>
      </c>
      <c r="G13" s="661">
        <v>2</v>
      </c>
      <c r="H13" s="674">
        <v>32</v>
      </c>
      <c r="I13" s="660">
        <v>56</v>
      </c>
      <c r="J13" s="661">
        <v>6</v>
      </c>
      <c r="K13" s="674">
        <v>62</v>
      </c>
      <c r="L13" s="660">
        <v>25</v>
      </c>
      <c r="M13" s="661">
        <v>6</v>
      </c>
      <c r="N13" s="674">
        <v>31</v>
      </c>
      <c r="O13" s="660">
        <v>42</v>
      </c>
      <c r="P13" s="661">
        <v>0</v>
      </c>
      <c r="Q13" s="674">
        <v>42</v>
      </c>
      <c r="R13" s="660">
        <v>35</v>
      </c>
      <c r="S13" s="661">
        <v>3</v>
      </c>
      <c r="T13" s="674">
        <v>38</v>
      </c>
      <c r="U13" s="660">
        <v>32</v>
      </c>
      <c r="V13" s="661">
        <v>1</v>
      </c>
      <c r="W13" s="674">
        <v>33</v>
      </c>
      <c r="X13" s="660">
        <v>42</v>
      </c>
      <c r="Y13" s="661">
        <v>4</v>
      </c>
      <c r="Z13" s="674">
        <v>46</v>
      </c>
      <c r="AA13" s="660">
        <v>29</v>
      </c>
      <c r="AB13" s="661">
        <v>7</v>
      </c>
      <c r="AC13" s="674">
        <v>36</v>
      </c>
      <c r="AD13" s="660">
        <v>34</v>
      </c>
      <c r="AE13" s="661">
        <v>3</v>
      </c>
      <c r="AF13" s="674">
        <v>37</v>
      </c>
      <c r="AG13" s="660">
        <v>40</v>
      </c>
      <c r="AH13" s="661">
        <v>3</v>
      </c>
      <c r="AI13" s="674">
        <v>43</v>
      </c>
      <c r="AJ13" s="660">
        <v>35</v>
      </c>
      <c r="AK13" s="661">
        <v>3</v>
      </c>
      <c r="AL13" s="674">
        <v>38</v>
      </c>
      <c r="AM13" s="656">
        <v>444</v>
      </c>
      <c r="AN13" s="657">
        <v>42</v>
      </c>
      <c r="AO13" s="1054">
        <v>486</v>
      </c>
    </row>
    <row r="14" spans="2:41" x14ac:dyDescent="0.2">
      <c r="B14" s="1075" t="s">
        <v>831</v>
      </c>
      <c r="C14" s="660">
        <v>2124</v>
      </c>
      <c r="D14" s="661">
        <v>131</v>
      </c>
      <c r="E14" s="674">
        <v>2255</v>
      </c>
      <c r="F14" s="660">
        <v>2031</v>
      </c>
      <c r="G14" s="661">
        <v>101</v>
      </c>
      <c r="H14" s="674">
        <v>2132</v>
      </c>
      <c r="I14" s="660">
        <v>2351</v>
      </c>
      <c r="J14" s="661">
        <v>124</v>
      </c>
      <c r="K14" s="674">
        <v>2475</v>
      </c>
      <c r="L14" s="660">
        <v>1678</v>
      </c>
      <c r="M14" s="661">
        <v>82</v>
      </c>
      <c r="N14" s="674">
        <v>1760</v>
      </c>
      <c r="O14" s="660">
        <v>2083</v>
      </c>
      <c r="P14" s="661">
        <v>95</v>
      </c>
      <c r="Q14" s="674">
        <v>2178</v>
      </c>
      <c r="R14" s="660">
        <v>1866</v>
      </c>
      <c r="S14" s="661">
        <v>91</v>
      </c>
      <c r="T14" s="674">
        <v>1957</v>
      </c>
      <c r="U14" s="660">
        <v>1979</v>
      </c>
      <c r="V14" s="661">
        <v>92</v>
      </c>
      <c r="W14" s="674">
        <v>2071</v>
      </c>
      <c r="X14" s="660">
        <v>1900</v>
      </c>
      <c r="Y14" s="661">
        <v>90</v>
      </c>
      <c r="Z14" s="674">
        <v>1990</v>
      </c>
      <c r="AA14" s="660">
        <v>1567</v>
      </c>
      <c r="AB14" s="661">
        <v>58</v>
      </c>
      <c r="AC14" s="674">
        <v>1625</v>
      </c>
      <c r="AD14" s="660">
        <v>1728</v>
      </c>
      <c r="AE14" s="661">
        <v>87</v>
      </c>
      <c r="AF14" s="674">
        <v>1815</v>
      </c>
      <c r="AG14" s="660">
        <v>2210</v>
      </c>
      <c r="AH14" s="661">
        <v>97</v>
      </c>
      <c r="AI14" s="674">
        <v>2307</v>
      </c>
      <c r="AJ14" s="660">
        <v>1732</v>
      </c>
      <c r="AK14" s="661">
        <v>92</v>
      </c>
      <c r="AL14" s="674">
        <v>1824</v>
      </c>
      <c r="AM14" s="656">
        <v>23249</v>
      </c>
      <c r="AN14" s="657">
        <v>1140</v>
      </c>
      <c r="AO14" s="1054">
        <v>24389</v>
      </c>
    </row>
    <row r="15" spans="2:41" x14ac:dyDescent="0.2">
      <c r="B15" s="1075" t="s">
        <v>832</v>
      </c>
      <c r="C15" s="660">
        <v>1429</v>
      </c>
      <c r="D15" s="661">
        <v>893</v>
      </c>
      <c r="E15" s="674">
        <v>2322</v>
      </c>
      <c r="F15" s="660">
        <v>1396</v>
      </c>
      <c r="G15" s="661">
        <v>781</v>
      </c>
      <c r="H15" s="674">
        <v>2177</v>
      </c>
      <c r="I15" s="660">
        <v>1615</v>
      </c>
      <c r="J15" s="661">
        <v>1007</v>
      </c>
      <c r="K15" s="674">
        <v>2622</v>
      </c>
      <c r="L15" s="660">
        <v>1215</v>
      </c>
      <c r="M15" s="661">
        <v>704</v>
      </c>
      <c r="N15" s="674">
        <v>1919</v>
      </c>
      <c r="O15" s="660">
        <v>1459</v>
      </c>
      <c r="P15" s="661">
        <v>938</v>
      </c>
      <c r="Q15" s="674">
        <v>2397</v>
      </c>
      <c r="R15" s="660">
        <v>1350</v>
      </c>
      <c r="S15" s="661">
        <v>851</v>
      </c>
      <c r="T15" s="674">
        <v>2201</v>
      </c>
      <c r="U15" s="660">
        <v>1368</v>
      </c>
      <c r="V15" s="661">
        <v>805</v>
      </c>
      <c r="W15" s="674">
        <v>2173</v>
      </c>
      <c r="X15" s="660">
        <v>1365</v>
      </c>
      <c r="Y15" s="661">
        <v>861</v>
      </c>
      <c r="Z15" s="674">
        <v>2226</v>
      </c>
      <c r="AA15" s="660">
        <v>1127</v>
      </c>
      <c r="AB15" s="661">
        <v>670</v>
      </c>
      <c r="AC15" s="674">
        <v>1797</v>
      </c>
      <c r="AD15" s="660">
        <v>1335</v>
      </c>
      <c r="AE15" s="661">
        <v>764</v>
      </c>
      <c r="AF15" s="674">
        <v>2099</v>
      </c>
      <c r="AG15" s="660">
        <v>1453</v>
      </c>
      <c r="AH15" s="661">
        <v>860</v>
      </c>
      <c r="AI15" s="674">
        <v>2313</v>
      </c>
      <c r="AJ15" s="660">
        <v>1350</v>
      </c>
      <c r="AK15" s="661">
        <v>793</v>
      </c>
      <c r="AL15" s="674">
        <v>2143</v>
      </c>
      <c r="AM15" s="656">
        <v>16462</v>
      </c>
      <c r="AN15" s="657">
        <v>9927</v>
      </c>
      <c r="AO15" s="1054">
        <v>26389</v>
      </c>
    </row>
    <row r="16" spans="2:41" x14ac:dyDescent="0.2">
      <c r="B16" s="1075" t="s">
        <v>833</v>
      </c>
      <c r="C16" s="660">
        <v>369</v>
      </c>
      <c r="D16" s="661">
        <v>436</v>
      </c>
      <c r="E16" s="674">
        <v>805</v>
      </c>
      <c r="F16" s="660">
        <v>357</v>
      </c>
      <c r="G16" s="661">
        <v>383</v>
      </c>
      <c r="H16" s="674">
        <v>740</v>
      </c>
      <c r="I16" s="660">
        <v>339</v>
      </c>
      <c r="J16" s="661">
        <v>557</v>
      </c>
      <c r="K16" s="674">
        <v>896</v>
      </c>
      <c r="L16" s="660">
        <v>309</v>
      </c>
      <c r="M16" s="661">
        <v>439</v>
      </c>
      <c r="N16" s="674">
        <v>748</v>
      </c>
      <c r="O16" s="660">
        <v>384</v>
      </c>
      <c r="P16" s="661">
        <v>511</v>
      </c>
      <c r="Q16" s="674">
        <v>895</v>
      </c>
      <c r="R16" s="660">
        <v>410</v>
      </c>
      <c r="S16" s="661">
        <v>496</v>
      </c>
      <c r="T16" s="674">
        <v>906</v>
      </c>
      <c r="U16" s="660">
        <v>393</v>
      </c>
      <c r="V16" s="661">
        <v>401</v>
      </c>
      <c r="W16" s="674">
        <v>794</v>
      </c>
      <c r="X16" s="660">
        <v>418</v>
      </c>
      <c r="Y16" s="661">
        <v>540</v>
      </c>
      <c r="Z16" s="674">
        <v>958</v>
      </c>
      <c r="AA16" s="660">
        <v>356</v>
      </c>
      <c r="AB16" s="661">
        <v>457</v>
      </c>
      <c r="AC16" s="674">
        <v>813</v>
      </c>
      <c r="AD16" s="660">
        <v>401</v>
      </c>
      <c r="AE16" s="661">
        <v>517</v>
      </c>
      <c r="AF16" s="674">
        <v>918</v>
      </c>
      <c r="AG16" s="660">
        <v>417</v>
      </c>
      <c r="AH16" s="661">
        <v>496</v>
      </c>
      <c r="AI16" s="674">
        <v>913</v>
      </c>
      <c r="AJ16" s="660">
        <v>406</v>
      </c>
      <c r="AK16" s="661">
        <v>449</v>
      </c>
      <c r="AL16" s="674">
        <v>855</v>
      </c>
      <c r="AM16" s="656">
        <v>4559</v>
      </c>
      <c r="AN16" s="657">
        <v>5682</v>
      </c>
      <c r="AO16" s="1054">
        <v>10241</v>
      </c>
    </row>
    <row r="17" spans="2:41" x14ac:dyDescent="0.2">
      <c r="B17" s="1075" t="s">
        <v>834</v>
      </c>
      <c r="C17" s="660">
        <v>1387</v>
      </c>
      <c r="D17" s="661">
        <v>144</v>
      </c>
      <c r="E17" s="674">
        <v>1531</v>
      </c>
      <c r="F17" s="660">
        <v>1231</v>
      </c>
      <c r="G17" s="661">
        <v>113</v>
      </c>
      <c r="H17" s="674">
        <v>1344</v>
      </c>
      <c r="I17" s="660">
        <v>1347</v>
      </c>
      <c r="J17" s="661">
        <v>171</v>
      </c>
      <c r="K17" s="674">
        <v>1518</v>
      </c>
      <c r="L17" s="660">
        <v>1076</v>
      </c>
      <c r="M17" s="661">
        <v>121</v>
      </c>
      <c r="N17" s="674">
        <v>1197</v>
      </c>
      <c r="O17" s="660">
        <v>1303</v>
      </c>
      <c r="P17" s="661">
        <v>139</v>
      </c>
      <c r="Q17" s="674">
        <v>1442</v>
      </c>
      <c r="R17" s="660">
        <v>1205</v>
      </c>
      <c r="S17" s="661">
        <v>109</v>
      </c>
      <c r="T17" s="674">
        <v>1314</v>
      </c>
      <c r="U17" s="660">
        <v>1250</v>
      </c>
      <c r="V17" s="661">
        <v>123</v>
      </c>
      <c r="W17" s="674">
        <v>1373</v>
      </c>
      <c r="X17" s="660">
        <v>1215</v>
      </c>
      <c r="Y17" s="661">
        <v>118</v>
      </c>
      <c r="Z17" s="674">
        <v>1333</v>
      </c>
      <c r="AA17" s="660">
        <v>1028</v>
      </c>
      <c r="AB17" s="661">
        <v>116</v>
      </c>
      <c r="AC17" s="674">
        <v>1144</v>
      </c>
      <c r="AD17" s="660">
        <v>1187</v>
      </c>
      <c r="AE17" s="661">
        <v>121</v>
      </c>
      <c r="AF17" s="674">
        <v>1308</v>
      </c>
      <c r="AG17" s="660">
        <v>1264</v>
      </c>
      <c r="AH17" s="661">
        <v>138</v>
      </c>
      <c r="AI17" s="674">
        <v>1402</v>
      </c>
      <c r="AJ17" s="660">
        <v>1299</v>
      </c>
      <c r="AK17" s="661">
        <v>143</v>
      </c>
      <c r="AL17" s="674">
        <v>1442</v>
      </c>
      <c r="AM17" s="656">
        <v>14792</v>
      </c>
      <c r="AN17" s="657">
        <v>1556</v>
      </c>
      <c r="AO17" s="1054">
        <v>16348</v>
      </c>
    </row>
    <row r="18" spans="2:41" x14ac:dyDescent="0.2">
      <c r="B18" s="1075" t="s">
        <v>835</v>
      </c>
      <c r="C18" s="660">
        <v>68</v>
      </c>
      <c r="D18" s="661">
        <v>129</v>
      </c>
      <c r="E18" s="674">
        <v>197</v>
      </c>
      <c r="F18" s="660">
        <v>62</v>
      </c>
      <c r="G18" s="661">
        <v>114</v>
      </c>
      <c r="H18" s="674">
        <v>176</v>
      </c>
      <c r="I18" s="660">
        <v>59</v>
      </c>
      <c r="J18" s="661">
        <v>142</v>
      </c>
      <c r="K18" s="674">
        <v>201</v>
      </c>
      <c r="L18" s="660">
        <v>52</v>
      </c>
      <c r="M18" s="661">
        <v>105</v>
      </c>
      <c r="N18" s="674">
        <v>157</v>
      </c>
      <c r="O18" s="660">
        <v>67</v>
      </c>
      <c r="P18" s="661">
        <v>115</v>
      </c>
      <c r="Q18" s="674">
        <v>182</v>
      </c>
      <c r="R18" s="660">
        <v>76</v>
      </c>
      <c r="S18" s="661">
        <v>109</v>
      </c>
      <c r="T18" s="674">
        <v>185</v>
      </c>
      <c r="U18" s="660">
        <v>60</v>
      </c>
      <c r="V18" s="661">
        <v>104</v>
      </c>
      <c r="W18" s="674">
        <v>164</v>
      </c>
      <c r="X18" s="660">
        <v>58</v>
      </c>
      <c r="Y18" s="661">
        <v>98</v>
      </c>
      <c r="Z18" s="674">
        <v>156</v>
      </c>
      <c r="AA18" s="660">
        <v>55</v>
      </c>
      <c r="AB18" s="661">
        <v>96</v>
      </c>
      <c r="AC18" s="674">
        <v>151</v>
      </c>
      <c r="AD18" s="660">
        <v>57</v>
      </c>
      <c r="AE18" s="661">
        <v>100</v>
      </c>
      <c r="AF18" s="674">
        <v>157</v>
      </c>
      <c r="AG18" s="660">
        <v>71</v>
      </c>
      <c r="AH18" s="661">
        <v>100</v>
      </c>
      <c r="AI18" s="674">
        <v>171</v>
      </c>
      <c r="AJ18" s="660">
        <v>79</v>
      </c>
      <c r="AK18" s="661">
        <v>120</v>
      </c>
      <c r="AL18" s="674">
        <v>199</v>
      </c>
      <c r="AM18" s="656">
        <v>764</v>
      </c>
      <c r="AN18" s="657">
        <v>1332</v>
      </c>
      <c r="AO18" s="1054">
        <v>2096</v>
      </c>
    </row>
    <row r="19" spans="2:41" x14ac:dyDescent="0.2">
      <c r="B19" s="1075" t="s">
        <v>836</v>
      </c>
      <c r="C19" s="660">
        <v>1182</v>
      </c>
      <c r="D19" s="661">
        <v>735</v>
      </c>
      <c r="E19" s="674">
        <v>1917</v>
      </c>
      <c r="F19" s="660">
        <v>1023</v>
      </c>
      <c r="G19" s="661">
        <v>685</v>
      </c>
      <c r="H19" s="674">
        <v>1708</v>
      </c>
      <c r="I19" s="660">
        <v>1195</v>
      </c>
      <c r="J19" s="661">
        <v>797</v>
      </c>
      <c r="K19" s="674">
        <v>1992</v>
      </c>
      <c r="L19" s="660">
        <v>883</v>
      </c>
      <c r="M19" s="661">
        <v>607</v>
      </c>
      <c r="N19" s="674">
        <v>1490</v>
      </c>
      <c r="O19" s="660">
        <v>1097</v>
      </c>
      <c r="P19" s="661">
        <v>752</v>
      </c>
      <c r="Q19" s="674">
        <v>1849</v>
      </c>
      <c r="R19" s="660">
        <v>1040</v>
      </c>
      <c r="S19" s="661">
        <v>626</v>
      </c>
      <c r="T19" s="674">
        <v>1666</v>
      </c>
      <c r="U19" s="660">
        <v>1093</v>
      </c>
      <c r="V19" s="661">
        <v>636</v>
      </c>
      <c r="W19" s="674">
        <v>1729</v>
      </c>
      <c r="X19" s="660">
        <v>1001</v>
      </c>
      <c r="Y19" s="661">
        <v>657</v>
      </c>
      <c r="Z19" s="674">
        <v>1658</v>
      </c>
      <c r="AA19" s="660">
        <v>949</v>
      </c>
      <c r="AB19" s="661">
        <v>595</v>
      </c>
      <c r="AC19" s="674">
        <v>1544</v>
      </c>
      <c r="AD19" s="660">
        <v>1011</v>
      </c>
      <c r="AE19" s="661">
        <v>660</v>
      </c>
      <c r="AF19" s="674">
        <v>1671</v>
      </c>
      <c r="AG19" s="660">
        <v>1087</v>
      </c>
      <c r="AH19" s="661">
        <v>725</v>
      </c>
      <c r="AI19" s="674">
        <v>1812</v>
      </c>
      <c r="AJ19" s="660">
        <v>1046</v>
      </c>
      <c r="AK19" s="661">
        <v>665</v>
      </c>
      <c r="AL19" s="674">
        <v>1711</v>
      </c>
      <c r="AM19" s="656">
        <v>12607</v>
      </c>
      <c r="AN19" s="657">
        <v>8140</v>
      </c>
      <c r="AO19" s="1054">
        <v>20747</v>
      </c>
    </row>
    <row r="20" spans="2:41" x14ac:dyDescent="0.2">
      <c r="B20" s="1075" t="s">
        <v>837</v>
      </c>
      <c r="C20" s="660">
        <v>234</v>
      </c>
      <c r="D20" s="661">
        <v>317</v>
      </c>
      <c r="E20" s="674">
        <v>551</v>
      </c>
      <c r="F20" s="660">
        <v>208</v>
      </c>
      <c r="G20" s="661">
        <v>214</v>
      </c>
      <c r="H20" s="674">
        <v>422</v>
      </c>
      <c r="I20" s="660">
        <v>311</v>
      </c>
      <c r="J20" s="661">
        <v>640</v>
      </c>
      <c r="K20" s="674">
        <v>951</v>
      </c>
      <c r="L20" s="660">
        <v>298</v>
      </c>
      <c r="M20" s="661">
        <v>484</v>
      </c>
      <c r="N20" s="674">
        <v>782</v>
      </c>
      <c r="O20" s="660">
        <v>309</v>
      </c>
      <c r="P20" s="661">
        <v>589</v>
      </c>
      <c r="Q20" s="674">
        <v>898</v>
      </c>
      <c r="R20" s="660">
        <v>312</v>
      </c>
      <c r="S20" s="661">
        <v>540</v>
      </c>
      <c r="T20" s="674">
        <v>852</v>
      </c>
      <c r="U20" s="660">
        <v>259</v>
      </c>
      <c r="V20" s="661">
        <v>330</v>
      </c>
      <c r="W20" s="674">
        <v>589</v>
      </c>
      <c r="X20" s="660">
        <v>314</v>
      </c>
      <c r="Y20" s="661">
        <v>605</v>
      </c>
      <c r="Z20" s="674">
        <v>919</v>
      </c>
      <c r="AA20" s="660">
        <v>265</v>
      </c>
      <c r="AB20" s="661">
        <v>480</v>
      </c>
      <c r="AC20" s="674">
        <v>745</v>
      </c>
      <c r="AD20" s="660">
        <v>336</v>
      </c>
      <c r="AE20" s="661">
        <v>517</v>
      </c>
      <c r="AF20" s="674">
        <v>853</v>
      </c>
      <c r="AG20" s="660">
        <v>353</v>
      </c>
      <c r="AH20" s="661">
        <v>632</v>
      </c>
      <c r="AI20" s="674">
        <v>985</v>
      </c>
      <c r="AJ20" s="660">
        <v>286</v>
      </c>
      <c r="AK20" s="661">
        <v>463</v>
      </c>
      <c r="AL20" s="674">
        <v>749</v>
      </c>
      <c r="AM20" s="656">
        <v>3485</v>
      </c>
      <c r="AN20" s="657">
        <v>5811</v>
      </c>
      <c r="AO20" s="1054">
        <v>9296</v>
      </c>
    </row>
    <row r="21" spans="2:41" x14ac:dyDescent="0.2">
      <c r="B21" s="1075" t="s">
        <v>838</v>
      </c>
      <c r="C21" s="660">
        <v>86</v>
      </c>
      <c r="D21" s="661">
        <v>216</v>
      </c>
      <c r="E21" s="674">
        <v>302</v>
      </c>
      <c r="F21" s="660">
        <v>60</v>
      </c>
      <c r="G21" s="661">
        <v>124</v>
      </c>
      <c r="H21" s="674">
        <v>184</v>
      </c>
      <c r="I21" s="660">
        <v>178</v>
      </c>
      <c r="J21" s="661">
        <v>586</v>
      </c>
      <c r="K21" s="674">
        <v>764</v>
      </c>
      <c r="L21" s="660">
        <v>144</v>
      </c>
      <c r="M21" s="661">
        <v>427</v>
      </c>
      <c r="N21" s="674">
        <v>571</v>
      </c>
      <c r="O21" s="660">
        <v>150</v>
      </c>
      <c r="P21" s="661">
        <v>595</v>
      </c>
      <c r="Q21" s="674">
        <v>745</v>
      </c>
      <c r="R21" s="660">
        <v>148</v>
      </c>
      <c r="S21" s="661">
        <v>516</v>
      </c>
      <c r="T21" s="674">
        <v>664</v>
      </c>
      <c r="U21" s="660">
        <v>122</v>
      </c>
      <c r="V21" s="661">
        <v>335</v>
      </c>
      <c r="W21" s="674">
        <v>457</v>
      </c>
      <c r="X21" s="660">
        <v>163</v>
      </c>
      <c r="Y21" s="661">
        <v>559</v>
      </c>
      <c r="Z21" s="674">
        <v>722</v>
      </c>
      <c r="AA21" s="660">
        <v>143</v>
      </c>
      <c r="AB21" s="661">
        <v>477</v>
      </c>
      <c r="AC21" s="674">
        <v>620</v>
      </c>
      <c r="AD21" s="660">
        <v>201</v>
      </c>
      <c r="AE21" s="661">
        <v>522</v>
      </c>
      <c r="AF21" s="674">
        <v>723</v>
      </c>
      <c r="AG21" s="660">
        <v>172</v>
      </c>
      <c r="AH21" s="661">
        <v>598</v>
      </c>
      <c r="AI21" s="674">
        <v>770</v>
      </c>
      <c r="AJ21" s="660">
        <v>143</v>
      </c>
      <c r="AK21" s="661">
        <v>384</v>
      </c>
      <c r="AL21" s="674">
        <v>527</v>
      </c>
      <c r="AM21" s="656">
        <v>1710</v>
      </c>
      <c r="AN21" s="657">
        <v>5339</v>
      </c>
      <c r="AO21" s="1054">
        <v>7049</v>
      </c>
    </row>
    <row r="22" spans="2:41" x14ac:dyDescent="0.2">
      <c r="B22" s="1075" t="s">
        <v>839</v>
      </c>
      <c r="C22" s="660">
        <v>74</v>
      </c>
      <c r="D22" s="661">
        <v>273</v>
      </c>
      <c r="E22" s="674">
        <v>347</v>
      </c>
      <c r="F22" s="660">
        <v>75</v>
      </c>
      <c r="G22" s="661">
        <v>222</v>
      </c>
      <c r="H22" s="674">
        <v>297</v>
      </c>
      <c r="I22" s="660">
        <v>86</v>
      </c>
      <c r="J22" s="661">
        <v>315</v>
      </c>
      <c r="K22" s="674">
        <v>401</v>
      </c>
      <c r="L22" s="660">
        <v>72</v>
      </c>
      <c r="M22" s="661">
        <v>256</v>
      </c>
      <c r="N22" s="674">
        <v>328</v>
      </c>
      <c r="O22" s="660">
        <v>77</v>
      </c>
      <c r="P22" s="661">
        <v>297</v>
      </c>
      <c r="Q22" s="674">
        <v>374</v>
      </c>
      <c r="R22" s="660">
        <v>89</v>
      </c>
      <c r="S22" s="661">
        <v>304</v>
      </c>
      <c r="T22" s="674">
        <v>393</v>
      </c>
      <c r="U22" s="660">
        <v>91</v>
      </c>
      <c r="V22" s="661">
        <v>247</v>
      </c>
      <c r="W22" s="674">
        <v>338</v>
      </c>
      <c r="X22" s="660">
        <v>98</v>
      </c>
      <c r="Y22" s="661">
        <v>267</v>
      </c>
      <c r="Z22" s="674">
        <v>365</v>
      </c>
      <c r="AA22" s="660">
        <v>81</v>
      </c>
      <c r="AB22" s="661">
        <v>249</v>
      </c>
      <c r="AC22" s="674">
        <v>330</v>
      </c>
      <c r="AD22" s="660">
        <v>85</v>
      </c>
      <c r="AE22" s="661">
        <v>299</v>
      </c>
      <c r="AF22" s="674">
        <v>384</v>
      </c>
      <c r="AG22" s="660">
        <v>105</v>
      </c>
      <c r="AH22" s="661">
        <v>272</v>
      </c>
      <c r="AI22" s="674">
        <v>377</v>
      </c>
      <c r="AJ22" s="660">
        <v>87</v>
      </c>
      <c r="AK22" s="661">
        <v>244</v>
      </c>
      <c r="AL22" s="674">
        <v>331</v>
      </c>
      <c r="AM22" s="656">
        <v>1020</v>
      </c>
      <c r="AN22" s="657">
        <v>3245</v>
      </c>
      <c r="AO22" s="1054">
        <v>4265</v>
      </c>
    </row>
    <row r="23" spans="2:41" x14ac:dyDescent="0.2">
      <c r="B23" s="1075" t="s">
        <v>840</v>
      </c>
      <c r="C23" s="660">
        <v>340</v>
      </c>
      <c r="D23" s="661">
        <v>277</v>
      </c>
      <c r="E23" s="674">
        <v>617</v>
      </c>
      <c r="F23" s="660">
        <v>311</v>
      </c>
      <c r="G23" s="661">
        <v>225</v>
      </c>
      <c r="H23" s="674">
        <v>536</v>
      </c>
      <c r="I23" s="660">
        <v>361</v>
      </c>
      <c r="J23" s="661">
        <v>353</v>
      </c>
      <c r="K23" s="674">
        <v>714</v>
      </c>
      <c r="L23" s="660">
        <v>288</v>
      </c>
      <c r="M23" s="661">
        <v>234</v>
      </c>
      <c r="N23" s="674">
        <v>522</v>
      </c>
      <c r="O23" s="660">
        <v>363</v>
      </c>
      <c r="P23" s="661">
        <v>324</v>
      </c>
      <c r="Q23" s="674">
        <v>687</v>
      </c>
      <c r="R23" s="660">
        <v>346</v>
      </c>
      <c r="S23" s="661">
        <v>269</v>
      </c>
      <c r="T23" s="674">
        <v>615</v>
      </c>
      <c r="U23" s="660">
        <v>339</v>
      </c>
      <c r="V23" s="661">
        <v>257</v>
      </c>
      <c r="W23" s="674">
        <v>596</v>
      </c>
      <c r="X23" s="660">
        <v>341</v>
      </c>
      <c r="Y23" s="661">
        <v>349</v>
      </c>
      <c r="Z23" s="674">
        <v>690</v>
      </c>
      <c r="AA23" s="660">
        <v>282</v>
      </c>
      <c r="AB23" s="661">
        <v>250</v>
      </c>
      <c r="AC23" s="674">
        <v>532</v>
      </c>
      <c r="AD23" s="660">
        <v>355</v>
      </c>
      <c r="AE23" s="661">
        <v>295</v>
      </c>
      <c r="AF23" s="674">
        <v>650</v>
      </c>
      <c r="AG23" s="660">
        <v>337</v>
      </c>
      <c r="AH23" s="661">
        <v>340</v>
      </c>
      <c r="AI23" s="674">
        <v>677</v>
      </c>
      <c r="AJ23" s="660">
        <v>310</v>
      </c>
      <c r="AK23" s="661">
        <v>259</v>
      </c>
      <c r="AL23" s="674">
        <v>569</v>
      </c>
      <c r="AM23" s="656">
        <v>3973</v>
      </c>
      <c r="AN23" s="657">
        <v>3432</v>
      </c>
      <c r="AO23" s="1054">
        <v>7405</v>
      </c>
    </row>
    <row r="24" spans="2:41" x14ac:dyDescent="0.2">
      <c r="B24" s="1075" t="s">
        <v>841</v>
      </c>
      <c r="C24" s="660">
        <v>41</v>
      </c>
      <c r="D24" s="661">
        <v>43</v>
      </c>
      <c r="E24" s="674">
        <v>84</v>
      </c>
      <c r="F24" s="660">
        <v>39</v>
      </c>
      <c r="G24" s="661">
        <v>32</v>
      </c>
      <c r="H24" s="674">
        <v>71</v>
      </c>
      <c r="I24" s="660">
        <v>30</v>
      </c>
      <c r="J24" s="661">
        <v>32</v>
      </c>
      <c r="K24" s="674">
        <v>62</v>
      </c>
      <c r="L24" s="660">
        <v>29</v>
      </c>
      <c r="M24" s="661">
        <v>18</v>
      </c>
      <c r="N24" s="674">
        <v>47</v>
      </c>
      <c r="O24" s="660">
        <v>42</v>
      </c>
      <c r="P24" s="661">
        <v>45</v>
      </c>
      <c r="Q24" s="674">
        <v>87</v>
      </c>
      <c r="R24" s="660">
        <v>44</v>
      </c>
      <c r="S24" s="661">
        <v>30</v>
      </c>
      <c r="T24" s="674">
        <v>74</v>
      </c>
      <c r="U24" s="660">
        <v>33</v>
      </c>
      <c r="V24" s="661">
        <v>33</v>
      </c>
      <c r="W24" s="674">
        <v>66</v>
      </c>
      <c r="X24" s="660">
        <v>39</v>
      </c>
      <c r="Y24" s="661">
        <v>33</v>
      </c>
      <c r="Z24" s="674">
        <v>72</v>
      </c>
      <c r="AA24" s="660">
        <v>30</v>
      </c>
      <c r="AB24" s="661">
        <v>23</v>
      </c>
      <c r="AC24" s="674">
        <v>53</v>
      </c>
      <c r="AD24" s="660">
        <v>54</v>
      </c>
      <c r="AE24" s="661">
        <v>22</v>
      </c>
      <c r="AF24" s="674">
        <v>76</v>
      </c>
      <c r="AG24" s="660">
        <v>47</v>
      </c>
      <c r="AH24" s="661">
        <v>34</v>
      </c>
      <c r="AI24" s="674">
        <v>81</v>
      </c>
      <c r="AJ24" s="660">
        <v>56</v>
      </c>
      <c r="AK24" s="661">
        <v>30</v>
      </c>
      <c r="AL24" s="674">
        <v>86</v>
      </c>
      <c r="AM24" s="656">
        <v>484</v>
      </c>
      <c r="AN24" s="657">
        <v>375</v>
      </c>
      <c r="AO24" s="1054">
        <v>859</v>
      </c>
    </row>
    <row r="25" spans="2:41" x14ac:dyDescent="0.2">
      <c r="B25" s="1075" t="s">
        <v>842</v>
      </c>
      <c r="C25" s="660">
        <v>1</v>
      </c>
      <c r="D25" s="661">
        <v>0</v>
      </c>
      <c r="E25" s="674">
        <v>1</v>
      </c>
      <c r="F25" s="660">
        <v>0</v>
      </c>
      <c r="G25" s="661">
        <v>0</v>
      </c>
      <c r="H25" s="674">
        <v>0</v>
      </c>
      <c r="I25" s="660">
        <v>0</v>
      </c>
      <c r="J25" s="661">
        <v>0</v>
      </c>
      <c r="K25" s="674">
        <v>0</v>
      </c>
      <c r="L25" s="660">
        <v>1</v>
      </c>
      <c r="M25" s="661">
        <v>1</v>
      </c>
      <c r="N25" s="674">
        <v>2</v>
      </c>
      <c r="O25" s="660">
        <v>1</v>
      </c>
      <c r="P25" s="661">
        <v>1</v>
      </c>
      <c r="Q25" s="674">
        <v>2</v>
      </c>
      <c r="R25" s="660">
        <v>0</v>
      </c>
      <c r="S25" s="661">
        <v>0</v>
      </c>
      <c r="T25" s="674">
        <v>0</v>
      </c>
      <c r="U25" s="660">
        <v>1</v>
      </c>
      <c r="V25" s="661">
        <v>1</v>
      </c>
      <c r="W25" s="674">
        <v>2</v>
      </c>
      <c r="X25" s="660">
        <v>1</v>
      </c>
      <c r="Y25" s="661">
        <v>1</v>
      </c>
      <c r="Z25" s="674">
        <v>2</v>
      </c>
      <c r="AA25" s="660">
        <v>2</v>
      </c>
      <c r="AB25" s="661">
        <v>0</v>
      </c>
      <c r="AC25" s="674">
        <v>2</v>
      </c>
      <c r="AD25" s="660">
        <v>0</v>
      </c>
      <c r="AE25" s="661">
        <v>0</v>
      </c>
      <c r="AF25" s="674">
        <v>0</v>
      </c>
      <c r="AG25" s="660">
        <v>2</v>
      </c>
      <c r="AH25" s="661">
        <v>0</v>
      </c>
      <c r="AI25" s="674">
        <v>2</v>
      </c>
      <c r="AJ25" s="660">
        <v>0</v>
      </c>
      <c r="AK25" s="661">
        <v>0</v>
      </c>
      <c r="AL25" s="674">
        <v>0</v>
      </c>
      <c r="AM25" s="656">
        <v>9</v>
      </c>
      <c r="AN25" s="657">
        <v>4</v>
      </c>
      <c r="AO25" s="1054">
        <v>13</v>
      </c>
    </row>
    <row r="26" spans="2:41" ht="15" x14ac:dyDescent="0.25">
      <c r="B26" s="1056" t="s">
        <v>877</v>
      </c>
      <c r="C26" s="664">
        <v>10408</v>
      </c>
      <c r="D26" s="665">
        <v>4510</v>
      </c>
      <c r="E26" s="679">
        <v>14918</v>
      </c>
      <c r="F26" s="664">
        <v>9624</v>
      </c>
      <c r="G26" s="665">
        <v>3863</v>
      </c>
      <c r="H26" s="679">
        <v>13487</v>
      </c>
      <c r="I26" s="664">
        <v>11093</v>
      </c>
      <c r="J26" s="665">
        <v>5535</v>
      </c>
      <c r="K26" s="679">
        <v>16628</v>
      </c>
      <c r="L26" s="664">
        <v>8398</v>
      </c>
      <c r="M26" s="665">
        <v>4045</v>
      </c>
      <c r="N26" s="679">
        <v>12443</v>
      </c>
      <c r="O26" s="664">
        <v>10223</v>
      </c>
      <c r="P26" s="665">
        <v>5029</v>
      </c>
      <c r="Q26" s="679">
        <v>15252</v>
      </c>
      <c r="R26" s="664">
        <v>9502</v>
      </c>
      <c r="S26" s="665">
        <v>4579</v>
      </c>
      <c r="T26" s="679">
        <v>14081</v>
      </c>
      <c r="U26" s="664">
        <v>9739</v>
      </c>
      <c r="V26" s="665">
        <v>3961</v>
      </c>
      <c r="W26" s="679">
        <v>13700</v>
      </c>
      <c r="X26" s="664">
        <v>9641</v>
      </c>
      <c r="Y26" s="665">
        <v>4850</v>
      </c>
      <c r="Z26" s="679">
        <v>14491</v>
      </c>
      <c r="AA26" s="664">
        <v>8094</v>
      </c>
      <c r="AB26" s="665">
        <v>3944</v>
      </c>
      <c r="AC26" s="679">
        <v>12038</v>
      </c>
      <c r="AD26" s="664">
        <v>9236</v>
      </c>
      <c r="AE26" s="665">
        <v>4448</v>
      </c>
      <c r="AF26" s="679">
        <v>13684</v>
      </c>
      <c r="AG26" s="664">
        <v>10314</v>
      </c>
      <c r="AH26" s="665">
        <v>5080</v>
      </c>
      <c r="AI26" s="679">
        <v>15394</v>
      </c>
      <c r="AJ26" s="664">
        <v>9440</v>
      </c>
      <c r="AK26" s="665">
        <v>4507</v>
      </c>
      <c r="AL26" s="679">
        <v>13947</v>
      </c>
      <c r="AM26" s="664">
        <v>115712</v>
      </c>
      <c r="AN26" s="665">
        <v>54351</v>
      </c>
      <c r="AO26" s="1104">
        <v>170063</v>
      </c>
    </row>
    <row r="27" spans="2:41" ht="22.5" customHeight="1" x14ac:dyDescent="0.2">
      <c r="B27" s="1101" t="s">
        <v>894</v>
      </c>
      <c r="C27" s="1058"/>
      <c r="D27" s="1059"/>
      <c r="E27" s="1060"/>
      <c r="F27" s="1058"/>
      <c r="G27" s="1059"/>
      <c r="H27" s="1060"/>
      <c r="I27" s="1058"/>
      <c r="J27" s="1059"/>
      <c r="K27" s="1060"/>
      <c r="L27" s="1058"/>
      <c r="M27" s="1059"/>
      <c r="N27" s="1060"/>
      <c r="O27" s="1058"/>
      <c r="P27" s="1059"/>
      <c r="Q27" s="1060"/>
      <c r="R27" s="1058"/>
      <c r="S27" s="1059"/>
      <c r="T27" s="1060"/>
      <c r="U27" s="1058"/>
      <c r="V27" s="1059"/>
      <c r="W27" s="1060"/>
      <c r="X27" s="1058"/>
      <c r="Y27" s="1059"/>
      <c r="Z27" s="1060"/>
      <c r="AA27" s="1058"/>
      <c r="AB27" s="1059"/>
      <c r="AC27" s="1060"/>
      <c r="AD27" s="1058"/>
      <c r="AE27" s="1059"/>
      <c r="AF27" s="1060"/>
      <c r="AG27" s="1058"/>
      <c r="AH27" s="1059"/>
      <c r="AI27" s="1060"/>
      <c r="AJ27" s="1058"/>
      <c r="AK27" s="1059"/>
      <c r="AL27" s="1060"/>
      <c r="AM27" s="1058"/>
      <c r="AN27" s="1059"/>
      <c r="AO27" s="1061"/>
    </row>
    <row r="28" spans="2:41" ht="20.25" customHeight="1" x14ac:dyDescent="0.2">
      <c r="B28" s="699" t="s">
        <v>826</v>
      </c>
      <c r="C28" s="656">
        <v>108</v>
      </c>
      <c r="D28" s="657">
        <v>74</v>
      </c>
      <c r="E28" s="674">
        <v>182</v>
      </c>
      <c r="F28" s="656">
        <v>105</v>
      </c>
      <c r="G28" s="657">
        <v>91</v>
      </c>
      <c r="H28" s="674">
        <v>196</v>
      </c>
      <c r="I28" s="656">
        <v>99</v>
      </c>
      <c r="J28" s="657">
        <v>61</v>
      </c>
      <c r="K28" s="674">
        <v>160</v>
      </c>
      <c r="L28" s="656">
        <v>81</v>
      </c>
      <c r="M28" s="657">
        <v>48</v>
      </c>
      <c r="N28" s="674">
        <v>129</v>
      </c>
      <c r="O28" s="656">
        <v>63</v>
      </c>
      <c r="P28" s="657">
        <v>57</v>
      </c>
      <c r="Q28" s="674">
        <v>120</v>
      </c>
      <c r="R28" s="656">
        <v>64</v>
      </c>
      <c r="S28" s="657">
        <v>37</v>
      </c>
      <c r="T28" s="674">
        <v>101</v>
      </c>
      <c r="U28" s="656">
        <v>74</v>
      </c>
      <c r="V28" s="657">
        <v>51</v>
      </c>
      <c r="W28" s="674">
        <v>125</v>
      </c>
      <c r="X28" s="656">
        <v>88</v>
      </c>
      <c r="Y28" s="657">
        <v>47</v>
      </c>
      <c r="Z28" s="674">
        <v>135</v>
      </c>
      <c r="AA28" s="656">
        <v>51</v>
      </c>
      <c r="AB28" s="657">
        <v>27</v>
      </c>
      <c r="AC28" s="674">
        <v>78</v>
      </c>
      <c r="AD28" s="656">
        <v>64</v>
      </c>
      <c r="AE28" s="657">
        <v>32</v>
      </c>
      <c r="AF28" s="674">
        <v>96</v>
      </c>
      <c r="AG28" s="656">
        <v>65</v>
      </c>
      <c r="AH28" s="657">
        <v>41</v>
      </c>
      <c r="AI28" s="674">
        <v>106</v>
      </c>
      <c r="AJ28" s="656">
        <v>80</v>
      </c>
      <c r="AK28" s="657">
        <v>79</v>
      </c>
      <c r="AL28" s="674">
        <v>159</v>
      </c>
      <c r="AM28" s="656">
        <v>942</v>
      </c>
      <c r="AN28" s="657">
        <v>645</v>
      </c>
      <c r="AO28" s="1054">
        <v>1587</v>
      </c>
    </row>
    <row r="29" spans="2:41" x14ac:dyDescent="0.2">
      <c r="B29" s="1075" t="s">
        <v>827</v>
      </c>
      <c r="C29" s="660">
        <v>6</v>
      </c>
      <c r="D29" s="661">
        <v>10</v>
      </c>
      <c r="E29" s="674">
        <v>16</v>
      </c>
      <c r="F29" s="660">
        <v>5</v>
      </c>
      <c r="G29" s="661">
        <v>10</v>
      </c>
      <c r="H29" s="674">
        <v>15</v>
      </c>
      <c r="I29" s="660">
        <v>11</v>
      </c>
      <c r="J29" s="661">
        <v>10</v>
      </c>
      <c r="K29" s="674">
        <v>21</v>
      </c>
      <c r="L29" s="660">
        <v>5</v>
      </c>
      <c r="M29" s="661">
        <v>13</v>
      </c>
      <c r="N29" s="674">
        <v>18</v>
      </c>
      <c r="O29" s="660">
        <v>12</v>
      </c>
      <c r="P29" s="661">
        <v>8</v>
      </c>
      <c r="Q29" s="674">
        <v>20</v>
      </c>
      <c r="R29" s="660">
        <v>19</v>
      </c>
      <c r="S29" s="661">
        <v>19</v>
      </c>
      <c r="T29" s="674">
        <v>38</v>
      </c>
      <c r="U29" s="660">
        <v>11</v>
      </c>
      <c r="V29" s="661">
        <v>8</v>
      </c>
      <c r="W29" s="674">
        <v>19</v>
      </c>
      <c r="X29" s="660">
        <v>7</v>
      </c>
      <c r="Y29" s="661">
        <v>4</v>
      </c>
      <c r="Z29" s="674">
        <v>11</v>
      </c>
      <c r="AA29" s="660">
        <v>3</v>
      </c>
      <c r="AB29" s="661">
        <v>6</v>
      </c>
      <c r="AC29" s="674">
        <v>9</v>
      </c>
      <c r="AD29" s="660">
        <v>6</v>
      </c>
      <c r="AE29" s="661">
        <v>8</v>
      </c>
      <c r="AF29" s="674">
        <v>14</v>
      </c>
      <c r="AG29" s="660">
        <v>5</v>
      </c>
      <c r="AH29" s="661">
        <v>14</v>
      </c>
      <c r="AI29" s="674">
        <v>19</v>
      </c>
      <c r="AJ29" s="660">
        <v>11</v>
      </c>
      <c r="AK29" s="661">
        <v>8</v>
      </c>
      <c r="AL29" s="674">
        <v>19</v>
      </c>
      <c r="AM29" s="656">
        <v>101</v>
      </c>
      <c r="AN29" s="657">
        <v>118</v>
      </c>
      <c r="AO29" s="1054">
        <v>219</v>
      </c>
    </row>
    <row r="30" spans="2:41" x14ac:dyDescent="0.2">
      <c r="B30" s="1075" t="s">
        <v>828</v>
      </c>
      <c r="C30" s="660">
        <v>7</v>
      </c>
      <c r="D30" s="661">
        <v>6</v>
      </c>
      <c r="E30" s="674">
        <v>13</v>
      </c>
      <c r="F30" s="660">
        <v>7</v>
      </c>
      <c r="G30" s="661">
        <v>0</v>
      </c>
      <c r="H30" s="674">
        <v>7</v>
      </c>
      <c r="I30" s="660">
        <v>24</v>
      </c>
      <c r="J30" s="661">
        <v>1</v>
      </c>
      <c r="K30" s="674">
        <v>25</v>
      </c>
      <c r="L30" s="660">
        <v>7</v>
      </c>
      <c r="M30" s="661">
        <v>2</v>
      </c>
      <c r="N30" s="674">
        <v>9</v>
      </c>
      <c r="O30" s="660">
        <v>6</v>
      </c>
      <c r="P30" s="661">
        <v>1</v>
      </c>
      <c r="Q30" s="674">
        <v>7</v>
      </c>
      <c r="R30" s="660">
        <v>13</v>
      </c>
      <c r="S30" s="661">
        <v>1</v>
      </c>
      <c r="T30" s="674">
        <v>14</v>
      </c>
      <c r="U30" s="660">
        <v>6</v>
      </c>
      <c r="V30" s="661">
        <v>6</v>
      </c>
      <c r="W30" s="674">
        <v>12</v>
      </c>
      <c r="X30" s="660">
        <v>4</v>
      </c>
      <c r="Y30" s="661">
        <v>4</v>
      </c>
      <c r="Z30" s="674">
        <v>8</v>
      </c>
      <c r="AA30" s="660">
        <v>6</v>
      </c>
      <c r="AB30" s="661">
        <v>1</v>
      </c>
      <c r="AC30" s="674">
        <v>7</v>
      </c>
      <c r="AD30" s="660">
        <v>3</v>
      </c>
      <c r="AE30" s="661">
        <v>2</v>
      </c>
      <c r="AF30" s="674">
        <v>5</v>
      </c>
      <c r="AG30" s="660">
        <v>13</v>
      </c>
      <c r="AH30" s="661">
        <v>3</v>
      </c>
      <c r="AI30" s="674">
        <v>16</v>
      </c>
      <c r="AJ30" s="660">
        <v>8</v>
      </c>
      <c r="AK30" s="661">
        <v>3</v>
      </c>
      <c r="AL30" s="674">
        <v>11</v>
      </c>
      <c r="AM30" s="656">
        <v>104</v>
      </c>
      <c r="AN30" s="657">
        <v>30</v>
      </c>
      <c r="AO30" s="1054">
        <v>134</v>
      </c>
    </row>
    <row r="31" spans="2:41" x14ac:dyDescent="0.2">
      <c r="B31" s="1075" t="s">
        <v>829</v>
      </c>
      <c r="C31" s="660">
        <v>285</v>
      </c>
      <c r="D31" s="661">
        <v>170</v>
      </c>
      <c r="E31" s="674">
        <v>455</v>
      </c>
      <c r="F31" s="660">
        <v>208</v>
      </c>
      <c r="G31" s="661">
        <v>118</v>
      </c>
      <c r="H31" s="674">
        <v>326</v>
      </c>
      <c r="I31" s="660">
        <v>319</v>
      </c>
      <c r="J31" s="661">
        <v>187</v>
      </c>
      <c r="K31" s="674">
        <v>506</v>
      </c>
      <c r="L31" s="660">
        <v>258</v>
      </c>
      <c r="M31" s="661">
        <v>157</v>
      </c>
      <c r="N31" s="674">
        <v>415</v>
      </c>
      <c r="O31" s="660">
        <v>319</v>
      </c>
      <c r="P31" s="661">
        <v>171</v>
      </c>
      <c r="Q31" s="674">
        <v>490</v>
      </c>
      <c r="R31" s="660">
        <v>307</v>
      </c>
      <c r="S31" s="661">
        <v>167</v>
      </c>
      <c r="T31" s="674">
        <v>474</v>
      </c>
      <c r="U31" s="660">
        <v>270</v>
      </c>
      <c r="V31" s="661">
        <v>158</v>
      </c>
      <c r="W31" s="674">
        <v>428</v>
      </c>
      <c r="X31" s="660">
        <v>273</v>
      </c>
      <c r="Y31" s="661">
        <v>149</v>
      </c>
      <c r="Z31" s="674">
        <v>422</v>
      </c>
      <c r="AA31" s="660">
        <v>220</v>
      </c>
      <c r="AB31" s="661">
        <v>135</v>
      </c>
      <c r="AC31" s="674">
        <v>355</v>
      </c>
      <c r="AD31" s="660">
        <v>262</v>
      </c>
      <c r="AE31" s="661">
        <v>135</v>
      </c>
      <c r="AF31" s="674">
        <v>397</v>
      </c>
      <c r="AG31" s="660">
        <v>252</v>
      </c>
      <c r="AH31" s="661">
        <v>164</v>
      </c>
      <c r="AI31" s="674">
        <v>416</v>
      </c>
      <c r="AJ31" s="660">
        <v>224</v>
      </c>
      <c r="AK31" s="661">
        <v>136</v>
      </c>
      <c r="AL31" s="674">
        <v>360</v>
      </c>
      <c r="AM31" s="656">
        <v>3197</v>
      </c>
      <c r="AN31" s="657">
        <v>1847</v>
      </c>
      <c r="AO31" s="1054">
        <v>5044</v>
      </c>
    </row>
    <row r="32" spans="2:41" x14ac:dyDescent="0.2">
      <c r="B32" s="1075" t="s">
        <v>830</v>
      </c>
      <c r="C32" s="660">
        <v>7</v>
      </c>
      <c r="D32" s="661">
        <v>1</v>
      </c>
      <c r="E32" s="674">
        <v>8</v>
      </c>
      <c r="F32" s="660">
        <v>4</v>
      </c>
      <c r="G32" s="661">
        <v>4</v>
      </c>
      <c r="H32" s="674">
        <v>8</v>
      </c>
      <c r="I32" s="660">
        <v>7</v>
      </c>
      <c r="J32" s="661">
        <v>9</v>
      </c>
      <c r="K32" s="674">
        <v>16</v>
      </c>
      <c r="L32" s="660">
        <v>7</v>
      </c>
      <c r="M32" s="661">
        <v>6</v>
      </c>
      <c r="N32" s="674">
        <v>13</v>
      </c>
      <c r="O32" s="660">
        <v>15</v>
      </c>
      <c r="P32" s="661">
        <v>5</v>
      </c>
      <c r="Q32" s="674">
        <v>20</v>
      </c>
      <c r="R32" s="660">
        <v>11</v>
      </c>
      <c r="S32" s="661">
        <v>6</v>
      </c>
      <c r="T32" s="674">
        <v>17</v>
      </c>
      <c r="U32" s="660">
        <v>9</v>
      </c>
      <c r="V32" s="661">
        <v>5</v>
      </c>
      <c r="W32" s="674">
        <v>14</v>
      </c>
      <c r="X32" s="660">
        <v>4</v>
      </c>
      <c r="Y32" s="661">
        <v>5</v>
      </c>
      <c r="Z32" s="674">
        <v>9</v>
      </c>
      <c r="AA32" s="660">
        <v>3</v>
      </c>
      <c r="AB32" s="661">
        <v>3</v>
      </c>
      <c r="AC32" s="674">
        <v>6</v>
      </c>
      <c r="AD32" s="660">
        <v>7</v>
      </c>
      <c r="AE32" s="661">
        <v>6</v>
      </c>
      <c r="AF32" s="674">
        <v>13</v>
      </c>
      <c r="AG32" s="660">
        <v>13</v>
      </c>
      <c r="AH32" s="661">
        <v>7</v>
      </c>
      <c r="AI32" s="674">
        <v>20</v>
      </c>
      <c r="AJ32" s="660">
        <v>8</v>
      </c>
      <c r="AK32" s="661">
        <v>1</v>
      </c>
      <c r="AL32" s="674">
        <v>9</v>
      </c>
      <c r="AM32" s="656">
        <v>95</v>
      </c>
      <c r="AN32" s="657">
        <v>58</v>
      </c>
      <c r="AO32" s="1054">
        <v>153</v>
      </c>
    </row>
    <row r="33" spans="2:41" x14ac:dyDescent="0.2">
      <c r="B33" s="1075" t="s">
        <v>831</v>
      </c>
      <c r="C33" s="660">
        <v>426</v>
      </c>
      <c r="D33" s="661">
        <v>85</v>
      </c>
      <c r="E33" s="674">
        <v>511</v>
      </c>
      <c r="F33" s="660">
        <v>433</v>
      </c>
      <c r="G33" s="661">
        <v>80</v>
      </c>
      <c r="H33" s="674">
        <v>513</v>
      </c>
      <c r="I33" s="660">
        <v>544</v>
      </c>
      <c r="J33" s="661">
        <v>98</v>
      </c>
      <c r="K33" s="674">
        <v>642</v>
      </c>
      <c r="L33" s="660">
        <v>462</v>
      </c>
      <c r="M33" s="661">
        <v>64</v>
      </c>
      <c r="N33" s="674">
        <v>526</v>
      </c>
      <c r="O33" s="660">
        <v>508</v>
      </c>
      <c r="P33" s="661">
        <v>92</v>
      </c>
      <c r="Q33" s="674">
        <v>600</v>
      </c>
      <c r="R33" s="660">
        <v>485</v>
      </c>
      <c r="S33" s="661">
        <v>88</v>
      </c>
      <c r="T33" s="674">
        <v>573</v>
      </c>
      <c r="U33" s="660">
        <v>478</v>
      </c>
      <c r="V33" s="661">
        <v>71</v>
      </c>
      <c r="W33" s="674">
        <v>549</v>
      </c>
      <c r="X33" s="660">
        <v>465</v>
      </c>
      <c r="Y33" s="661">
        <v>61</v>
      </c>
      <c r="Z33" s="674">
        <v>526</v>
      </c>
      <c r="AA33" s="660">
        <v>355</v>
      </c>
      <c r="AB33" s="661">
        <v>58</v>
      </c>
      <c r="AC33" s="674">
        <v>413</v>
      </c>
      <c r="AD33" s="660">
        <v>416</v>
      </c>
      <c r="AE33" s="661">
        <v>46</v>
      </c>
      <c r="AF33" s="674">
        <v>462</v>
      </c>
      <c r="AG33" s="660">
        <v>492</v>
      </c>
      <c r="AH33" s="661">
        <v>74</v>
      </c>
      <c r="AI33" s="674">
        <v>566</v>
      </c>
      <c r="AJ33" s="660">
        <v>398</v>
      </c>
      <c r="AK33" s="661">
        <v>73</v>
      </c>
      <c r="AL33" s="674">
        <v>471</v>
      </c>
      <c r="AM33" s="656">
        <v>5462</v>
      </c>
      <c r="AN33" s="657">
        <v>890</v>
      </c>
      <c r="AO33" s="1054">
        <v>6352</v>
      </c>
    </row>
    <row r="34" spans="2:41" x14ac:dyDescent="0.2">
      <c r="B34" s="1075" t="s">
        <v>832</v>
      </c>
      <c r="C34" s="660">
        <v>295</v>
      </c>
      <c r="D34" s="661">
        <v>377</v>
      </c>
      <c r="E34" s="674">
        <v>672</v>
      </c>
      <c r="F34" s="660">
        <v>274</v>
      </c>
      <c r="G34" s="661">
        <v>345</v>
      </c>
      <c r="H34" s="674">
        <v>619</v>
      </c>
      <c r="I34" s="660">
        <v>354</v>
      </c>
      <c r="J34" s="661">
        <v>505</v>
      </c>
      <c r="K34" s="674">
        <v>859</v>
      </c>
      <c r="L34" s="660">
        <v>289</v>
      </c>
      <c r="M34" s="661">
        <v>342</v>
      </c>
      <c r="N34" s="674">
        <v>631</v>
      </c>
      <c r="O34" s="660">
        <v>378</v>
      </c>
      <c r="P34" s="661">
        <v>438</v>
      </c>
      <c r="Q34" s="674">
        <v>816</v>
      </c>
      <c r="R34" s="660">
        <v>307</v>
      </c>
      <c r="S34" s="661">
        <v>418</v>
      </c>
      <c r="T34" s="674">
        <v>725</v>
      </c>
      <c r="U34" s="660">
        <v>325</v>
      </c>
      <c r="V34" s="661">
        <v>340</v>
      </c>
      <c r="W34" s="674">
        <v>665</v>
      </c>
      <c r="X34" s="660">
        <v>316</v>
      </c>
      <c r="Y34" s="661">
        <v>414</v>
      </c>
      <c r="Z34" s="674">
        <v>730</v>
      </c>
      <c r="AA34" s="660">
        <v>288</v>
      </c>
      <c r="AB34" s="661">
        <v>322</v>
      </c>
      <c r="AC34" s="674">
        <v>610</v>
      </c>
      <c r="AD34" s="660">
        <v>307</v>
      </c>
      <c r="AE34" s="661">
        <v>340</v>
      </c>
      <c r="AF34" s="674">
        <v>647</v>
      </c>
      <c r="AG34" s="660">
        <v>330</v>
      </c>
      <c r="AH34" s="661">
        <v>412</v>
      </c>
      <c r="AI34" s="674">
        <v>742</v>
      </c>
      <c r="AJ34" s="660">
        <v>297</v>
      </c>
      <c r="AK34" s="661">
        <v>377</v>
      </c>
      <c r="AL34" s="674">
        <v>674</v>
      </c>
      <c r="AM34" s="656">
        <v>3760</v>
      </c>
      <c r="AN34" s="657">
        <v>4630</v>
      </c>
      <c r="AO34" s="1054">
        <v>8390</v>
      </c>
    </row>
    <row r="35" spans="2:41" x14ac:dyDescent="0.2">
      <c r="B35" s="1075" t="s">
        <v>833</v>
      </c>
      <c r="C35" s="660">
        <v>74</v>
      </c>
      <c r="D35" s="661">
        <v>141</v>
      </c>
      <c r="E35" s="674">
        <v>215</v>
      </c>
      <c r="F35" s="660">
        <v>62</v>
      </c>
      <c r="G35" s="661">
        <v>123</v>
      </c>
      <c r="H35" s="674">
        <v>185</v>
      </c>
      <c r="I35" s="660">
        <v>87</v>
      </c>
      <c r="J35" s="661">
        <v>147</v>
      </c>
      <c r="K35" s="674">
        <v>234</v>
      </c>
      <c r="L35" s="660">
        <v>76</v>
      </c>
      <c r="M35" s="661">
        <v>140</v>
      </c>
      <c r="N35" s="674">
        <v>216</v>
      </c>
      <c r="O35" s="660">
        <v>80</v>
      </c>
      <c r="P35" s="661">
        <v>134</v>
      </c>
      <c r="Q35" s="674">
        <v>214</v>
      </c>
      <c r="R35" s="660">
        <v>78</v>
      </c>
      <c r="S35" s="661">
        <v>147</v>
      </c>
      <c r="T35" s="674">
        <v>225</v>
      </c>
      <c r="U35" s="660">
        <v>75</v>
      </c>
      <c r="V35" s="661">
        <v>111</v>
      </c>
      <c r="W35" s="674">
        <v>186</v>
      </c>
      <c r="X35" s="660">
        <v>73</v>
      </c>
      <c r="Y35" s="661">
        <v>142</v>
      </c>
      <c r="Z35" s="674">
        <v>215</v>
      </c>
      <c r="AA35" s="660">
        <v>85</v>
      </c>
      <c r="AB35" s="661">
        <v>101</v>
      </c>
      <c r="AC35" s="674">
        <v>186</v>
      </c>
      <c r="AD35" s="660">
        <v>81</v>
      </c>
      <c r="AE35" s="661">
        <v>143</v>
      </c>
      <c r="AF35" s="674">
        <v>224</v>
      </c>
      <c r="AG35" s="660">
        <v>120</v>
      </c>
      <c r="AH35" s="661">
        <v>157</v>
      </c>
      <c r="AI35" s="674">
        <v>277</v>
      </c>
      <c r="AJ35" s="660">
        <v>86</v>
      </c>
      <c r="AK35" s="661">
        <v>130</v>
      </c>
      <c r="AL35" s="674">
        <v>216</v>
      </c>
      <c r="AM35" s="656">
        <v>977</v>
      </c>
      <c r="AN35" s="657">
        <v>1616</v>
      </c>
      <c r="AO35" s="1054">
        <v>2593</v>
      </c>
    </row>
    <row r="36" spans="2:41" x14ac:dyDescent="0.2">
      <c r="B36" s="1075" t="s">
        <v>834</v>
      </c>
      <c r="C36" s="660">
        <v>233</v>
      </c>
      <c r="D36" s="661">
        <v>92</v>
      </c>
      <c r="E36" s="674">
        <v>325</v>
      </c>
      <c r="F36" s="660">
        <v>212</v>
      </c>
      <c r="G36" s="661">
        <v>78</v>
      </c>
      <c r="H36" s="674">
        <v>290</v>
      </c>
      <c r="I36" s="660">
        <v>268</v>
      </c>
      <c r="J36" s="661">
        <v>102</v>
      </c>
      <c r="K36" s="674">
        <v>370</v>
      </c>
      <c r="L36" s="660">
        <v>205</v>
      </c>
      <c r="M36" s="661">
        <v>71</v>
      </c>
      <c r="N36" s="674">
        <v>276</v>
      </c>
      <c r="O36" s="660">
        <v>233</v>
      </c>
      <c r="P36" s="661">
        <v>96</v>
      </c>
      <c r="Q36" s="674">
        <v>329</v>
      </c>
      <c r="R36" s="660">
        <v>222</v>
      </c>
      <c r="S36" s="661">
        <v>85</v>
      </c>
      <c r="T36" s="674">
        <v>307</v>
      </c>
      <c r="U36" s="660">
        <v>241</v>
      </c>
      <c r="V36" s="661">
        <v>90</v>
      </c>
      <c r="W36" s="674">
        <v>331</v>
      </c>
      <c r="X36" s="660">
        <v>208</v>
      </c>
      <c r="Y36" s="661">
        <v>91</v>
      </c>
      <c r="Z36" s="674">
        <v>299</v>
      </c>
      <c r="AA36" s="660">
        <v>178</v>
      </c>
      <c r="AB36" s="661">
        <v>68</v>
      </c>
      <c r="AC36" s="674">
        <v>246</v>
      </c>
      <c r="AD36" s="660">
        <v>197</v>
      </c>
      <c r="AE36" s="661">
        <v>87</v>
      </c>
      <c r="AF36" s="674">
        <v>284</v>
      </c>
      <c r="AG36" s="660">
        <v>215</v>
      </c>
      <c r="AH36" s="661">
        <v>110</v>
      </c>
      <c r="AI36" s="674">
        <v>325</v>
      </c>
      <c r="AJ36" s="660">
        <v>233</v>
      </c>
      <c r="AK36" s="661">
        <v>87</v>
      </c>
      <c r="AL36" s="674">
        <v>320</v>
      </c>
      <c r="AM36" s="656">
        <v>2645</v>
      </c>
      <c r="AN36" s="657">
        <v>1057</v>
      </c>
      <c r="AO36" s="1054">
        <v>3702</v>
      </c>
    </row>
    <row r="37" spans="2:41" x14ac:dyDescent="0.2">
      <c r="B37" s="1075" t="s">
        <v>835</v>
      </c>
      <c r="C37" s="660">
        <v>55</v>
      </c>
      <c r="D37" s="661">
        <v>140</v>
      </c>
      <c r="E37" s="674">
        <v>195</v>
      </c>
      <c r="F37" s="660">
        <v>42</v>
      </c>
      <c r="G37" s="661">
        <v>106</v>
      </c>
      <c r="H37" s="674">
        <v>148</v>
      </c>
      <c r="I37" s="660">
        <v>73</v>
      </c>
      <c r="J37" s="661">
        <v>186</v>
      </c>
      <c r="K37" s="674">
        <v>259</v>
      </c>
      <c r="L37" s="660">
        <v>52</v>
      </c>
      <c r="M37" s="661">
        <v>126</v>
      </c>
      <c r="N37" s="674">
        <v>178</v>
      </c>
      <c r="O37" s="660">
        <v>78</v>
      </c>
      <c r="P37" s="661">
        <v>156</v>
      </c>
      <c r="Q37" s="674">
        <v>234</v>
      </c>
      <c r="R37" s="660">
        <v>61</v>
      </c>
      <c r="S37" s="661">
        <v>149</v>
      </c>
      <c r="T37" s="674">
        <v>210</v>
      </c>
      <c r="U37" s="660">
        <v>48</v>
      </c>
      <c r="V37" s="661">
        <v>115</v>
      </c>
      <c r="W37" s="674">
        <v>163</v>
      </c>
      <c r="X37" s="660">
        <v>62</v>
      </c>
      <c r="Y37" s="661">
        <v>127</v>
      </c>
      <c r="Z37" s="674">
        <v>189</v>
      </c>
      <c r="AA37" s="660">
        <v>53</v>
      </c>
      <c r="AB37" s="661">
        <v>104</v>
      </c>
      <c r="AC37" s="674">
        <v>157</v>
      </c>
      <c r="AD37" s="660">
        <v>49</v>
      </c>
      <c r="AE37" s="661">
        <v>144</v>
      </c>
      <c r="AF37" s="674">
        <v>193</v>
      </c>
      <c r="AG37" s="660">
        <v>48</v>
      </c>
      <c r="AH37" s="661">
        <v>124</v>
      </c>
      <c r="AI37" s="674">
        <v>172</v>
      </c>
      <c r="AJ37" s="660">
        <v>65</v>
      </c>
      <c r="AK37" s="661">
        <v>119</v>
      </c>
      <c r="AL37" s="674">
        <v>184</v>
      </c>
      <c r="AM37" s="656">
        <v>686</v>
      </c>
      <c r="AN37" s="657">
        <v>1596</v>
      </c>
      <c r="AO37" s="1054">
        <v>2282</v>
      </c>
    </row>
    <row r="38" spans="2:41" x14ac:dyDescent="0.2">
      <c r="B38" s="1075" t="s">
        <v>836</v>
      </c>
      <c r="C38" s="660">
        <v>386</v>
      </c>
      <c r="D38" s="661">
        <v>500</v>
      </c>
      <c r="E38" s="674">
        <v>886</v>
      </c>
      <c r="F38" s="660">
        <v>359</v>
      </c>
      <c r="G38" s="661">
        <v>397</v>
      </c>
      <c r="H38" s="674">
        <v>756</v>
      </c>
      <c r="I38" s="660">
        <v>432</v>
      </c>
      <c r="J38" s="661">
        <v>542</v>
      </c>
      <c r="K38" s="674">
        <v>974</v>
      </c>
      <c r="L38" s="660">
        <v>377</v>
      </c>
      <c r="M38" s="661">
        <v>434</v>
      </c>
      <c r="N38" s="674">
        <v>811</v>
      </c>
      <c r="O38" s="660">
        <v>503</v>
      </c>
      <c r="P38" s="661">
        <v>492</v>
      </c>
      <c r="Q38" s="674">
        <v>995</v>
      </c>
      <c r="R38" s="660">
        <v>418</v>
      </c>
      <c r="S38" s="661">
        <v>464</v>
      </c>
      <c r="T38" s="674">
        <v>882</v>
      </c>
      <c r="U38" s="660">
        <v>415</v>
      </c>
      <c r="V38" s="661">
        <v>420</v>
      </c>
      <c r="W38" s="674">
        <v>835</v>
      </c>
      <c r="X38" s="660">
        <v>437</v>
      </c>
      <c r="Y38" s="661">
        <v>491</v>
      </c>
      <c r="Z38" s="674">
        <v>928</v>
      </c>
      <c r="AA38" s="660">
        <v>354</v>
      </c>
      <c r="AB38" s="661">
        <v>426</v>
      </c>
      <c r="AC38" s="674">
        <v>780</v>
      </c>
      <c r="AD38" s="660">
        <v>409</v>
      </c>
      <c r="AE38" s="661">
        <v>423</v>
      </c>
      <c r="AF38" s="674">
        <v>832</v>
      </c>
      <c r="AG38" s="660">
        <v>497</v>
      </c>
      <c r="AH38" s="661">
        <v>502</v>
      </c>
      <c r="AI38" s="674">
        <v>999</v>
      </c>
      <c r="AJ38" s="660">
        <v>442</v>
      </c>
      <c r="AK38" s="661">
        <v>458</v>
      </c>
      <c r="AL38" s="674">
        <v>900</v>
      </c>
      <c r="AM38" s="656">
        <v>5029</v>
      </c>
      <c r="AN38" s="657">
        <v>5549</v>
      </c>
      <c r="AO38" s="1054">
        <v>10578</v>
      </c>
    </row>
    <row r="39" spans="2:41" x14ac:dyDescent="0.2">
      <c r="B39" s="1075" t="s">
        <v>837</v>
      </c>
      <c r="C39" s="660">
        <v>55</v>
      </c>
      <c r="D39" s="661">
        <v>163</v>
      </c>
      <c r="E39" s="674">
        <v>218</v>
      </c>
      <c r="F39" s="660">
        <v>48</v>
      </c>
      <c r="G39" s="661">
        <v>110</v>
      </c>
      <c r="H39" s="674">
        <v>158</v>
      </c>
      <c r="I39" s="660">
        <v>117</v>
      </c>
      <c r="J39" s="661">
        <v>306</v>
      </c>
      <c r="K39" s="674">
        <v>423</v>
      </c>
      <c r="L39" s="660">
        <v>79</v>
      </c>
      <c r="M39" s="661">
        <v>264</v>
      </c>
      <c r="N39" s="674">
        <v>343</v>
      </c>
      <c r="O39" s="660">
        <v>107</v>
      </c>
      <c r="P39" s="661">
        <v>327</v>
      </c>
      <c r="Q39" s="674">
        <v>434</v>
      </c>
      <c r="R39" s="660">
        <v>94</v>
      </c>
      <c r="S39" s="661">
        <v>264</v>
      </c>
      <c r="T39" s="674">
        <v>358</v>
      </c>
      <c r="U39" s="660">
        <v>53</v>
      </c>
      <c r="V39" s="661">
        <v>212</v>
      </c>
      <c r="W39" s="674">
        <v>265</v>
      </c>
      <c r="X39" s="660">
        <v>86</v>
      </c>
      <c r="Y39" s="661">
        <v>268</v>
      </c>
      <c r="Z39" s="674">
        <v>354</v>
      </c>
      <c r="AA39" s="660">
        <v>90</v>
      </c>
      <c r="AB39" s="661">
        <v>200</v>
      </c>
      <c r="AC39" s="674">
        <v>290</v>
      </c>
      <c r="AD39" s="660">
        <v>73</v>
      </c>
      <c r="AE39" s="661">
        <v>222</v>
      </c>
      <c r="AF39" s="674">
        <v>295</v>
      </c>
      <c r="AG39" s="660">
        <v>85</v>
      </c>
      <c r="AH39" s="661">
        <v>251</v>
      </c>
      <c r="AI39" s="674">
        <v>336</v>
      </c>
      <c r="AJ39" s="660">
        <v>70</v>
      </c>
      <c r="AK39" s="661">
        <v>194</v>
      </c>
      <c r="AL39" s="674">
        <v>264</v>
      </c>
      <c r="AM39" s="656">
        <v>957</v>
      </c>
      <c r="AN39" s="657">
        <v>2781</v>
      </c>
      <c r="AO39" s="1054">
        <v>3738</v>
      </c>
    </row>
    <row r="40" spans="2:41" x14ac:dyDescent="0.2">
      <c r="B40" s="1075" t="s">
        <v>838</v>
      </c>
      <c r="C40" s="660">
        <v>27</v>
      </c>
      <c r="D40" s="661">
        <v>141</v>
      </c>
      <c r="E40" s="674">
        <v>168</v>
      </c>
      <c r="F40" s="660">
        <v>24</v>
      </c>
      <c r="G40" s="661">
        <v>61</v>
      </c>
      <c r="H40" s="674">
        <v>85</v>
      </c>
      <c r="I40" s="660">
        <v>55</v>
      </c>
      <c r="J40" s="661">
        <v>339</v>
      </c>
      <c r="K40" s="674">
        <v>394</v>
      </c>
      <c r="L40" s="660">
        <v>58</v>
      </c>
      <c r="M40" s="661">
        <v>250</v>
      </c>
      <c r="N40" s="674">
        <v>308</v>
      </c>
      <c r="O40" s="660">
        <v>59</v>
      </c>
      <c r="P40" s="661">
        <v>332</v>
      </c>
      <c r="Q40" s="674">
        <v>391</v>
      </c>
      <c r="R40" s="660">
        <v>67</v>
      </c>
      <c r="S40" s="661">
        <v>280</v>
      </c>
      <c r="T40" s="674">
        <v>347</v>
      </c>
      <c r="U40" s="660">
        <v>42</v>
      </c>
      <c r="V40" s="661">
        <v>179</v>
      </c>
      <c r="W40" s="674">
        <v>221</v>
      </c>
      <c r="X40" s="660">
        <v>41</v>
      </c>
      <c r="Y40" s="661">
        <v>326</v>
      </c>
      <c r="Z40" s="674">
        <v>367</v>
      </c>
      <c r="AA40" s="660">
        <v>52</v>
      </c>
      <c r="AB40" s="661">
        <v>238</v>
      </c>
      <c r="AC40" s="674">
        <v>290</v>
      </c>
      <c r="AD40" s="660">
        <v>51</v>
      </c>
      <c r="AE40" s="661">
        <v>246</v>
      </c>
      <c r="AF40" s="674">
        <v>297</v>
      </c>
      <c r="AG40" s="660">
        <v>63</v>
      </c>
      <c r="AH40" s="661">
        <v>293</v>
      </c>
      <c r="AI40" s="674">
        <v>356</v>
      </c>
      <c r="AJ40" s="660">
        <v>51</v>
      </c>
      <c r="AK40" s="661">
        <v>186</v>
      </c>
      <c r="AL40" s="674">
        <v>237</v>
      </c>
      <c r="AM40" s="656">
        <v>590</v>
      </c>
      <c r="AN40" s="657">
        <v>2871</v>
      </c>
      <c r="AO40" s="1054">
        <v>3461</v>
      </c>
    </row>
    <row r="41" spans="2:41" x14ac:dyDescent="0.2">
      <c r="B41" s="1075" t="s">
        <v>839</v>
      </c>
      <c r="C41" s="660">
        <v>40</v>
      </c>
      <c r="D41" s="661">
        <v>233</v>
      </c>
      <c r="E41" s="674">
        <v>273</v>
      </c>
      <c r="F41" s="660">
        <v>36</v>
      </c>
      <c r="G41" s="661">
        <v>160</v>
      </c>
      <c r="H41" s="674">
        <v>196</v>
      </c>
      <c r="I41" s="660">
        <v>54</v>
      </c>
      <c r="J41" s="661">
        <v>247</v>
      </c>
      <c r="K41" s="674">
        <v>301</v>
      </c>
      <c r="L41" s="660">
        <v>49</v>
      </c>
      <c r="M41" s="661">
        <v>219</v>
      </c>
      <c r="N41" s="674">
        <v>268</v>
      </c>
      <c r="O41" s="660">
        <v>46</v>
      </c>
      <c r="P41" s="661">
        <v>215</v>
      </c>
      <c r="Q41" s="674">
        <v>261</v>
      </c>
      <c r="R41" s="660">
        <v>40</v>
      </c>
      <c r="S41" s="661">
        <v>215</v>
      </c>
      <c r="T41" s="674">
        <v>255</v>
      </c>
      <c r="U41" s="660">
        <v>42</v>
      </c>
      <c r="V41" s="661">
        <v>181</v>
      </c>
      <c r="W41" s="674">
        <v>223</v>
      </c>
      <c r="X41" s="660">
        <v>46</v>
      </c>
      <c r="Y41" s="661">
        <v>212</v>
      </c>
      <c r="Z41" s="674">
        <v>258</v>
      </c>
      <c r="AA41" s="660">
        <v>47</v>
      </c>
      <c r="AB41" s="661">
        <v>173</v>
      </c>
      <c r="AC41" s="674">
        <v>220</v>
      </c>
      <c r="AD41" s="660">
        <v>39</v>
      </c>
      <c r="AE41" s="661">
        <v>190</v>
      </c>
      <c r="AF41" s="674">
        <v>229</v>
      </c>
      <c r="AG41" s="660">
        <v>41</v>
      </c>
      <c r="AH41" s="661">
        <v>222</v>
      </c>
      <c r="AI41" s="674">
        <v>263</v>
      </c>
      <c r="AJ41" s="660">
        <v>42</v>
      </c>
      <c r="AK41" s="661">
        <v>198</v>
      </c>
      <c r="AL41" s="674">
        <v>240</v>
      </c>
      <c r="AM41" s="656">
        <v>522</v>
      </c>
      <c r="AN41" s="657">
        <v>2465</v>
      </c>
      <c r="AO41" s="1054">
        <v>2987</v>
      </c>
    </row>
    <row r="42" spans="2:41" x14ac:dyDescent="0.2">
      <c r="B42" s="1075" t="s">
        <v>840</v>
      </c>
      <c r="C42" s="660">
        <v>61</v>
      </c>
      <c r="D42" s="661">
        <v>147</v>
      </c>
      <c r="E42" s="674">
        <v>208</v>
      </c>
      <c r="F42" s="660">
        <v>65</v>
      </c>
      <c r="G42" s="661">
        <v>111</v>
      </c>
      <c r="H42" s="674">
        <v>176</v>
      </c>
      <c r="I42" s="660">
        <v>109</v>
      </c>
      <c r="J42" s="661">
        <v>185</v>
      </c>
      <c r="K42" s="674">
        <v>294</v>
      </c>
      <c r="L42" s="660">
        <v>74</v>
      </c>
      <c r="M42" s="661">
        <v>148</v>
      </c>
      <c r="N42" s="674">
        <v>222</v>
      </c>
      <c r="O42" s="660">
        <v>115</v>
      </c>
      <c r="P42" s="661">
        <v>193</v>
      </c>
      <c r="Q42" s="674">
        <v>308</v>
      </c>
      <c r="R42" s="660">
        <v>86</v>
      </c>
      <c r="S42" s="661">
        <v>185</v>
      </c>
      <c r="T42" s="674">
        <v>271</v>
      </c>
      <c r="U42" s="660">
        <v>89</v>
      </c>
      <c r="V42" s="661">
        <v>149</v>
      </c>
      <c r="W42" s="674">
        <v>238</v>
      </c>
      <c r="X42" s="660">
        <v>87</v>
      </c>
      <c r="Y42" s="661">
        <v>168</v>
      </c>
      <c r="Z42" s="674">
        <v>255</v>
      </c>
      <c r="AA42" s="660">
        <v>92</v>
      </c>
      <c r="AB42" s="661">
        <v>150</v>
      </c>
      <c r="AC42" s="674">
        <v>242</v>
      </c>
      <c r="AD42" s="660">
        <v>90</v>
      </c>
      <c r="AE42" s="661">
        <v>166</v>
      </c>
      <c r="AF42" s="674">
        <v>256</v>
      </c>
      <c r="AG42" s="660">
        <v>96</v>
      </c>
      <c r="AH42" s="661">
        <v>196</v>
      </c>
      <c r="AI42" s="674">
        <v>292</v>
      </c>
      <c r="AJ42" s="660">
        <v>100</v>
      </c>
      <c r="AK42" s="661">
        <v>160</v>
      </c>
      <c r="AL42" s="674">
        <v>260</v>
      </c>
      <c r="AM42" s="656">
        <v>1064</v>
      </c>
      <c r="AN42" s="657">
        <v>1958</v>
      </c>
      <c r="AO42" s="1054">
        <v>3022</v>
      </c>
    </row>
    <row r="43" spans="2:41" x14ac:dyDescent="0.2">
      <c r="B43" s="1075" t="s">
        <v>841</v>
      </c>
      <c r="C43" s="660">
        <v>20</v>
      </c>
      <c r="D43" s="661">
        <v>11</v>
      </c>
      <c r="E43" s="674">
        <v>31</v>
      </c>
      <c r="F43" s="660">
        <v>15</v>
      </c>
      <c r="G43" s="661">
        <v>13</v>
      </c>
      <c r="H43" s="674">
        <v>28</v>
      </c>
      <c r="I43" s="660">
        <v>17</v>
      </c>
      <c r="J43" s="661">
        <v>11</v>
      </c>
      <c r="K43" s="674">
        <v>28</v>
      </c>
      <c r="L43" s="660">
        <v>13</v>
      </c>
      <c r="M43" s="661">
        <v>14</v>
      </c>
      <c r="N43" s="674">
        <v>27</v>
      </c>
      <c r="O43" s="660">
        <v>12</v>
      </c>
      <c r="P43" s="661">
        <v>18</v>
      </c>
      <c r="Q43" s="674">
        <v>30</v>
      </c>
      <c r="R43" s="660">
        <v>28</v>
      </c>
      <c r="S43" s="661">
        <v>11</v>
      </c>
      <c r="T43" s="674">
        <v>39</v>
      </c>
      <c r="U43" s="660">
        <v>26</v>
      </c>
      <c r="V43" s="661">
        <v>17</v>
      </c>
      <c r="W43" s="674">
        <v>43</v>
      </c>
      <c r="X43" s="660">
        <v>25</v>
      </c>
      <c r="Y43" s="661">
        <v>16</v>
      </c>
      <c r="Z43" s="674">
        <v>41</v>
      </c>
      <c r="AA43" s="660">
        <v>14</v>
      </c>
      <c r="AB43" s="661">
        <v>10</v>
      </c>
      <c r="AC43" s="674">
        <v>24</v>
      </c>
      <c r="AD43" s="660">
        <v>23</v>
      </c>
      <c r="AE43" s="661">
        <v>14</v>
      </c>
      <c r="AF43" s="674">
        <v>37</v>
      </c>
      <c r="AG43" s="660">
        <v>25</v>
      </c>
      <c r="AH43" s="661">
        <v>11</v>
      </c>
      <c r="AI43" s="674">
        <v>36</v>
      </c>
      <c r="AJ43" s="660">
        <v>19</v>
      </c>
      <c r="AK43" s="661">
        <v>11</v>
      </c>
      <c r="AL43" s="674">
        <v>30</v>
      </c>
      <c r="AM43" s="656">
        <v>237</v>
      </c>
      <c r="AN43" s="657">
        <v>157</v>
      </c>
      <c r="AO43" s="1054">
        <v>394</v>
      </c>
    </row>
    <row r="44" spans="2:41" x14ac:dyDescent="0.2">
      <c r="B44" s="1075" t="s">
        <v>842</v>
      </c>
      <c r="C44" s="660">
        <v>0</v>
      </c>
      <c r="D44" s="661">
        <v>0</v>
      </c>
      <c r="E44" s="674">
        <v>0</v>
      </c>
      <c r="F44" s="660">
        <v>0</v>
      </c>
      <c r="G44" s="661">
        <v>1</v>
      </c>
      <c r="H44" s="674">
        <v>1</v>
      </c>
      <c r="I44" s="660">
        <v>0</v>
      </c>
      <c r="J44" s="661">
        <v>1</v>
      </c>
      <c r="K44" s="674">
        <v>1</v>
      </c>
      <c r="L44" s="660">
        <v>1</v>
      </c>
      <c r="M44" s="661">
        <v>1</v>
      </c>
      <c r="N44" s="674">
        <v>2</v>
      </c>
      <c r="O44" s="660">
        <v>0</v>
      </c>
      <c r="P44" s="661">
        <v>0</v>
      </c>
      <c r="Q44" s="674">
        <v>0</v>
      </c>
      <c r="R44" s="660">
        <v>0</v>
      </c>
      <c r="S44" s="661">
        <v>0</v>
      </c>
      <c r="T44" s="674">
        <v>0</v>
      </c>
      <c r="U44" s="660">
        <v>0</v>
      </c>
      <c r="V44" s="661">
        <v>0</v>
      </c>
      <c r="W44" s="674">
        <v>0</v>
      </c>
      <c r="X44" s="660">
        <v>0</v>
      </c>
      <c r="Y44" s="661">
        <v>0</v>
      </c>
      <c r="Z44" s="674">
        <v>0</v>
      </c>
      <c r="AA44" s="660">
        <v>0</v>
      </c>
      <c r="AB44" s="661">
        <v>0</v>
      </c>
      <c r="AC44" s="674">
        <v>0</v>
      </c>
      <c r="AD44" s="660">
        <v>0</v>
      </c>
      <c r="AE44" s="661">
        <v>0</v>
      </c>
      <c r="AF44" s="674">
        <v>0</v>
      </c>
      <c r="AG44" s="660">
        <v>0</v>
      </c>
      <c r="AH44" s="661">
        <v>0</v>
      </c>
      <c r="AI44" s="674">
        <v>0</v>
      </c>
      <c r="AJ44" s="660">
        <v>0</v>
      </c>
      <c r="AK44" s="661">
        <v>0</v>
      </c>
      <c r="AL44" s="674">
        <v>0</v>
      </c>
      <c r="AM44" s="656">
        <v>1</v>
      </c>
      <c r="AN44" s="657">
        <v>3</v>
      </c>
      <c r="AO44" s="1054">
        <v>4</v>
      </c>
    </row>
    <row r="45" spans="2:41" ht="15" x14ac:dyDescent="0.25">
      <c r="B45" s="1056" t="s">
        <v>879</v>
      </c>
      <c r="C45" s="664">
        <v>2085</v>
      </c>
      <c r="D45" s="665">
        <v>2291</v>
      </c>
      <c r="E45" s="679">
        <v>4376</v>
      </c>
      <c r="F45" s="664">
        <v>1899</v>
      </c>
      <c r="G45" s="665">
        <v>1808</v>
      </c>
      <c r="H45" s="679">
        <v>3707</v>
      </c>
      <c r="I45" s="664">
        <v>2570</v>
      </c>
      <c r="J45" s="665">
        <v>2937</v>
      </c>
      <c r="K45" s="679">
        <v>5507</v>
      </c>
      <c r="L45" s="664">
        <v>2093</v>
      </c>
      <c r="M45" s="665">
        <v>2299</v>
      </c>
      <c r="N45" s="679">
        <v>4392</v>
      </c>
      <c r="O45" s="664">
        <v>2534</v>
      </c>
      <c r="P45" s="665">
        <v>2735</v>
      </c>
      <c r="Q45" s="679">
        <v>5269</v>
      </c>
      <c r="R45" s="664">
        <v>2300</v>
      </c>
      <c r="S45" s="665">
        <v>2536</v>
      </c>
      <c r="T45" s="679">
        <v>4836</v>
      </c>
      <c r="U45" s="664">
        <v>2204</v>
      </c>
      <c r="V45" s="665">
        <v>2113</v>
      </c>
      <c r="W45" s="679">
        <v>4317</v>
      </c>
      <c r="X45" s="664">
        <v>2222</v>
      </c>
      <c r="Y45" s="665">
        <v>2525</v>
      </c>
      <c r="Z45" s="679">
        <v>4747</v>
      </c>
      <c r="AA45" s="664">
        <v>1891</v>
      </c>
      <c r="AB45" s="665">
        <v>2022</v>
      </c>
      <c r="AC45" s="679">
        <v>3913</v>
      </c>
      <c r="AD45" s="664">
        <v>2077</v>
      </c>
      <c r="AE45" s="665">
        <v>2204</v>
      </c>
      <c r="AF45" s="679">
        <v>4281</v>
      </c>
      <c r="AG45" s="664">
        <v>2360</v>
      </c>
      <c r="AH45" s="665">
        <v>2581</v>
      </c>
      <c r="AI45" s="679">
        <v>4941</v>
      </c>
      <c r="AJ45" s="664">
        <v>2134</v>
      </c>
      <c r="AK45" s="665">
        <v>2220</v>
      </c>
      <c r="AL45" s="679">
        <v>4354</v>
      </c>
      <c r="AM45" s="664">
        <v>26369</v>
      </c>
      <c r="AN45" s="665">
        <v>28271</v>
      </c>
      <c r="AO45" s="1104">
        <v>54640</v>
      </c>
    </row>
    <row r="46" spans="2:41" ht="22.5" customHeight="1" x14ac:dyDescent="0.2">
      <c r="B46" s="1101" t="s">
        <v>880</v>
      </c>
      <c r="C46" s="1058"/>
      <c r="D46" s="1059"/>
      <c r="E46" s="1060"/>
      <c r="F46" s="1058"/>
      <c r="G46" s="1059"/>
      <c r="H46" s="1060"/>
      <c r="I46" s="1058"/>
      <c r="J46" s="1059"/>
      <c r="K46" s="1060"/>
      <c r="L46" s="1058"/>
      <c r="M46" s="1059"/>
      <c r="N46" s="1060"/>
      <c r="O46" s="1058"/>
      <c r="P46" s="1059"/>
      <c r="Q46" s="1060"/>
      <c r="R46" s="1058"/>
      <c r="S46" s="1059"/>
      <c r="T46" s="1060"/>
      <c r="U46" s="1058"/>
      <c r="V46" s="1059"/>
      <c r="W46" s="1060"/>
      <c r="X46" s="1058"/>
      <c r="Y46" s="1059"/>
      <c r="Z46" s="1060"/>
      <c r="AA46" s="1058"/>
      <c r="AB46" s="1059"/>
      <c r="AC46" s="1060"/>
      <c r="AD46" s="1058"/>
      <c r="AE46" s="1059"/>
      <c r="AF46" s="1060"/>
      <c r="AG46" s="1058"/>
      <c r="AH46" s="1059"/>
      <c r="AI46" s="1060"/>
      <c r="AJ46" s="1058"/>
      <c r="AK46" s="1059"/>
      <c r="AL46" s="1060"/>
      <c r="AM46" s="1058"/>
      <c r="AN46" s="1059"/>
      <c r="AO46" s="1061"/>
    </row>
    <row r="47" spans="2:41" ht="20.25" customHeight="1" x14ac:dyDescent="0.2">
      <c r="B47" s="699" t="s">
        <v>826</v>
      </c>
      <c r="C47" s="656">
        <v>1215</v>
      </c>
      <c r="D47" s="657">
        <v>531</v>
      </c>
      <c r="E47" s="674">
        <v>1746</v>
      </c>
      <c r="F47" s="656">
        <v>1109</v>
      </c>
      <c r="G47" s="657">
        <v>591</v>
      </c>
      <c r="H47" s="674">
        <v>1700</v>
      </c>
      <c r="I47" s="656">
        <v>1116</v>
      </c>
      <c r="J47" s="657">
        <v>445</v>
      </c>
      <c r="K47" s="674">
        <v>1561</v>
      </c>
      <c r="L47" s="656">
        <v>764</v>
      </c>
      <c r="M47" s="657">
        <v>261</v>
      </c>
      <c r="N47" s="674">
        <v>1025</v>
      </c>
      <c r="O47" s="656">
        <v>872</v>
      </c>
      <c r="P47" s="657">
        <v>298</v>
      </c>
      <c r="Q47" s="674">
        <v>1170</v>
      </c>
      <c r="R47" s="656">
        <v>830</v>
      </c>
      <c r="S47" s="657">
        <v>306</v>
      </c>
      <c r="T47" s="674">
        <v>1136</v>
      </c>
      <c r="U47" s="656">
        <v>925</v>
      </c>
      <c r="V47" s="657">
        <v>308</v>
      </c>
      <c r="W47" s="674">
        <v>1233</v>
      </c>
      <c r="X47" s="656">
        <v>963</v>
      </c>
      <c r="Y47" s="657">
        <v>316</v>
      </c>
      <c r="Z47" s="674">
        <v>1279</v>
      </c>
      <c r="AA47" s="656">
        <v>787</v>
      </c>
      <c r="AB47" s="657">
        <v>215</v>
      </c>
      <c r="AC47" s="674">
        <v>1002</v>
      </c>
      <c r="AD47" s="656">
        <v>829</v>
      </c>
      <c r="AE47" s="657">
        <v>258</v>
      </c>
      <c r="AF47" s="674">
        <v>1087</v>
      </c>
      <c r="AG47" s="656">
        <v>971</v>
      </c>
      <c r="AH47" s="657">
        <v>434</v>
      </c>
      <c r="AI47" s="674">
        <v>1405</v>
      </c>
      <c r="AJ47" s="656">
        <v>1030</v>
      </c>
      <c r="AK47" s="657">
        <v>617</v>
      </c>
      <c r="AL47" s="674">
        <v>1647</v>
      </c>
      <c r="AM47" s="656">
        <v>11411</v>
      </c>
      <c r="AN47" s="657">
        <v>4580</v>
      </c>
      <c r="AO47" s="1054">
        <v>15991</v>
      </c>
    </row>
    <row r="48" spans="2:41" x14ac:dyDescent="0.2">
      <c r="B48" s="1075" t="s">
        <v>827</v>
      </c>
      <c r="C48" s="656">
        <v>99</v>
      </c>
      <c r="D48" s="657">
        <v>45</v>
      </c>
      <c r="E48" s="674">
        <v>144</v>
      </c>
      <c r="F48" s="656">
        <v>99</v>
      </c>
      <c r="G48" s="657">
        <v>41</v>
      </c>
      <c r="H48" s="674">
        <v>140</v>
      </c>
      <c r="I48" s="656">
        <v>119</v>
      </c>
      <c r="J48" s="657">
        <v>40</v>
      </c>
      <c r="K48" s="674">
        <v>159</v>
      </c>
      <c r="L48" s="656">
        <v>113</v>
      </c>
      <c r="M48" s="657">
        <v>36</v>
      </c>
      <c r="N48" s="674">
        <v>149</v>
      </c>
      <c r="O48" s="656">
        <v>134</v>
      </c>
      <c r="P48" s="657">
        <v>32</v>
      </c>
      <c r="Q48" s="674">
        <v>166</v>
      </c>
      <c r="R48" s="656">
        <v>127</v>
      </c>
      <c r="S48" s="657">
        <v>40</v>
      </c>
      <c r="T48" s="674">
        <v>167</v>
      </c>
      <c r="U48" s="656">
        <v>146</v>
      </c>
      <c r="V48" s="657">
        <v>35</v>
      </c>
      <c r="W48" s="674">
        <v>181</v>
      </c>
      <c r="X48" s="656">
        <v>119</v>
      </c>
      <c r="Y48" s="657">
        <v>24</v>
      </c>
      <c r="Z48" s="674">
        <v>143</v>
      </c>
      <c r="AA48" s="656">
        <v>72</v>
      </c>
      <c r="AB48" s="657">
        <v>23</v>
      </c>
      <c r="AC48" s="674">
        <v>95</v>
      </c>
      <c r="AD48" s="656">
        <v>105</v>
      </c>
      <c r="AE48" s="657">
        <v>34</v>
      </c>
      <c r="AF48" s="674">
        <v>139</v>
      </c>
      <c r="AG48" s="656">
        <v>113</v>
      </c>
      <c r="AH48" s="657">
        <v>51</v>
      </c>
      <c r="AI48" s="674">
        <v>164</v>
      </c>
      <c r="AJ48" s="656">
        <v>104</v>
      </c>
      <c r="AK48" s="657">
        <v>30</v>
      </c>
      <c r="AL48" s="674">
        <v>134</v>
      </c>
      <c r="AM48" s="656">
        <v>1350</v>
      </c>
      <c r="AN48" s="657">
        <v>431</v>
      </c>
      <c r="AO48" s="1054">
        <v>1781</v>
      </c>
    </row>
    <row r="49" spans="2:41" x14ac:dyDescent="0.2">
      <c r="B49" s="1075" t="s">
        <v>828</v>
      </c>
      <c r="C49" s="656">
        <v>76</v>
      </c>
      <c r="D49" s="657">
        <v>9</v>
      </c>
      <c r="E49" s="674">
        <v>85</v>
      </c>
      <c r="F49" s="656">
        <v>58</v>
      </c>
      <c r="G49" s="657">
        <v>2</v>
      </c>
      <c r="H49" s="674">
        <v>60</v>
      </c>
      <c r="I49" s="656">
        <v>88</v>
      </c>
      <c r="J49" s="657">
        <v>3</v>
      </c>
      <c r="K49" s="674">
        <v>91</v>
      </c>
      <c r="L49" s="656">
        <v>66</v>
      </c>
      <c r="M49" s="657">
        <v>4</v>
      </c>
      <c r="N49" s="674">
        <v>70</v>
      </c>
      <c r="O49" s="656">
        <v>70</v>
      </c>
      <c r="P49" s="657">
        <v>3</v>
      </c>
      <c r="Q49" s="674">
        <v>73</v>
      </c>
      <c r="R49" s="656">
        <v>80</v>
      </c>
      <c r="S49" s="657">
        <v>3</v>
      </c>
      <c r="T49" s="674">
        <v>83</v>
      </c>
      <c r="U49" s="656">
        <v>79</v>
      </c>
      <c r="V49" s="657">
        <v>6</v>
      </c>
      <c r="W49" s="674">
        <v>85</v>
      </c>
      <c r="X49" s="656">
        <v>58</v>
      </c>
      <c r="Y49" s="657">
        <v>8</v>
      </c>
      <c r="Z49" s="674">
        <v>66</v>
      </c>
      <c r="AA49" s="656">
        <v>54</v>
      </c>
      <c r="AB49" s="657">
        <v>3</v>
      </c>
      <c r="AC49" s="674">
        <v>57</v>
      </c>
      <c r="AD49" s="656">
        <v>55</v>
      </c>
      <c r="AE49" s="657">
        <v>4</v>
      </c>
      <c r="AF49" s="674">
        <v>59</v>
      </c>
      <c r="AG49" s="656">
        <v>74</v>
      </c>
      <c r="AH49" s="657">
        <v>6</v>
      </c>
      <c r="AI49" s="674">
        <v>80</v>
      </c>
      <c r="AJ49" s="656">
        <v>53</v>
      </c>
      <c r="AK49" s="657">
        <v>6</v>
      </c>
      <c r="AL49" s="674">
        <v>59</v>
      </c>
      <c r="AM49" s="656">
        <v>811</v>
      </c>
      <c r="AN49" s="657">
        <v>57</v>
      </c>
      <c r="AO49" s="1054">
        <v>868</v>
      </c>
    </row>
    <row r="50" spans="2:41" x14ac:dyDescent="0.2">
      <c r="B50" s="1075" t="s">
        <v>829</v>
      </c>
      <c r="C50" s="656">
        <v>2045</v>
      </c>
      <c r="D50" s="657">
        <v>587</v>
      </c>
      <c r="E50" s="674">
        <v>2632</v>
      </c>
      <c r="F50" s="656">
        <v>1860</v>
      </c>
      <c r="G50" s="657">
        <v>452</v>
      </c>
      <c r="H50" s="674">
        <v>2312</v>
      </c>
      <c r="I50" s="656">
        <v>2295</v>
      </c>
      <c r="J50" s="657">
        <v>576</v>
      </c>
      <c r="K50" s="674">
        <v>2871</v>
      </c>
      <c r="L50" s="656">
        <v>1736</v>
      </c>
      <c r="M50" s="657">
        <v>480</v>
      </c>
      <c r="N50" s="674">
        <v>2216</v>
      </c>
      <c r="O50" s="656">
        <v>2170</v>
      </c>
      <c r="P50" s="657">
        <v>532</v>
      </c>
      <c r="Q50" s="674">
        <v>2702</v>
      </c>
      <c r="R50" s="656">
        <v>1947</v>
      </c>
      <c r="S50" s="657">
        <v>510</v>
      </c>
      <c r="T50" s="674">
        <v>2457</v>
      </c>
      <c r="U50" s="656">
        <v>1930</v>
      </c>
      <c r="V50" s="657">
        <v>470</v>
      </c>
      <c r="W50" s="674">
        <v>2400</v>
      </c>
      <c r="X50" s="656">
        <v>1918</v>
      </c>
      <c r="Y50" s="657">
        <v>524</v>
      </c>
      <c r="Z50" s="674">
        <v>2442</v>
      </c>
      <c r="AA50" s="656">
        <v>1547</v>
      </c>
      <c r="AB50" s="657">
        <v>394</v>
      </c>
      <c r="AC50" s="674">
        <v>1941</v>
      </c>
      <c r="AD50" s="656">
        <v>1798</v>
      </c>
      <c r="AE50" s="657">
        <v>422</v>
      </c>
      <c r="AF50" s="674">
        <v>2220</v>
      </c>
      <c r="AG50" s="656">
        <v>1933</v>
      </c>
      <c r="AH50" s="657">
        <v>516</v>
      </c>
      <c r="AI50" s="674">
        <v>2449</v>
      </c>
      <c r="AJ50" s="656">
        <v>1747</v>
      </c>
      <c r="AK50" s="657">
        <v>435</v>
      </c>
      <c r="AL50" s="674">
        <v>2182</v>
      </c>
      <c r="AM50" s="656">
        <v>22926</v>
      </c>
      <c r="AN50" s="657">
        <v>5898</v>
      </c>
      <c r="AO50" s="1054">
        <v>28824</v>
      </c>
    </row>
    <row r="51" spans="2:41" x14ac:dyDescent="0.2">
      <c r="B51" s="1075" t="s">
        <v>830</v>
      </c>
      <c r="C51" s="656">
        <v>51</v>
      </c>
      <c r="D51" s="657">
        <v>5</v>
      </c>
      <c r="E51" s="674">
        <v>56</v>
      </c>
      <c r="F51" s="656">
        <v>34</v>
      </c>
      <c r="G51" s="657">
        <v>6</v>
      </c>
      <c r="H51" s="674">
        <v>40</v>
      </c>
      <c r="I51" s="656">
        <v>63</v>
      </c>
      <c r="J51" s="657">
        <v>15</v>
      </c>
      <c r="K51" s="674">
        <v>78</v>
      </c>
      <c r="L51" s="656">
        <v>32</v>
      </c>
      <c r="M51" s="657">
        <v>12</v>
      </c>
      <c r="N51" s="674">
        <v>44</v>
      </c>
      <c r="O51" s="656">
        <v>57</v>
      </c>
      <c r="P51" s="657">
        <v>5</v>
      </c>
      <c r="Q51" s="674">
        <v>62</v>
      </c>
      <c r="R51" s="656">
        <v>46</v>
      </c>
      <c r="S51" s="657">
        <v>9</v>
      </c>
      <c r="T51" s="674">
        <v>55</v>
      </c>
      <c r="U51" s="656">
        <v>41</v>
      </c>
      <c r="V51" s="657">
        <v>6</v>
      </c>
      <c r="W51" s="674">
        <v>47</v>
      </c>
      <c r="X51" s="656">
        <v>46</v>
      </c>
      <c r="Y51" s="657">
        <v>9</v>
      </c>
      <c r="Z51" s="674">
        <v>55</v>
      </c>
      <c r="AA51" s="656">
        <v>32</v>
      </c>
      <c r="AB51" s="657">
        <v>10</v>
      </c>
      <c r="AC51" s="674">
        <v>42</v>
      </c>
      <c r="AD51" s="656">
        <v>41</v>
      </c>
      <c r="AE51" s="657">
        <v>9</v>
      </c>
      <c r="AF51" s="674">
        <v>50</v>
      </c>
      <c r="AG51" s="656">
        <v>53</v>
      </c>
      <c r="AH51" s="657">
        <v>10</v>
      </c>
      <c r="AI51" s="674">
        <v>63</v>
      </c>
      <c r="AJ51" s="656">
        <v>43</v>
      </c>
      <c r="AK51" s="657">
        <v>4</v>
      </c>
      <c r="AL51" s="674">
        <v>47</v>
      </c>
      <c r="AM51" s="656">
        <v>539</v>
      </c>
      <c r="AN51" s="657">
        <v>100</v>
      </c>
      <c r="AO51" s="1054">
        <v>639</v>
      </c>
    </row>
    <row r="52" spans="2:41" x14ac:dyDescent="0.2">
      <c r="B52" s="1075" t="s">
        <v>831</v>
      </c>
      <c r="C52" s="656">
        <v>2550</v>
      </c>
      <c r="D52" s="657">
        <v>216</v>
      </c>
      <c r="E52" s="674">
        <v>2766</v>
      </c>
      <c r="F52" s="656">
        <v>2464</v>
      </c>
      <c r="G52" s="657">
        <v>181</v>
      </c>
      <c r="H52" s="674">
        <v>2645</v>
      </c>
      <c r="I52" s="656">
        <v>2895</v>
      </c>
      <c r="J52" s="657">
        <v>222</v>
      </c>
      <c r="K52" s="674">
        <v>3117</v>
      </c>
      <c r="L52" s="656">
        <v>2140</v>
      </c>
      <c r="M52" s="657">
        <v>146</v>
      </c>
      <c r="N52" s="674">
        <v>2286</v>
      </c>
      <c r="O52" s="656">
        <v>2591</v>
      </c>
      <c r="P52" s="657">
        <v>187</v>
      </c>
      <c r="Q52" s="674">
        <v>2778</v>
      </c>
      <c r="R52" s="656">
        <v>2351</v>
      </c>
      <c r="S52" s="657">
        <v>179</v>
      </c>
      <c r="T52" s="674">
        <v>2530</v>
      </c>
      <c r="U52" s="656">
        <v>2457</v>
      </c>
      <c r="V52" s="657">
        <v>163</v>
      </c>
      <c r="W52" s="674">
        <v>2620</v>
      </c>
      <c r="X52" s="656">
        <v>2365</v>
      </c>
      <c r="Y52" s="657">
        <v>151</v>
      </c>
      <c r="Z52" s="674">
        <v>2516</v>
      </c>
      <c r="AA52" s="656">
        <v>1922</v>
      </c>
      <c r="AB52" s="657">
        <v>116</v>
      </c>
      <c r="AC52" s="674">
        <v>2038</v>
      </c>
      <c r="AD52" s="656">
        <v>2144</v>
      </c>
      <c r="AE52" s="657">
        <v>133</v>
      </c>
      <c r="AF52" s="674">
        <v>2277</v>
      </c>
      <c r="AG52" s="656">
        <v>2702</v>
      </c>
      <c r="AH52" s="657">
        <v>171</v>
      </c>
      <c r="AI52" s="674">
        <v>2873</v>
      </c>
      <c r="AJ52" s="656">
        <v>2130</v>
      </c>
      <c r="AK52" s="657">
        <v>165</v>
      </c>
      <c r="AL52" s="674">
        <v>2295</v>
      </c>
      <c r="AM52" s="656">
        <v>28711</v>
      </c>
      <c r="AN52" s="657">
        <v>2030</v>
      </c>
      <c r="AO52" s="1054">
        <v>30741</v>
      </c>
    </row>
    <row r="53" spans="2:41" x14ac:dyDescent="0.2">
      <c r="B53" s="1075" t="s">
        <v>832</v>
      </c>
      <c r="C53" s="656">
        <v>1724</v>
      </c>
      <c r="D53" s="657">
        <v>1270</v>
      </c>
      <c r="E53" s="674">
        <v>2994</v>
      </c>
      <c r="F53" s="656">
        <v>1670</v>
      </c>
      <c r="G53" s="657">
        <v>1126</v>
      </c>
      <c r="H53" s="674">
        <v>2796</v>
      </c>
      <c r="I53" s="656">
        <v>1969</v>
      </c>
      <c r="J53" s="657">
        <v>1512</v>
      </c>
      <c r="K53" s="674">
        <v>3481</v>
      </c>
      <c r="L53" s="656">
        <v>1504</v>
      </c>
      <c r="M53" s="657">
        <v>1046</v>
      </c>
      <c r="N53" s="674">
        <v>2550</v>
      </c>
      <c r="O53" s="656">
        <v>1837</v>
      </c>
      <c r="P53" s="657">
        <v>1376</v>
      </c>
      <c r="Q53" s="674">
        <v>3213</v>
      </c>
      <c r="R53" s="656">
        <v>1657</v>
      </c>
      <c r="S53" s="657">
        <v>1269</v>
      </c>
      <c r="T53" s="674">
        <v>2926</v>
      </c>
      <c r="U53" s="656">
        <v>1693</v>
      </c>
      <c r="V53" s="657">
        <v>1145</v>
      </c>
      <c r="W53" s="674">
        <v>2838</v>
      </c>
      <c r="X53" s="656">
        <v>1681</v>
      </c>
      <c r="Y53" s="657">
        <v>1275</v>
      </c>
      <c r="Z53" s="674">
        <v>2956</v>
      </c>
      <c r="AA53" s="656">
        <v>1415</v>
      </c>
      <c r="AB53" s="657">
        <v>992</v>
      </c>
      <c r="AC53" s="674">
        <v>2407</v>
      </c>
      <c r="AD53" s="656">
        <v>1642</v>
      </c>
      <c r="AE53" s="657">
        <v>1104</v>
      </c>
      <c r="AF53" s="674">
        <v>2746</v>
      </c>
      <c r="AG53" s="656">
        <v>1783</v>
      </c>
      <c r="AH53" s="657">
        <v>1272</v>
      </c>
      <c r="AI53" s="674">
        <v>3055</v>
      </c>
      <c r="AJ53" s="656">
        <v>1647</v>
      </c>
      <c r="AK53" s="657">
        <v>1170</v>
      </c>
      <c r="AL53" s="674">
        <v>2817</v>
      </c>
      <c r="AM53" s="656">
        <v>20222</v>
      </c>
      <c r="AN53" s="657">
        <v>14557</v>
      </c>
      <c r="AO53" s="1054">
        <v>34779</v>
      </c>
    </row>
    <row r="54" spans="2:41" x14ac:dyDescent="0.2">
      <c r="B54" s="1075" t="s">
        <v>833</v>
      </c>
      <c r="C54" s="656">
        <v>443</v>
      </c>
      <c r="D54" s="657">
        <v>577</v>
      </c>
      <c r="E54" s="674">
        <v>1020</v>
      </c>
      <c r="F54" s="656">
        <v>419</v>
      </c>
      <c r="G54" s="657">
        <v>506</v>
      </c>
      <c r="H54" s="674">
        <v>925</v>
      </c>
      <c r="I54" s="656">
        <v>426</v>
      </c>
      <c r="J54" s="657">
        <v>704</v>
      </c>
      <c r="K54" s="674">
        <v>1130</v>
      </c>
      <c r="L54" s="656">
        <v>385</v>
      </c>
      <c r="M54" s="657">
        <v>579</v>
      </c>
      <c r="N54" s="674">
        <v>964</v>
      </c>
      <c r="O54" s="656">
        <v>464</v>
      </c>
      <c r="P54" s="657">
        <v>645</v>
      </c>
      <c r="Q54" s="674">
        <v>1109</v>
      </c>
      <c r="R54" s="656">
        <v>488</v>
      </c>
      <c r="S54" s="657">
        <v>643</v>
      </c>
      <c r="T54" s="674">
        <v>1131</v>
      </c>
      <c r="U54" s="656">
        <v>468</v>
      </c>
      <c r="V54" s="657">
        <v>512</v>
      </c>
      <c r="W54" s="674">
        <v>980</v>
      </c>
      <c r="X54" s="656">
        <v>491</v>
      </c>
      <c r="Y54" s="657">
        <v>682</v>
      </c>
      <c r="Z54" s="674">
        <v>1173</v>
      </c>
      <c r="AA54" s="656">
        <v>441</v>
      </c>
      <c r="AB54" s="657">
        <v>558</v>
      </c>
      <c r="AC54" s="674">
        <v>999</v>
      </c>
      <c r="AD54" s="656">
        <v>482</v>
      </c>
      <c r="AE54" s="657">
        <v>660</v>
      </c>
      <c r="AF54" s="674">
        <v>1142</v>
      </c>
      <c r="AG54" s="656">
        <v>537</v>
      </c>
      <c r="AH54" s="657">
        <v>653</v>
      </c>
      <c r="AI54" s="674">
        <v>1190</v>
      </c>
      <c r="AJ54" s="656">
        <v>492</v>
      </c>
      <c r="AK54" s="657">
        <v>579</v>
      </c>
      <c r="AL54" s="674">
        <v>1071</v>
      </c>
      <c r="AM54" s="656">
        <v>5536</v>
      </c>
      <c r="AN54" s="657">
        <v>7298</v>
      </c>
      <c r="AO54" s="1054">
        <v>12834</v>
      </c>
    </row>
    <row r="55" spans="2:41" x14ac:dyDescent="0.2">
      <c r="B55" s="1075" t="s">
        <v>834</v>
      </c>
      <c r="C55" s="656">
        <v>1620</v>
      </c>
      <c r="D55" s="657">
        <v>236</v>
      </c>
      <c r="E55" s="674">
        <v>1856</v>
      </c>
      <c r="F55" s="656">
        <v>1443</v>
      </c>
      <c r="G55" s="657">
        <v>191</v>
      </c>
      <c r="H55" s="674">
        <v>1634</v>
      </c>
      <c r="I55" s="656">
        <v>1615</v>
      </c>
      <c r="J55" s="657">
        <v>273</v>
      </c>
      <c r="K55" s="674">
        <v>1888</v>
      </c>
      <c r="L55" s="656">
        <v>1281</v>
      </c>
      <c r="M55" s="657">
        <v>192</v>
      </c>
      <c r="N55" s="674">
        <v>1473</v>
      </c>
      <c r="O55" s="656">
        <v>1536</v>
      </c>
      <c r="P55" s="657">
        <v>235</v>
      </c>
      <c r="Q55" s="674">
        <v>1771</v>
      </c>
      <c r="R55" s="656">
        <v>1427</v>
      </c>
      <c r="S55" s="657">
        <v>194</v>
      </c>
      <c r="T55" s="674">
        <v>1621</v>
      </c>
      <c r="U55" s="656">
        <v>1491</v>
      </c>
      <c r="V55" s="657">
        <v>213</v>
      </c>
      <c r="W55" s="674">
        <v>1704</v>
      </c>
      <c r="X55" s="656">
        <v>1423</v>
      </c>
      <c r="Y55" s="657">
        <v>209</v>
      </c>
      <c r="Z55" s="674">
        <v>1632</v>
      </c>
      <c r="AA55" s="656">
        <v>1206</v>
      </c>
      <c r="AB55" s="657">
        <v>184</v>
      </c>
      <c r="AC55" s="674">
        <v>1390</v>
      </c>
      <c r="AD55" s="656">
        <v>1384</v>
      </c>
      <c r="AE55" s="657">
        <v>208</v>
      </c>
      <c r="AF55" s="674">
        <v>1592</v>
      </c>
      <c r="AG55" s="656">
        <v>1479</v>
      </c>
      <c r="AH55" s="657">
        <v>248</v>
      </c>
      <c r="AI55" s="674">
        <v>1727</v>
      </c>
      <c r="AJ55" s="656">
        <v>1532</v>
      </c>
      <c r="AK55" s="657">
        <v>230</v>
      </c>
      <c r="AL55" s="674">
        <v>1762</v>
      </c>
      <c r="AM55" s="656">
        <v>17437</v>
      </c>
      <c r="AN55" s="657">
        <v>2613</v>
      </c>
      <c r="AO55" s="1054">
        <v>20050</v>
      </c>
    </row>
    <row r="56" spans="2:41" x14ac:dyDescent="0.2">
      <c r="B56" s="1075" t="s">
        <v>835</v>
      </c>
      <c r="C56" s="656">
        <v>123</v>
      </c>
      <c r="D56" s="657">
        <v>269</v>
      </c>
      <c r="E56" s="674">
        <v>392</v>
      </c>
      <c r="F56" s="656">
        <v>104</v>
      </c>
      <c r="G56" s="657">
        <v>220</v>
      </c>
      <c r="H56" s="674">
        <v>324</v>
      </c>
      <c r="I56" s="656">
        <v>132</v>
      </c>
      <c r="J56" s="657">
        <v>328</v>
      </c>
      <c r="K56" s="674">
        <v>460</v>
      </c>
      <c r="L56" s="656">
        <v>104</v>
      </c>
      <c r="M56" s="657">
        <v>231</v>
      </c>
      <c r="N56" s="674">
        <v>335</v>
      </c>
      <c r="O56" s="656">
        <v>145</v>
      </c>
      <c r="P56" s="657">
        <v>271</v>
      </c>
      <c r="Q56" s="674">
        <v>416</v>
      </c>
      <c r="R56" s="656">
        <v>137</v>
      </c>
      <c r="S56" s="657">
        <v>258</v>
      </c>
      <c r="T56" s="674">
        <v>395</v>
      </c>
      <c r="U56" s="656">
        <v>108</v>
      </c>
      <c r="V56" s="657">
        <v>219</v>
      </c>
      <c r="W56" s="674">
        <v>327</v>
      </c>
      <c r="X56" s="656">
        <v>120</v>
      </c>
      <c r="Y56" s="657">
        <v>225</v>
      </c>
      <c r="Z56" s="674">
        <v>345</v>
      </c>
      <c r="AA56" s="656">
        <v>108</v>
      </c>
      <c r="AB56" s="657">
        <v>200</v>
      </c>
      <c r="AC56" s="674">
        <v>308</v>
      </c>
      <c r="AD56" s="656">
        <v>106</v>
      </c>
      <c r="AE56" s="657">
        <v>244</v>
      </c>
      <c r="AF56" s="674">
        <v>350</v>
      </c>
      <c r="AG56" s="656">
        <v>119</v>
      </c>
      <c r="AH56" s="657">
        <v>224</v>
      </c>
      <c r="AI56" s="674">
        <v>343</v>
      </c>
      <c r="AJ56" s="656">
        <v>144</v>
      </c>
      <c r="AK56" s="657">
        <v>239</v>
      </c>
      <c r="AL56" s="674">
        <v>383</v>
      </c>
      <c r="AM56" s="656">
        <v>1450</v>
      </c>
      <c r="AN56" s="657">
        <v>2928</v>
      </c>
      <c r="AO56" s="1054">
        <v>4378</v>
      </c>
    </row>
    <row r="57" spans="2:41" x14ac:dyDescent="0.2">
      <c r="B57" s="1075" t="s">
        <v>836</v>
      </c>
      <c r="C57" s="656">
        <v>1568</v>
      </c>
      <c r="D57" s="657">
        <v>1235</v>
      </c>
      <c r="E57" s="674">
        <v>2803</v>
      </c>
      <c r="F57" s="656">
        <v>1382</v>
      </c>
      <c r="G57" s="657">
        <v>1082</v>
      </c>
      <c r="H57" s="674">
        <v>2464</v>
      </c>
      <c r="I57" s="656">
        <v>1627</v>
      </c>
      <c r="J57" s="657">
        <v>1339</v>
      </c>
      <c r="K57" s="674">
        <v>2966</v>
      </c>
      <c r="L57" s="656">
        <v>1260</v>
      </c>
      <c r="M57" s="657">
        <v>1041</v>
      </c>
      <c r="N57" s="674">
        <v>2301</v>
      </c>
      <c r="O57" s="656">
        <v>1600</v>
      </c>
      <c r="P57" s="657">
        <v>1244</v>
      </c>
      <c r="Q57" s="674">
        <v>2844</v>
      </c>
      <c r="R57" s="656">
        <v>1458</v>
      </c>
      <c r="S57" s="657">
        <v>1090</v>
      </c>
      <c r="T57" s="674">
        <v>2548</v>
      </c>
      <c r="U57" s="656">
        <v>1508</v>
      </c>
      <c r="V57" s="657">
        <v>1056</v>
      </c>
      <c r="W57" s="674">
        <v>2564</v>
      </c>
      <c r="X57" s="656">
        <v>1438</v>
      </c>
      <c r="Y57" s="657">
        <v>1148</v>
      </c>
      <c r="Z57" s="674">
        <v>2586</v>
      </c>
      <c r="AA57" s="656">
        <v>1303</v>
      </c>
      <c r="AB57" s="657">
        <v>1021</v>
      </c>
      <c r="AC57" s="674">
        <v>2324</v>
      </c>
      <c r="AD57" s="656">
        <v>1420</v>
      </c>
      <c r="AE57" s="657">
        <v>1083</v>
      </c>
      <c r="AF57" s="674">
        <v>2503</v>
      </c>
      <c r="AG57" s="656">
        <v>1584</v>
      </c>
      <c r="AH57" s="657">
        <v>1227</v>
      </c>
      <c r="AI57" s="674">
        <v>2811</v>
      </c>
      <c r="AJ57" s="656">
        <v>1488</v>
      </c>
      <c r="AK57" s="657">
        <v>1123</v>
      </c>
      <c r="AL57" s="674">
        <v>2611</v>
      </c>
      <c r="AM57" s="656">
        <v>17636</v>
      </c>
      <c r="AN57" s="657">
        <v>13689</v>
      </c>
      <c r="AO57" s="1054">
        <v>31325</v>
      </c>
    </row>
    <row r="58" spans="2:41" x14ac:dyDescent="0.2">
      <c r="B58" s="1075" t="s">
        <v>837</v>
      </c>
      <c r="C58" s="656">
        <v>289</v>
      </c>
      <c r="D58" s="657">
        <v>480</v>
      </c>
      <c r="E58" s="674">
        <v>769</v>
      </c>
      <c r="F58" s="656">
        <v>256</v>
      </c>
      <c r="G58" s="657">
        <v>324</v>
      </c>
      <c r="H58" s="674">
        <v>580</v>
      </c>
      <c r="I58" s="656">
        <v>428</v>
      </c>
      <c r="J58" s="657">
        <v>946</v>
      </c>
      <c r="K58" s="674">
        <v>1374</v>
      </c>
      <c r="L58" s="656">
        <v>377</v>
      </c>
      <c r="M58" s="657">
        <v>748</v>
      </c>
      <c r="N58" s="674">
        <v>1125</v>
      </c>
      <c r="O58" s="656">
        <v>416</v>
      </c>
      <c r="P58" s="657">
        <v>916</v>
      </c>
      <c r="Q58" s="674">
        <v>1332</v>
      </c>
      <c r="R58" s="656">
        <v>406</v>
      </c>
      <c r="S58" s="657">
        <v>804</v>
      </c>
      <c r="T58" s="674">
        <v>1210</v>
      </c>
      <c r="U58" s="656">
        <v>312</v>
      </c>
      <c r="V58" s="657">
        <v>542</v>
      </c>
      <c r="W58" s="674">
        <v>854</v>
      </c>
      <c r="X58" s="656">
        <v>400</v>
      </c>
      <c r="Y58" s="657">
        <v>873</v>
      </c>
      <c r="Z58" s="674">
        <v>1273</v>
      </c>
      <c r="AA58" s="656">
        <v>355</v>
      </c>
      <c r="AB58" s="657">
        <v>680</v>
      </c>
      <c r="AC58" s="674">
        <v>1035</v>
      </c>
      <c r="AD58" s="656">
        <v>409</v>
      </c>
      <c r="AE58" s="657">
        <v>739</v>
      </c>
      <c r="AF58" s="674">
        <v>1148</v>
      </c>
      <c r="AG58" s="656">
        <v>438</v>
      </c>
      <c r="AH58" s="657">
        <v>883</v>
      </c>
      <c r="AI58" s="674">
        <v>1321</v>
      </c>
      <c r="AJ58" s="656">
        <v>356</v>
      </c>
      <c r="AK58" s="657">
        <v>657</v>
      </c>
      <c r="AL58" s="674">
        <v>1013</v>
      </c>
      <c r="AM58" s="656">
        <v>4442</v>
      </c>
      <c r="AN58" s="657">
        <v>8592</v>
      </c>
      <c r="AO58" s="1054">
        <v>13034</v>
      </c>
    </row>
    <row r="59" spans="2:41" x14ac:dyDescent="0.2">
      <c r="B59" s="1075" t="s">
        <v>838</v>
      </c>
      <c r="C59" s="656">
        <v>113</v>
      </c>
      <c r="D59" s="657">
        <v>357</v>
      </c>
      <c r="E59" s="674">
        <v>470</v>
      </c>
      <c r="F59" s="656">
        <v>84</v>
      </c>
      <c r="G59" s="657">
        <v>185</v>
      </c>
      <c r="H59" s="674">
        <v>269</v>
      </c>
      <c r="I59" s="656">
        <v>233</v>
      </c>
      <c r="J59" s="657">
        <v>925</v>
      </c>
      <c r="K59" s="674">
        <v>1158</v>
      </c>
      <c r="L59" s="656">
        <v>202</v>
      </c>
      <c r="M59" s="657">
        <v>677</v>
      </c>
      <c r="N59" s="674">
        <v>879</v>
      </c>
      <c r="O59" s="656">
        <v>209</v>
      </c>
      <c r="P59" s="657">
        <v>927</v>
      </c>
      <c r="Q59" s="674">
        <v>1136</v>
      </c>
      <c r="R59" s="656">
        <v>215</v>
      </c>
      <c r="S59" s="657">
        <v>796</v>
      </c>
      <c r="T59" s="674">
        <v>1011</v>
      </c>
      <c r="U59" s="656">
        <v>164</v>
      </c>
      <c r="V59" s="657">
        <v>514</v>
      </c>
      <c r="W59" s="674">
        <v>678</v>
      </c>
      <c r="X59" s="656">
        <v>204</v>
      </c>
      <c r="Y59" s="657">
        <v>885</v>
      </c>
      <c r="Z59" s="674">
        <v>1089</v>
      </c>
      <c r="AA59" s="656">
        <v>195</v>
      </c>
      <c r="AB59" s="657">
        <v>715</v>
      </c>
      <c r="AC59" s="674">
        <v>910</v>
      </c>
      <c r="AD59" s="656">
        <v>252</v>
      </c>
      <c r="AE59" s="657">
        <v>768</v>
      </c>
      <c r="AF59" s="674">
        <v>1020</v>
      </c>
      <c r="AG59" s="656">
        <v>235</v>
      </c>
      <c r="AH59" s="657">
        <v>891</v>
      </c>
      <c r="AI59" s="674">
        <v>1126</v>
      </c>
      <c r="AJ59" s="656">
        <v>194</v>
      </c>
      <c r="AK59" s="657">
        <v>570</v>
      </c>
      <c r="AL59" s="674">
        <v>764</v>
      </c>
      <c r="AM59" s="656">
        <v>2300</v>
      </c>
      <c r="AN59" s="657">
        <v>8210</v>
      </c>
      <c r="AO59" s="1054">
        <v>10510</v>
      </c>
    </row>
    <row r="60" spans="2:41" x14ac:dyDescent="0.2">
      <c r="B60" s="1075" t="s">
        <v>839</v>
      </c>
      <c r="C60" s="656">
        <v>114</v>
      </c>
      <c r="D60" s="657">
        <v>506</v>
      </c>
      <c r="E60" s="674">
        <v>620</v>
      </c>
      <c r="F60" s="656">
        <v>111</v>
      </c>
      <c r="G60" s="657">
        <v>382</v>
      </c>
      <c r="H60" s="674">
        <v>493</v>
      </c>
      <c r="I60" s="656">
        <v>140</v>
      </c>
      <c r="J60" s="657">
        <v>562</v>
      </c>
      <c r="K60" s="674">
        <v>702</v>
      </c>
      <c r="L60" s="656">
        <v>121</v>
      </c>
      <c r="M60" s="657">
        <v>475</v>
      </c>
      <c r="N60" s="674">
        <v>596</v>
      </c>
      <c r="O60" s="656">
        <v>123</v>
      </c>
      <c r="P60" s="657">
        <v>512</v>
      </c>
      <c r="Q60" s="674">
        <v>635</v>
      </c>
      <c r="R60" s="656">
        <v>129</v>
      </c>
      <c r="S60" s="657">
        <v>519</v>
      </c>
      <c r="T60" s="674">
        <v>648</v>
      </c>
      <c r="U60" s="656">
        <v>133</v>
      </c>
      <c r="V60" s="657">
        <v>428</v>
      </c>
      <c r="W60" s="674">
        <v>561</v>
      </c>
      <c r="X60" s="656">
        <v>144</v>
      </c>
      <c r="Y60" s="657">
        <v>479</v>
      </c>
      <c r="Z60" s="674">
        <v>623</v>
      </c>
      <c r="AA60" s="656">
        <v>128</v>
      </c>
      <c r="AB60" s="657">
        <v>422</v>
      </c>
      <c r="AC60" s="674">
        <v>550</v>
      </c>
      <c r="AD60" s="656">
        <v>124</v>
      </c>
      <c r="AE60" s="657">
        <v>489</v>
      </c>
      <c r="AF60" s="674">
        <v>613</v>
      </c>
      <c r="AG60" s="656">
        <v>146</v>
      </c>
      <c r="AH60" s="657">
        <v>494</v>
      </c>
      <c r="AI60" s="674">
        <v>640</v>
      </c>
      <c r="AJ60" s="656">
        <v>129</v>
      </c>
      <c r="AK60" s="657">
        <v>442</v>
      </c>
      <c r="AL60" s="674">
        <v>571</v>
      </c>
      <c r="AM60" s="656">
        <v>1542</v>
      </c>
      <c r="AN60" s="657">
        <v>5710</v>
      </c>
      <c r="AO60" s="1054">
        <v>7252</v>
      </c>
    </row>
    <row r="61" spans="2:41" x14ac:dyDescent="0.2">
      <c r="B61" s="1075" t="s">
        <v>840</v>
      </c>
      <c r="C61" s="656">
        <v>401</v>
      </c>
      <c r="D61" s="657">
        <v>424</v>
      </c>
      <c r="E61" s="674">
        <v>825</v>
      </c>
      <c r="F61" s="656">
        <v>376</v>
      </c>
      <c r="G61" s="657">
        <v>336</v>
      </c>
      <c r="H61" s="674">
        <v>712</v>
      </c>
      <c r="I61" s="656">
        <v>470</v>
      </c>
      <c r="J61" s="657">
        <v>538</v>
      </c>
      <c r="K61" s="674">
        <v>1008</v>
      </c>
      <c r="L61" s="656">
        <v>362</v>
      </c>
      <c r="M61" s="657">
        <v>382</v>
      </c>
      <c r="N61" s="674">
        <v>744</v>
      </c>
      <c r="O61" s="656">
        <v>478</v>
      </c>
      <c r="P61" s="657">
        <v>517</v>
      </c>
      <c r="Q61" s="674">
        <v>995</v>
      </c>
      <c r="R61" s="656">
        <v>432</v>
      </c>
      <c r="S61" s="657">
        <v>454</v>
      </c>
      <c r="T61" s="674">
        <v>886</v>
      </c>
      <c r="U61" s="656">
        <v>428</v>
      </c>
      <c r="V61" s="657">
        <v>406</v>
      </c>
      <c r="W61" s="674">
        <v>834</v>
      </c>
      <c r="X61" s="656">
        <v>428</v>
      </c>
      <c r="Y61" s="657">
        <v>517</v>
      </c>
      <c r="Z61" s="674">
        <v>945</v>
      </c>
      <c r="AA61" s="656">
        <v>374</v>
      </c>
      <c r="AB61" s="657">
        <v>400</v>
      </c>
      <c r="AC61" s="674">
        <v>774</v>
      </c>
      <c r="AD61" s="656">
        <v>445</v>
      </c>
      <c r="AE61" s="657">
        <v>461</v>
      </c>
      <c r="AF61" s="674">
        <v>906</v>
      </c>
      <c r="AG61" s="656">
        <v>433</v>
      </c>
      <c r="AH61" s="657">
        <v>536</v>
      </c>
      <c r="AI61" s="674">
        <v>969</v>
      </c>
      <c r="AJ61" s="656">
        <v>410</v>
      </c>
      <c r="AK61" s="657">
        <v>419</v>
      </c>
      <c r="AL61" s="674">
        <v>829</v>
      </c>
      <c r="AM61" s="656">
        <v>5037</v>
      </c>
      <c r="AN61" s="657">
        <v>5390</v>
      </c>
      <c r="AO61" s="1054">
        <v>10427</v>
      </c>
    </row>
    <row r="62" spans="2:41" x14ac:dyDescent="0.2">
      <c r="B62" s="1075" t="s">
        <v>841</v>
      </c>
      <c r="C62" s="656">
        <v>61</v>
      </c>
      <c r="D62" s="657">
        <v>54</v>
      </c>
      <c r="E62" s="674">
        <v>115</v>
      </c>
      <c r="F62" s="656">
        <v>54</v>
      </c>
      <c r="G62" s="657">
        <v>45</v>
      </c>
      <c r="H62" s="674">
        <v>99</v>
      </c>
      <c r="I62" s="656">
        <v>47</v>
      </c>
      <c r="J62" s="657">
        <v>43</v>
      </c>
      <c r="K62" s="674">
        <v>90</v>
      </c>
      <c r="L62" s="656">
        <v>42</v>
      </c>
      <c r="M62" s="657">
        <v>32</v>
      </c>
      <c r="N62" s="674">
        <v>74</v>
      </c>
      <c r="O62" s="656">
        <v>54</v>
      </c>
      <c r="P62" s="657">
        <v>63</v>
      </c>
      <c r="Q62" s="674">
        <v>117</v>
      </c>
      <c r="R62" s="656">
        <v>72</v>
      </c>
      <c r="S62" s="657">
        <v>41</v>
      </c>
      <c r="T62" s="674">
        <v>113</v>
      </c>
      <c r="U62" s="656">
        <v>59</v>
      </c>
      <c r="V62" s="657">
        <v>50</v>
      </c>
      <c r="W62" s="674">
        <v>109</v>
      </c>
      <c r="X62" s="656">
        <v>64</v>
      </c>
      <c r="Y62" s="657">
        <v>49</v>
      </c>
      <c r="Z62" s="674">
        <v>113</v>
      </c>
      <c r="AA62" s="656">
        <v>44</v>
      </c>
      <c r="AB62" s="657">
        <v>33</v>
      </c>
      <c r="AC62" s="674">
        <v>77</v>
      </c>
      <c r="AD62" s="656">
        <v>77</v>
      </c>
      <c r="AE62" s="657">
        <v>36</v>
      </c>
      <c r="AF62" s="674">
        <v>113</v>
      </c>
      <c r="AG62" s="656">
        <v>72</v>
      </c>
      <c r="AH62" s="657">
        <v>45</v>
      </c>
      <c r="AI62" s="674">
        <v>117</v>
      </c>
      <c r="AJ62" s="656">
        <v>75</v>
      </c>
      <c r="AK62" s="657">
        <v>41</v>
      </c>
      <c r="AL62" s="674">
        <v>116</v>
      </c>
      <c r="AM62" s="656">
        <v>721</v>
      </c>
      <c r="AN62" s="657">
        <v>532</v>
      </c>
      <c r="AO62" s="1054">
        <v>1253</v>
      </c>
    </row>
    <row r="63" spans="2:41" x14ac:dyDescent="0.2">
      <c r="B63" s="1075" t="s">
        <v>842</v>
      </c>
      <c r="C63" s="656">
        <v>1</v>
      </c>
      <c r="D63" s="657">
        <v>0</v>
      </c>
      <c r="E63" s="674">
        <v>1</v>
      </c>
      <c r="F63" s="656">
        <v>0</v>
      </c>
      <c r="G63" s="657">
        <v>1</v>
      </c>
      <c r="H63" s="674">
        <v>1</v>
      </c>
      <c r="I63" s="656">
        <v>0</v>
      </c>
      <c r="J63" s="657">
        <v>1</v>
      </c>
      <c r="K63" s="674">
        <v>1</v>
      </c>
      <c r="L63" s="656">
        <v>2</v>
      </c>
      <c r="M63" s="657">
        <v>2</v>
      </c>
      <c r="N63" s="674">
        <v>4</v>
      </c>
      <c r="O63" s="656">
        <v>1</v>
      </c>
      <c r="P63" s="657">
        <v>1</v>
      </c>
      <c r="Q63" s="674">
        <v>2</v>
      </c>
      <c r="R63" s="656">
        <v>0</v>
      </c>
      <c r="S63" s="657">
        <v>0</v>
      </c>
      <c r="T63" s="674">
        <v>0</v>
      </c>
      <c r="U63" s="656">
        <v>1</v>
      </c>
      <c r="V63" s="657">
        <v>1</v>
      </c>
      <c r="W63" s="674">
        <v>2</v>
      </c>
      <c r="X63" s="656">
        <v>1</v>
      </c>
      <c r="Y63" s="657">
        <v>1</v>
      </c>
      <c r="Z63" s="674">
        <v>2</v>
      </c>
      <c r="AA63" s="656">
        <v>2</v>
      </c>
      <c r="AB63" s="657">
        <v>0</v>
      </c>
      <c r="AC63" s="674">
        <v>2</v>
      </c>
      <c r="AD63" s="656">
        <v>0</v>
      </c>
      <c r="AE63" s="657">
        <v>0</v>
      </c>
      <c r="AF63" s="674">
        <v>0</v>
      </c>
      <c r="AG63" s="656">
        <v>2</v>
      </c>
      <c r="AH63" s="657">
        <v>0</v>
      </c>
      <c r="AI63" s="674">
        <v>2</v>
      </c>
      <c r="AJ63" s="656">
        <v>0</v>
      </c>
      <c r="AK63" s="657">
        <v>0</v>
      </c>
      <c r="AL63" s="674">
        <v>0</v>
      </c>
      <c r="AM63" s="656">
        <v>10</v>
      </c>
      <c r="AN63" s="657">
        <v>7</v>
      </c>
      <c r="AO63" s="1054">
        <v>17</v>
      </c>
    </row>
    <row r="64" spans="2:41" ht="16.5" customHeight="1" x14ac:dyDescent="0.25">
      <c r="B64" s="1056" t="s">
        <v>880</v>
      </c>
      <c r="C64" s="664">
        <v>12493</v>
      </c>
      <c r="D64" s="665">
        <v>6801</v>
      </c>
      <c r="E64" s="679">
        <v>19294</v>
      </c>
      <c r="F64" s="664">
        <v>11523</v>
      </c>
      <c r="G64" s="665">
        <v>5671</v>
      </c>
      <c r="H64" s="679">
        <v>17194</v>
      </c>
      <c r="I64" s="664">
        <v>13663</v>
      </c>
      <c r="J64" s="665">
        <v>8472</v>
      </c>
      <c r="K64" s="679">
        <v>22135</v>
      </c>
      <c r="L64" s="664">
        <v>10491</v>
      </c>
      <c r="M64" s="665">
        <v>6344</v>
      </c>
      <c r="N64" s="679">
        <v>16835</v>
      </c>
      <c r="O64" s="664">
        <v>12757</v>
      </c>
      <c r="P64" s="665">
        <v>7764</v>
      </c>
      <c r="Q64" s="679">
        <v>20521</v>
      </c>
      <c r="R64" s="664">
        <v>11802</v>
      </c>
      <c r="S64" s="665">
        <v>7115</v>
      </c>
      <c r="T64" s="679">
        <v>18917</v>
      </c>
      <c r="U64" s="664">
        <v>11943</v>
      </c>
      <c r="V64" s="665">
        <v>6074</v>
      </c>
      <c r="W64" s="679">
        <v>18017</v>
      </c>
      <c r="X64" s="664">
        <v>11863</v>
      </c>
      <c r="Y64" s="665">
        <v>7375</v>
      </c>
      <c r="Z64" s="679">
        <v>19238</v>
      </c>
      <c r="AA64" s="664">
        <v>9985</v>
      </c>
      <c r="AB64" s="665">
        <v>5966</v>
      </c>
      <c r="AC64" s="679">
        <v>15951</v>
      </c>
      <c r="AD64" s="664">
        <v>11313</v>
      </c>
      <c r="AE64" s="665">
        <v>6652</v>
      </c>
      <c r="AF64" s="679">
        <v>17965</v>
      </c>
      <c r="AG64" s="664">
        <v>12674</v>
      </c>
      <c r="AH64" s="665">
        <v>7661</v>
      </c>
      <c r="AI64" s="679">
        <v>20335</v>
      </c>
      <c r="AJ64" s="664">
        <v>11574</v>
      </c>
      <c r="AK64" s="665">
        <v>6727</v>
      </c>
      <c r="AL64" s="679">
        <v>18301</v>
      </c>
      <c r="AM64" s="664">
        <v>142081</v>
      </c>
      <c r="AN64" s="665">
        <v>82622</v>
      </c>
      <c r="AO64" s="1104">
        <v>224703</v>
      </c>
    </row>
    <row r="65" spans="2:41" ht="23.25" customHeight="1" x14ac:dyDescent="0.2">
      <c r="B65" s="1101" t="s">
        <v>881</v>
      </c>
      <c r="C65" s="1058"/>
      <c r="D65" s="1059"/>
      <c r="E65" s="1060"/>
      <c r="F65" s="1058"/>
      <c r="G65" s="1059"/>
      <c r="H65" s="1060"/>
      <c r="I65" s="1058"/>
      <c r="J65" s="1059"/>
      <c r="K65" s="1060"/>
      <c r="L65" s="1058"/>
      <c r="M65" s="1059"/>
      <c r="N65" s="1060"/>
      <c r="O65" s="1058"/>
      <c r="P65" s="1059"/>
      <c r="Q65" s="1060"/>
      <c r="R65" s="1058"/>
      <c r="S65" s="1059"/>
      <c r="T65" s="1060"/>
      <c r="U65" s="1058"/>
      <c r="V65" s="1059"/>
      <c r="W65" s="1060"/>
      <c r="X65" s="1058"/>
      <c r="Y65" s="1059"/>
      <c r="Z65" s="1060"/>
      <c r="AA65" s="1058"/>
      <c r="AB65" s="1059"/>
      <c r="AC65" s="1060"/>
      <c r="AD65" s="1058"/>
      <c r="AE65" s="1059"/>
      <c r="AF65" s="1060"/>
      <c r="AG65" s="1058"/>
      <c r="AH65" s="1059"/>
      <c r="AI65" s="1060"/>
      <c r="AJ65" s="1058"/>
      <c r="AK65" s="1059"/>
      <c r="AL65" s="1060"/>
      <c r="AM65" s="1058"/>
      <c r="AN65" s="1059"/>
      <c r="AO65" s="1061"/>
    </row>
    <row r="66" spans="2:41" ht="20.25" customHeight="1" x14ac:dyDescent="0.2">
      <c r="B66" s="699" t="s">
        <v>826</v>
      </c>
      <c r="C66" s="656">
        <v>7</v>
      </c>
      <c r="D66" s="657">
        <v>11</v>
      </c>
      <c r="E66" s="674">
        <v>18</v>
      </c>
      <c r="F66" s="656">
        <v>9</v>
      </c>
      <c r="G66" s="657">
        <v>7</v>
      </c>
      <c r="H66" s="674">
        <v>16</v>
      </c>
      <c r="I66" s="656">
        <v>15</v>
      </c>
      <c r="J66" s="657">
        <v>6</v>
      </c>
      <c r="K66" s="674">
        <v>21</v>
      </c>
      <c r="L66" s="656">
        <v>5</v>
      </c>
      <c r="M66" s="657">
        <v>6</v>
      </c>
      <c r="N66" s="674">
        <v>11</v>
      </c>
      <c r="O66" s="656">
        <v>8</v>
      </c>
      <c r="P66" s="657">
        <v>3</v>
      </c>
      <c r="Q66" s="674">
        <v>11</v>
      </c>
      <c r="R66" s="656">
        <v>15</v>
      </c>
      <c r="S66" s="657">
        <v>4</v>
      </c>
      <c r="T66" s="674">
        <v>19</v>
      </c>
      <c r="U66" s="656">
        <v>16</v>
      </c>
      <c r="V66" s="657">
        <v>2</v>
      </c>
      <c r="W66" s="674">
        <v>18</v>
      </c>
      <c r="X66" s="656">
        <v>19</v>
      </c>
      <c r="Y66" s="657">
        <v>8</v>
      </c>
      <c r="Z66" s="674">
        <v>27</v>
      </c>
      <c r="AA66" s="656">
        <v>17</v>
      </c>
      <c r="AB66" s="657">
        <v>22</v>
      </c>
      <c r="AC66" s="674">
        <v>39</v>
      </c>
      <c r="AD66" s="656">
        <v>20</v>
      </c>
      <c r="AE66" s="657">
        <v>13</v>
      </c>
      <c r="AF66" s="674">
        <v>33</v>
      </c>
      <c r="AG66" s="656">
        <v>39</v>
      </c>
      <c r="AH66" s="657">
        <v>12</v>
      </c>
      <c r="AI66" s="674">
        <v>51</v>
      </c>
      <c r="AJ66" s="656">
        <v>14</v>
      </c>
      <c r="AK66" s="657">
        <v>6</v>
      </c>
      <c r="AL66" s="674">
        <v>20</v>
      </c>
      <c r="AM66" s="656">
        <v>184</v>
      </c>
      <c r="AN66" s="657">
        <v>100</v>
      </c>
      <c r="AO66" s="1054">
        <v>284</v>
      </c>
    </row>
    <row r="67" spans="2:41" x14ac:dyDescent="0.2">
      <c r="B67" s="1075" t="s">
        <v>827</v>
      </c>
      <c r="C67" s="660">
        <v>3</v>
      </c>
      <c r="D67" s="661">
        <v>1</v>
      </c>
      <c r="E67" s="674">
        <v>4</v>
      </c>
      <c r="F67" s="660">
        <v>7</v>
      </c>
      <c r="G67" s="661">
        <v>4</v>
      </c>
      <c r="H67" s="674">
        <v>11</v>
      </c>
      <c r="I67" s="660">
        <v>6</v>
      </c>
      <c r="J67" s="661">
        <v>1</v>
      </c>
      <c r="K67" s="674">
        <v>7</v>
      </c>
      <c r="L67" s="660">
        <v>4</v>
      </c>
      <c r="M67" s="661">
        <v>7</v>
      </c>
      <c r="N67" s="674">
        <v>11</v>
      </c>
      <c r="O67" s="660">
        <v>8</v>
      </c>
      <c r="P67" s="661">
        <v>1</v>
      </c>
      <c r="Q67" s="674">
        <v>9</v>
      </c>
      <c r="R67" s="660">
        <v>8</v>
      </c>
      <c r="S67" s="661">
        <v>1</v>
      </c>
      <c r="T67" s="674">
        <v>9</v>
      </c>
      <c r="U67" s="660">
        <v>10</v>
      </c>
      <c r="V67" s="661">
        <v>0</v>
      </c>
      <c r="W67" s="674">
        <v>10</v>
      </c>
      <c r="X67" s="660">
        <v>8</v>
      </c>
      <c r="Y67" s="661">
        <v>1</v>
      </c>
      <c r="Z67" s="674">
        <v>9</v>
      </c>
      <c r="AA67" s="660">
        <v>13</v>
      </c>
      <c r="AB67" s="661">
        <v>0</v>
      </c>
      <c r="AC67" s="674">
        <v>13</v>
      </c>
      <c r="AD67" s="660">
        <v>2</v>
      </c>
      <c r="AE67" s="661">
        <v>1</v>
      </c>
      <c r="AF67" s="674">
        <v>3</v>
      </c>
      <c r="AG67" s="660">
        <v>12</v>
      </c>
      <c r="AH67" s="661">
        <v>2</v>
      </c>
      <c r="AI67" s="674">
        <v>14</v>
      </c>
      <c r="AJ67" s="660">
        <v>5</v>
      </c>
      <c r="AK67" s="661">
        <v>2</v>
      </c>
      <c r="AL67" s="674">
        <v>7</v>
      </c>
      <c r="AM67" s="656">
        <v>86</v>
      </c>
      <c r="AN67" s="657">
        <v>21</v>
      </c>
      <c r="AO67" s="1054">
        <v>107</v>
      </c>
    </row>
    <row r="68" spans="2:41" x14ac:dyDescent="0.2">
      <c r="B68" s="1075" t="s">
        <v>828</v>
      </c>
      <c r="C68" s="660">
        <v>6</v>
      </c>
      <c r="D68" s="661">
        <v>2</v>
      </c>
      <c r="E68" s="674">
        <v>8</v>
      </c>
      <c r="F68" s="660">
        <v>5</v>
      </c>
      <c r="G68" s="661">
        <v>1</v>
      </c>
      <c r="H68" s="674">
        <v>6</v>
      </c>
      <c r="I68" s="660">
        <v>9</v>
      </c>
      <c r="J68" s="661">
        <v>0</v>
      </c>
      <c r="K68" s="674">
        <v>9</v>
      </c>
      <c r="L68" s="660">
        <v>10</v>
      </c>
      <c r="M68" s="661">
        <v>1</v>
      </c>
      <c r="N68" s="674">
        <v>11</v>
      </c>
      <c r="O68" s="660">
        <v>14</v>
      </c>
      <c r="P68" s="661">
        <v>0</v>
      </c>
      <c r="Q68" s="674">
        <v>14</v>
      </c>
      <c r="R68" s="660">
        <v>7</v>
      </c>
      <c r="S68" s="661">
        <v>0</v>
      </c>
      <c r="T68" s="674">
        <v>7</v>
      </c>
      <c r="U68" s="660">
        <v>10</v>
      </c>
      <c r="V68" s="661">
        <v>2</v>
      </c>
      <c r="W68" s="674">
        <v>12</v>
      </c>
      <c r="X68" s="660">
        <v>14</v>
      </c>
      <c r="Y68" s="661">
        <v>2</v>
      </c>
      <c r="Z68" s="674">
        <v>16</v>
      </c>
      <c r="AA68" s="660">
        <v>5</v>
      </c>
      <c r="AB68" s="661">
        <v>2</v>
      </c>
      <c r="AC68" s="674">
        <v>7</v>
      </c>
      <c r="AD68" s="660">
        <v>15</v>
      </c>
      <c r="AE68" s="661">
        <v>1</v>
      </c>
      <c r="AF68" s="674">
        <v>16</v>
      </c>
      <c r="AG68" s="660">
        <v>7</v>
      </c>
      <c r="AH68" s="661">
        <v>1</v>
      </c>
      <c r="AI68" s="674">
        <v>8</v>
      </c>
      <c r="AJ68" s="660">
        <v>3</v>
      </c>
      <c r="AK68" s="661">
        <v>0</v>
      </c>
      <c r="AL68" s="674">
        <v>3</v>
      </c>
      <c r="AM68" s="656">
        <v>105</v>
      </c>
      <c r="AN68" s="657">
        <v>12</v>
      </c>
      <c r="AO68" s="1054">
        <v>117</v>
      </c>
    </row>
    <row r="69" spans="2:41" x14ac:dyDescent="0.2">
      <c r="B69" s="1075" t="s">
        <v>829</v>
      </c>
      <c r="C69" s="660">
        <v>65</v>
      </c>
      <c r="D69" s="661">
        <v>30</v>
      </c>
      <c r="E69" s="674">
        <v>95</v>
      </c>
      <c r="F69" s="660">
        <v>72</v>
      </c>
      <c r="G69" s="661">
        <v>29</v>
      </c>
      <c r="H69" s="674">
        <v>101</v>
      </c>
      <c r="I69" s="660">
        <v>94</v>
      </c>
      <c r="J69" s="661">
        <v>49</v>
      </c>
      <c r="K69" s="674">
        <v>143</v>
      </c>
      <c r="L69" s="660">
        <v>54</v>
      </c>
      <c r="M69" s="661">
        <v>18</v>
      </c>
      <c r="N69" s="674">
        <v>72</v>
      </c>
      <c r="O69" s="660">
        <v>65</v>
      </c>
      <c r="P69" s="661">
        <v>14</v>
      </c>
      <c r="Q69" s="674">
        <v>79</v>
      </c>
      <c r="R69" s="660">
        <v>66</v>
      </c>
      <c r="S69" s="661">
        <v>22</v>
      </c>
      <c r="T69" s="674">
        <v>88</v>
      </c>
      <c r="U69" s="660">
        <v>94</v>
      </c>
      <c r="V69" s="661">
        <v>12</v>
      </c>
      <c r="W69" s="674">
        <v>106</v>
      </c>
      <c r="X69" s="660">
        <v>75</v>
      </c>
      <c r="Y69" s="661">
        <v>25</v>
      </c>
      <c r="Z69" s="674">
        <v>100</v>
      </c>
      <c r="AA69" s="660">
        <v>44</v>
      </c>
      <c r="AB69" s="661">
        <v>17</v>
      </c>
      <c r="AC69" s="674">
        <v>61</v>
      </c>
      <c r="AD69" s="660">
        <v>131</v>
      </c>
      <c r="AE69" s="661">
        <v>49</v>
      </c>
      <c r="AF69" s="674">
        <v>180</v>
      </c>
      <c r="AG69" s="660">
        <v>85</v>
      </c>
      <c r="AH69" s="661">
        <v>26</v>
      </c>
      <c r="AI69" s="674">
        <v>111</v>
      </c>
      <c r="AJ69" s="660">
        <v>61</v>
      </c>
      <c r="AK69" s="661">
        <v>16</v>
      </c>
      <c r="AL69" s="674">
        <v>77</v>
      </c>
      <c r="AM69" s="656">
        <v>906</v>
      </c>
      <c r="AN69" s="657">
        <v>307</v>
      </c>
      <c r="AO69" s="1054">
        <v>1213</v>
      </c>
    </row>
    <row r="70" spans="2:41" x14ac:dyDescent="0.2">
      <c r="B70" s="1075" t="s">
        <v>830</v>
      </c>
      <c r="C70" s="660">
        <v>1</v>
      </c>
      <c r="D70" s="661">
        <v>0</v>
      </c>
      <c r="E70" s="674">
        <v>1</v>
      </c>
      <c r="F70" s="660">
        <v>0</v>
      </c>
      <c r="G70" s="661">
        <v>2</v>
      </c>
      <c r="H70" s="674">
        <v>2</v>
      </c>
      <c r="I70" s="660">
        <v>1</v>
      </c>
      <c r="J70" s="661">
        <v>0</v>
      </c>
      <c r="K70" s="674">
        <v>1</v>
      </c>
      <c r="L70" s="660">
        <v>1</v>
      </c>
      <c r="M70" s="661">
        <v>0</v>
      </c>
      <c r="N70" s="674">
        <v>1</v>
      </c>
      <c r="O70" s="660">
        <v>1</v>
      </c>
      <c r="P70" s="661">
        <v>3</v>
      </c>
      <c r="Q70" s="674">
        <v>4</v>
      </c>
      <c r="R70" s="660">
        <v>1</v>
      </c>
      <c r="S70" s="661">
        <v>0</v>
      </c>
      <c r="T70" s="674">
        <v>1</v>
      </c>
      <c r="U70" s="660">
        <v>4</v>
      </c>
      <c r="V70" s="661">
        <v>1</v>
      </c>
      <c r="W70" s="674">
        <v>5</v>
      </c>
      <c r="X70" s="660">
        <v>3</v>
      </c>
      <c r="Y70" s="661">
        <v>0</v>
      </c>
      <c r="Z70" s="674">
        <v>3</v>
      </c>
      <c r="AA70" s="660">
        <v>1</v>
      </c>
      <c r="AB70" s="661">
        <v>0</v>
      </c>
      <c r="AC70" s="674">
        <v>1</v>
      </c>
      <c r="AD70" s="660">
        <v>2</v>
      </c>
      <c r="AE70" s="661">
        <v>1</v>
      </c>
      <c r="AF70" s="674">
        <v>3</v>
      </c>
      <c r="AG70" s="660">
        <v>2</v>
      </c>
      <c r="AH70" s="661">
        <v>1</v>
      </c>
      <c r="AI70" s="674">
        <v>3</v>
      </c>
      <c r="AJ70" s="660">
        <v>3</v>
      </c>
      <c r="AK70" s="661">
        <v>0</v>
      </c>
      <c r="AL70" s="674">
        <v>3</v>
      </c>
      <c r="AM70" s="656">
        <v>20</v>
      </c>
      <c r="AN70" s="657">
        <v>8</v>
      </c>
      <c r="AO70" s="1054">
        <v>28</v>
      </c>
    </row>
    <row r="71" spans="2:41" x14ac:dyDescent="0.2">
      <c r="B71" s="1075" t="s">
        <v>831</v>
      </c>
      <c r="C71" s="660">
        <v>40</v>
      </c>
      <c r="D71" s="661">
        <v>5</v>
      </c>
      <c r="E71" s="674">
        <v>45</v>
      </c>
      <c r="F71" s="660">
        <v>51</v>
      </c>
      <c r="G71" s="661">
        <v>8</v>
      </c>
      <c r="H71" s="674">
        <v>59</v>
      </c>
      <c r="I71" s="660">
        <v>44</v>
      </c>
      <c r="J71" s="661">
        <v>10</v>
      </c>
      <c r="K71" s="674">
        <v>54</v>
      </c>
      <c r="L71" s="660">
        <v>45</v>
      </c>
      <c r="M71" s="661">
        <v>3</v>
      </c>
      <c r="N71" s="674">
        <v>48</v>
      </c>
      <c r="O71" s="660">
        <v>33</v>
      </c>
      <c r="P71" s="661">
        <v>1</v>
      </c>
      <c r="Q71" s="674">
        <v>34</v>
      </c>
      <c r="R71" s="660">
        <v>44</v>
      </c>
      <c r="S71" s="661">
        <v>3</v>
      </c>
      <c r="T71" s="674">
        <v>47</v>
      </c>
      <c r="U71" s="660">
        <v>41</v>
      </c>
      <c r="V71" s="661">
        <v>3</v>
      </c>
      <c r="W71" s="674">
        <v>44</v>
      </c>
      <c r="X71" s="660">
        <v>72</v>
      </c>
      <c r="Y71" s="661">
        <v>14</v>
      </c>
      <c r="Z71" s="674">
        <v>86</v>
      </c>
      <c r="AA71" s="660">
        <v>47</v>
      </c>
      <c r="AB71" s="661">
        <v>4</v>
      </c>
      <c r="AC71" s="674">
        <v>51</v>
      </c>
      <c r="AD71" s="660">
        <v>63</v>
      </c>
      <c r="AE71" s="661">
        <v>21</v>
      </c>
      <c r="AF71" s="674">
        <v>84</v>
      </c>
      <c r="AG71" s="660">
        <v>83</v>
      </c>
      <c r="AH71" s="661">
        <v>7</v>
      </c>
      <c r="AI71" s="674">
        <v>90</v>
      </c>
      <c r="AJ71" s="660">
        <v>69</v>
      </c>
      <c r="AK71" s="661">
        <v>0</v>
      </c>
      <c r="AL71" s="674">
        <v>69</v>
      </c>
      <c r="AM71" s="656">
        <v>632</v>
      </c>
      <c r="AN71" s="657">
        <v>79</v>
      </c>
      <c r="AO71" s="1054">
        <v>711</v>
      </c>
    </row>
    <row r="72" spans="2:41" x14ac:dyDescent="0.2">
      <c r="B72" s="1075" t="s">
        <v>832</v>
      </c>
      <c r="C72" s="660">
        <v>25</v>
      </c>
      <c r="D72" s="661">
        <v>58</v>
      </c>
      <c r="E72" s="674">
        <v>83</v>
      </c>
      <c r="F72" s="660">
        <v>25</v>
      </c>
      <c r="G72" s="661">
        <v>45</v>
      </c>
      <c r="H72" s="674">
        <v>70</v>
      </c>
      <c r="I72" s="660">
        <v>42</v>
      </c>
      <c r="J72" s="661">
        <v>90</v>
      </c>
      <c r="K72" s="674">
        <v>132</v>
      </c>
      <c r="L72" s="660">
        <v>24</v>
      </c>
      <c r="M72" s="661">
        <v>33</v>
      </c>
      <c r="N72" s="674">
        <v>57</v>
      </c>
      <c r="O72" s="660">
        <v>30</v>
      </c>
      <c r="P72" s="661">
        <v>38</v>
      </c>
      <c r="Q72" s="674">
        <v>68</v>
      </c>
      <c r="R72" s="660">
        <v>32</v>
      </c>
      <c r="S72" s="661">
        <v>47</v>
      </c>
      <c r="T72" s="674">
        <v>79</v>
      </c>
      <c r="U72" s="660">
        <v>44</v>
      </c>
      <c r="V72" s="661">
        <v>36</v>
      </c>
      <c r="W72" s="674">
        <v>80</v>
      </c>
      <c r="X72" s="660">
        <v>50</v>
      </c>
      <c r="Y72" s="661">
        <v>60</v>
      </c>
      <c r="Z72" s="674">
        <v>110</v>
      </c>
      <c r="AA72" s="660">
        <v>35</v>
      </c>
      <c r="AB72" s="661">
        <v>34</v>
      </c>
      <c r="AC72" s="674">
        <v>69</v>
      </c>
      <c r="AD72" s="660">
        <v>58</v>
      </c>
      <c r="AE72" s="661">
        <v>107</v>
      </c>
      <c r="AF72" s="674">
        <v>165</v>
      </c>
      <c r="AG72" s="660">
        <v>45</v>
      </c>
      <c r="AH72" s="661">
        <v>44</v>
      </c>
      <c r="AI72" s="674">
        <v>89</v>
      </c>
      <c r="AJ72" s="660">
        <v>32</v>
      </c>
      <c r="AK72" s="661">
        <v>34</v>
      </c>
      <c r="AL72" s="674">
        <v>66</v>
      </c>
      <c r="AM72" s="656">
        <v>442</v>
      </c>
      <c r="AN72" s="657">
        <v>626</v>
      </c>
      <c r="AO72" s="1054">
        <v>1068</v>
      </c>
    </row>
    <row r="73" spans="2:41" x14ac:dyDescent="0.2">
      <c r="B73" s="1075" t="s">
        <v>833</v>
      </c>
      <c r="C73" s="660">
        <v>6</v>
      </c>
      <c r="D73" s="661">
        <v>24</v>
      </c>
      <c r="E73" s="674">
        <v>30</v>
      </c>
      <c r="F73" s="660">
        <v>5</v>
      </c>
      <c r="G73" s="661">
        <v>19</v>
      </c>
      <c r="H73" s="674">
        <v>24</v>
      </c>
      <c r="I73" s="660">
        <v>14</v>
      </c>
      <c r="J73" s="661">
        <v>36</v>
      </c>
      <c r="K73" s="674">
        <v>50</v>
      </c>
      <c r="L73" s="660">
        <v>4</v>
      </c>
      <c r="M73" s="661">
        <v>20</v>
      </c>
      <c r="N73" s="674">
        <v>24</v>
      </c>
      <c r="O73" s="660">
        <v>5</v>
      </c>
      <c r="P73" s="661">
        <v>17</v>
      </c>
      <c r="Q73" s="674">
        <v>22</v>
      </c>
      <c r="R73" s="660">
        <v>8</v>
      </c>
      <c r="S73" s="661">
        <v>20</v>
      </c>
      <c r="T73" s="674">
        <v>28</v>
      </c>
      <c r="U73" s="660">
        <v>9</v>
      </c>
      <c r="V73" s="661">
        <v>22</v>
      </c>
      <c r="W73" s="674">
        <v>31</v>
      </c>
      <c r="X73" s="660">
        <v>9</v>
      </c>
      <c r="Y73" s="661">
        <v>29</v>
      </c>
      <c r="Z73" s="674">
        <v>38</v>
      </c>
      <c r="AA73" s="660">
        <v>2</v>
      </c>
      <c r="AB73" s="661">
        <v>20</v>
      </c>
      <c r="AC73" s="674">
        <v>22</v>
      </c>
      <c r="AD73" s="660">
        <v>19</v>
      </c>
      <c r="AE73" s="661">
        <v>46</v>
      </c>
      <c r="AF73" s="674">
        <v>65</v>
      </c>
      <c r="AG73" s="660">
        <v>9</v>
      </c>
      <c r="AH73" s="661">
        <v>32</v>
      </c>
      <c r="AI73" s="674">
        <v>41</v>
      </c>
      <c r="AJ73" s="660">
        <v>6</v>
      </c>
      <c r="AK73" s="661">
        <v>15</v>
      </c>
      <c r="AL73" s="674">
        <v>21</v>
      </c>
      <c r="AM73" s="656">
        <v>96</v>
      </c>
      <c r="AN73" s="657">
        <v>300</v>
      </c>
      <c r="AO73" s="1054">
        <v>396</v>
      </c>
    </row>
    <row r="74" spans="2:41" x14ac:dyDescent="0.2">
      <c r="B74" s="1075" t="s">
        <v>834</v>
      </c>
      <c r="C74" s="660">
        <v>39</v>
      </c>
      <c r="D74" s="661">
        <v>7</v>
      </c>
      <c r="E74" s="674">
        <v>46</v>
      </c>
      <c r="F74" s="660">
        <v>43</v>
      </c>
      <c r="G74" s="661">
        <v>10</v>
      </c>
      <c r="H74" s="674">
        <v>53</v>
      </c>
      <c r="I74" s="660">
        <v>62</v>
      </c>
      <c r="J74" s="661">
        <v>13</v>
      </c>
      <c r="K74" s="674">
        <v>75</v>
      </c>
      <c r="L74" s="660">
        <v>38</v>
      </c>
      <c r="M74" s="661">
        <v>3</v>
      </c>
      <c r="N74" s="674">
        <v>41</v>
      </c>
      <c r="O74" s="660">
        <v>36</v>
      </c>
      <c r="P74" s="661">
        <v>9</v>
      </c>
      <c r="Q74" s="674">
        <v>45</v>
      </c>
      <c r="R74" s="660">
        <v>36</v>
      </c>
      <c r="S74" s="661">
        <v>11</v>
      </c>
      <c r="T74" s="674">
        <v>47</v>
      </c>
      <c r="U74" s="660">
        <v>30</v>
      </c>
      <c r="V74" s="661">
        <v>9</v>
      </c>
      <c r="W74" s="674">
        <v>39</v>
      </c>
      <c r="X74" s="660">
        <v>36</v>
      </c>
      <c r="Y74" s="661">
        <v>6</v>
      </c>
      <c r="Z74" s="674">
        <v>42</v>
      </c>
      <c r="AA74" s="660">
        <v>43</v>
      </c>
      <c r="AB74" s="661">
        <v>19</v>
      </c>
      <c r="AC74" s="674">
        <v>62</v>
      </c>
      <c r="AD74" s="660">
        <v>75</v>
      </c>
      <c r="AE74" s="661">
        <v>16</v>
      </c>
      <c r="AF74" s="674">
        <v>91</v>
      </c>
      <c r="AG74" s="660">
        <v>28</v>
      </c>
      <c r="AH74" s="661">
        <v>11</v>
      </c>
      <c r="AI74" s="674">
        <v>39</v>
      </c>
      <c r="AJ74" s="660">
        <v>27</v>
      </c>
      <c r="AK74" s="661">
        <v>4</v>
      </c>
      <c r="AL74" s="674">
        <v>31</v>
      </c>
      <c r="AM74" s="656">
        <v>493</v>
      </c>
      <c r="AN74" s="657">
        <v>118</v>
      </c>
      <c r="AO74" s="1054">
        <v>611</v>
      </c>
    </row>
    <row r="75" spans="2:41" x14ac:dyDescent="0.2">
      <c r="B75" s="1075" t="s">
        <v>835</v>
      </c>
      <c r="C75" s="660">
        <v>6</v>
      </c>
      <c r="D75" s="661">
        <v>14</v>
      </c>
      <c r="E75" s="674">
        <v>20</v>
      </c>
      <c r="F75" s="660">
        <v>5</v>
      </c>
      <c r="G75" s="661">
        <v>22</v>
      </c>
      <c r="H75" s="674">
        <v>27</v>
      </c>
      <c r="I75" s="660">
        <v>5</v>
      </c>
      <c r="J75" s="661">
        <v>31</v>
      </c>
      <c r="K75" s="674">
        <v>36</v>
      </c>
      <c r="L75" s="660">
        <v>4</v>
      </c>
      <c r="M75" s="661">
        <v>8</v>
      </c>
      <c r="N75" s="674">
        <v>12</v>
      </c>
      <c r="O75" s="660">
        <v>4</v>
      </c>
      <c r="P75" s="661">
        <v>9</v>
      </c>
      <c r="Q75" s="674">
        <v>13</v>
      </c>
      <c r="R75" s="660">
        <v>3</v>
      </c>
      <c r="S75" s="661">
        <v>13</v>
      </c>
      <c r="T75" s="674">
        <v>16</v>
      </c>
      <c r="U75" s="660">
        <v>8</v>
      </c>
      <c r="V75" s="661">
        <v>13</v>
      </c>
      <c r="W75" s="674">
        <v>21</v>
      </c>
      <c r="X75" s="660">
        <v>11</v>
      </c>
      <c r="Y75" s="661">
        <v>15</v>
      </c>
      <c r="Z75" s="674">
        <v>26</v>
      </c>
      <c r="AA75" s="660">
        <v>5</v>
      </c>
      <c r="AB75" s="661">
        <v>10</v>
      </c>
      <c r="AC75" s="674">
        <v>15</v>
      </c>
      <c r="AD75" s="660">
        <v>5</v>
      </c>
      <c r="AE75" s="661">
        <v>23</v>
      </c>
      <c r="AF75" s="674">
        <v>28</v>
      </c>
      <c r="AG75" s="660">
        <v>9</v>
      </c>
      <c r="AH75" s="661">
        <v>16</v>
      </c>
      <c r="AI75" s="674">
        <v>25</v>
      </c>
      <c r="AJ75" s="660">
        <v>6</v>
      </c>
      <c r="AK75" s="661">
        <v>16</v>
      </c>
      <c r="AL75" s="674">
        <v>22</v>
      </c>
      <c r="AM75" s="656">
        <v>71</v>
      </c>
      <c r="AN75" s="657">
        <v>190</v>
      </c>
      <c r="AO75" s="1054">
        <v>261</v>
      </c>
    </row>
    <row r="76" spans="2:41" x14ac:dyDescent="0.2">
      <c r="B76" s="1075" t="s">
        <v>836</v>
      </c>
      <c r="C76" s="660">
        <v>24</v>
      </c>
      <c r="D76" s="661">
        <v>44</v>
      </c>
      <c r="E76" s="674">
        <v>68</v>
      </c>
      <c r="F76" s="660">
        <v>18</v>
      </c>
      <c r="G76" s="661">
        <v>41</v>
      </c>
      <c r="H76" s="674">
        <v>59</v>
      </c>
      <c r="I76" s="660">
        <v>30</v>
      </c>
      <c r="J76" s="661">
        <v>46</v>
      </c>
      <c r="K76" s="674">
        <v>76</v>
      </c>
      <c r="L76" s="660">
        <v>17</v>
      </c>
      <c r="M76" s="661">
        <v>33</v>
      </c>
      <c r="N76" s="674">
        <v>50</v>
      </c>
      <c r="O76" s="660">
        <v>22</v>
      </c>
      <c r="P76" s="661">
        <v>32</v>
      </c>
      <c r="Q76" s="674">
        <v>54</v>
      </c>
      <c r="R76" s="660">
        <v>24</v>
      </c>
      <c r="S76" s="661">
        <v>27</v>
      </c>
      <c r="T76" s="674">
        <v>51</v>
      </c>
      <c r="U76" s="660">
        <v>29</v>
      </c>
      <c r="V76" s="661">
        <v>38</v>
      </c>
      <c r="W76" s="674">
        <v>67</v>
      </c>
      <c r="X76" s="660">
        <v>49</v>
      </c>
      <c r="Y76" s="661">
        <v>42</v>
      </c>
      <c r="Z76" s="674">
        <v>91</v>
      </c>
      <c r="AA76" s="660">
        <v>32</v>
      </c>
      <c r="AB76" s="661">
        <v>46</v>
      </c>
      <c r="AC76" s="674">
        <v>78</v>
      </c>
      <c r="AD76" s="660">
        <v>58</v>
      </c>
      <c r="AE76" s="661">
        <v>91</v>
      </c>
      <c r="AF76" s="674">
        <v>149</v>
      </c>
      <c r="AG76" s="660">
        <v>42</v>
      </c>
      <c r="AH76" s="661">
        <v>44</v>
      </c>
      <c r="AI76" s="674">
        <v>86</v>
      </c>
      <c r="AJ76" s="660">
        <v>32</v>
      </c>
      <c r="AK76" s="661">
        <v>29</v>
      </c>
      <c r="AL76" s="674">
        <v>61</v>
      </c>
      <c r="AM76" s="656">
        <v>377</v>
      </c>
      <c r="AN76" s="657">
        <v>513</v>
      </c>
      <c r="AO76" s="1054">
        <v>890</v>
      </c>
    </row>
    <row r="77" spans="2:41" x14ac:dyDescent="0.2">
      <c r="B77" s="1075" t="s">
        <v>837</v>
      </c>
      <c r="C77" s="660">
        <v>21</v>
      </c>
      <c r="D77" s="661">
        <v>74</v>
      </c>
      <c r="E77" s="674">
        <v>95</v>
      </c>
      <c r="F77" s="660">
        <v>20</v>
      </c>
      <c r="G77" s="661">
        <v>61</v>
      </c>
      <c r="H77" s="674">
        <v>81</v>
      </c>
      <c r="I77" s="660">
        <v>38</v>
      </c>
      <c r="J77" s="661">
        <v>75</v>
      </c>
      <c r="K77" s="674">
        <v>113</v>
      </c>
      <c r="L77" s="660">
        <v>20</v>
      </c>
      <c r="M77" s="661">
        <v>61</v>
      </c>
      <c r="N77" s="674">
        <v>81</v>
      </c>
      <c r="O77" s="660">
        <v>23</v>
      </c>
      <c r="P77" s="661">
        <v>76</v>
      </c>
      <c r="Q77" s="674">
        <v>99</v>
      </c>
      <c r="R77" s="660">
        <v>44</v>
      </c>
      <c r="S77" s="661">
        <v>83</v>
      </c>
      <c r="T77" s="674">
        <v>127</v>
      </c>
      <c r="U77" s="660">
        <v>16</v>
      </c>
      <c r="V77" s="661">
        <v>71</v>
      </c>
      <c r="W77" s="674">
        <v>87</v>
      </c>
      <c r="X77" s="660">
        <v>30</v>
      </c>
      <c r="Y77" s="661">
        <v>109</v>
      </c>
      <c r="Z77" s="674">
        <v>139</v>
      </c>
      <c r="AA77" s="660">
        <v>23</v>
      </c>
      <c r="AB77" s="661">
        <v>86</v>
      </c>
      <c r="AC77" s="674">
        <v>109</v>
      </c>
      <c r="AD77" s="660">
        <v>35</v>
      </c>
      <c r="AE77" s="661">
        <v>121</v>
      </c>
      <c r="AF77" s="674">
        <v>156</v>
      </c>
      <c r="AG77" s="660">
        <v>30</v>
      </c>
      <c r="AH77" s="661">
        <v>87</v>
      </c>
      <c r="AI77" s="674">
        <v>117</v>
      </c>
      <c r="AJ77" s="660">
        <v>19</v>
      </c>
      <c r="AK77" s="661">
        <v>65</v>
      </c>
      <c r="AL77" s="674">
        <v>84</v>
      </c>
      <c r="AM77" s="656">
        <v>319</v>
      </c>
      <c r="AN77" s="657">
        <v>969</v>
      </c>
      <c r="AO77" s="1054">
        <v>1288</v>
      </c>
    </row>
    <row r="78" spans="2:41" x14ac:dyDescent="0.2">
      <c r="B78" s="1075" t="s">
        <v>838</v>
      </c>
      <c r="C78" s="660">
        <v>9</v>
      </c>
      <c r="D78" s="661">
        <v>38</v>
      </c>
      <c r="E78" s="674">
        <v>47</v>
      </c>
      <c r="F78" s="660">
        <v>2</v>
      </c>
      <c r="G78" s="661">
        <v>37</v>
      </c>
      <c r="H78" s="674">
        <v>39</v>
      </c>
      <c r="I78" s="660">
        <v>8</v>
      </c>
      <c r="J78" s="661">
        <v>38</v>
      </c>
      <c r="K78" s="674">
        <v>46</v>
      </c>
      <c r="L78" s="660">
        <v>12</v>
      </c>
      <c r="M78" s="661">
        <v>40</v>
      </c>
      <c r="N78" s="674">
        <v>52</v>
      </c>
      <c r="O78" s="660">
        <v>14</v>
      </c>
      <c r="P78" s="661">
        <v>45</v>
      </c>
      <c r="Q78" s="674">
        <v>59</v>
      </c>
      <c r="R78" s="660">
        <v>16</v>
      </c>
      <c r="S78" s="661">
        <v>74</v>
      </c>
      <c r="T78" s="674">
        <v>90</v>
      </c>
      <c r="U78" s="660">
        <v>7</v>
      </c>
      <c r="V78" s="661">
        <v>49</v>
      </c>
      <c r="W78" s="674">
        <v>56</v>
      </c>
      <c r="X78" s="660">
        <v>11</v>
      </c>
      <c r="Y78" s="661">
        <v>73</v>
      </c>
      <c r="Z78" s="674">
        <v>84</v>
      </c>
      <c r="AA78" s="660">
        <v>12</v>
      </c>
      <c r="AB78" s="661">
        <v>66</v>
      </c>
      <c r="AC78" s="674">
        <v>78</v>
      </c>
      <c r="AD78" s="660">
        <v>20</v>
      </c>
      <c r="AE78" s="661">
        <v>101</v>
      </c>
      <c r="AF78" s="674">
        <v>121</v>
      </c>
      <c r="AG78" s="660">
        <v>13</v>
      </c>
      <c r="AH78" s="661">
        <v>84</v>
      </c>
      <c r="AI78" s="674">
        <v>97</v>
      </c>
      <c r="AJ78" s="660">
        <v>18</v>
      </c>
      <c r="AK78" s="661">
        <v>65</v>
      </c>
      <c r="AL78" s="674">
        <v>83</v>
      </c>
      <c r="AM78" s="656">
        <v>142</v>
      </c>
      <c r="AN78" s="657">
        <v>710</v>
      </c>
      <c r="AO78" s="1054">
        <v>852</v>
      </c>
    </row>
    <row r="79" spans="2:41" x14ac:dyDescent="0.2">
      <c r="B79" s="1075" t="s">
        <v>839</v>
      </c>
      <c r="C79" s="660">
        <v>5</v>
      </c>
      <c r="D79" s="661">
        <v>38</v>
      </c>
      <c r="E79" s="674">
        <v>43</v>
      </c>
      <c r="F79" s="660">
        <v>9</v>
      </c>
      <c r="G79" s="661">
        <v>23</v>
      </c>
      <c r="H79" s="674">
        <v>32</v>
      </c>
      <c r="I79" s="660">
        <v>10</v>
      </c>
      <c r="J79" s="661">
        <v>39</v>
      </c>
      <c r="K79" s="674">
        <v>49</v>
      </c>
      <c r="L79" s="660">
        <v>3</v>
      </c>
      <c r="M79" s="661">
        <v>24</v>
      </c>
      <c r="N79" s="674">
        <v>27</v>
      </c>
      <c r="O79" s="660">
        <v>10</v>
      </c>
      <c r="P79" s="661">
        <v>39</v>
      </c>
      <c r="Q79" s="674">
        <v>49</v>
      </c>
      <c r="R79" s="660">
        <v>6</v>
      </c>
      <c r="S79" s="661">
        <v>40</v>
      </c>
      <c r="T79" s="674">
        <v>46</v>
      </c>
      <c r="U79" s="660">
        <v>8</v>
      </c>
      <c r="V79" s="661">
        <v>50</v>
      </c>
      <c r="W79" s="674">
        <v>58</v>
      </c>
      <c r="X79" s="660">
        <v>9</v>
      </c>
      <c r="Y79" s="661">
        <v>71</v>
      </c>
      <c r="Z79" s="674">
        <v>80</v>
      </c>
      <c r="AA79" s="660">
        <v>7</v>
      </c>
      <c r="AB79" s="661">
        <v>39</v>
      </c>
      <c r="AC79" s="674">
        <v>46</v>
      </c>
      <c r="AD79" s="660">
        <v>13</v>
      </c>
      <c r="AE79" s="661">
        <v>67</v>
      </c>
      <c r="AF79" s="674">
        <v>80</v>
      </c>
      <c r="AG79" s="660">
        <v>12</v>
      </c>
      <c r="AH79" s="661">
        <v>46</v>
      </c>
      <c r="AI79" s="674">
        <v>58</v>
      </c>
      <c r="AJ79" s="660">
        <v>8</v>
      </c>
      <c r="AK79" s="661">
        <v>42</v>
      </c>
      <c r="AL79" s="674">
        <v>50</v>
      </c>
      <c r="AM79" s="656">
        <v>100</v>
      </c>
      <c r="AN79" s="657">
        <v>518</v>
      </c>
      <c r="AO79" s="1054">
        <v>618</v>
      </c>
    </row>
    <row r="80" spans="2:41" x14ac:dyDescent="0.2">
      <c r="B80" s="1075" t="s">
        <v>840</v>
      </c>
      <c r="C80" s="660">
        <v>5</v>
      </c>
      <c r="D80" s="661">
        <v>26</v>
      </c>
      <c r="E80" s="674">
        <v>31</v>
      </c>
      <c r="F80" s="660">
        <v>9</v>
      </c>
      <c r="G80" s="661">
        <v>19</v>
      </c>
      <c r="H80" s="674">
        <v>28</v>
      </c>
      <c r="I80" s="660">
        <v>8</v>
      </c>
      <c r="J80" s="661">
        <v>22</v>
      </c>
      <c r="K80" s="674">
        <v>30</v>
      </c>
      <c r="L80" s="660">
        <v>12</v>
      </c>
      <c r="M80" s="661">
        <v>18</v>
      </c>
      <c r="N80" s="674">
        <v>30</v>
      </c>
      <c r="O80" s="660">
        <v>11</v>
      </c>
      <c r="P80" s="661">
        <v>19</v>
      </c>
      <c r="Q80" s="674">
        <v>30</v>
      </c>
      <c r="R80" s="660">
        <v>7</v>
      </c>
      <c r="S80" s="661">
        <v>27</v>
      </c>
      <c r="T80" s="674">
        <v>34</v>
      </c>
      <c r="U80" s="660">
        <v>11</v>
      </c>
      <c r="V80" s="661">
        <v>28</v>
      </c>
      <c r="W80" s="674">
        <v>39</v>
      </c>
      <c r="X80" s="660">
        <v>12</v>
      </c>
      <c r="Y80" s="661">
        <v>41</v>
      </c>
      <c r="Z80" s="674">
        <v>53</v>
      </c>
      <c r="AA80" s="660">
        <v>10</v>
      </c>
      <c r="AB80" s="661">
        <v>22</v>
      </c>
      <c r="AC80" s="674">
        <v>32</v>
      </c>
      <c r="AD80" s="660">
        <v>17</v>
      </c>
      <c r="AE80" s="661">
        <v>48</v>
      </c>
      <c r="AF80" s="674">
        <v>65</v>
      </c>
      <c r="AG80" s="660">
        <v>10</v>
      </c>
      <c r="AH80" s="661">
        <v>38</v>
      </c>
      <c r="AI80" s="674">
        <v>48</v>
      </c>
      <c r="AJ80" s="660">
        <v>11</v>
      </c>
      <c r="AK80" s="661">
        <v>29</v>
      </c>
      <c r="AL80" s="674">
        <v>40</v>
      </c>
      <c r="AM80" s="656">
        <v>123</v>
      </c>
      <c r="AN80" s="657">
        <v>337</v>
      </c>
      <c r="AO80" s="1054">
        <v>460</v>
      </c>
    </row>
    <row r="81" spans="2:41" x14ac:dyDescent="0.2">
      <c r="B81" s="1075" t="s">
        <v>841</v>
      </c>
      <c r="C81" s="660">
        <v>1</v>
      </c>
      <c r="D81" s="661">
        <v>1</v>
      </c>
      <c r="E81" s="674">
        <v>2</v>
      </c>
      <c r="F81" s="660">
        <v>0</v>
      </c>
      <c r="G81" s="661">
        <v>6</v>
      </c>
      <c r="H81" s="674">
        <v>6</v>
      </c>
      <c r="I81" s="660">
        <v>0</v>
      </c>
      <c r="J81" s="661">
        <v>1</v>
      </c>
      <c r="K81" s="674">
        <v>1</v>
      </c>
      <c r="L81" s="660">
        <v>3</v>
      </c>
      <c r="M81" s="661">
        <v>1</v>
      </c>
      <c r="N81" s="674">
        <v>4</v>
      </c>
      <c r="O81" s="660">
        <v>0</v>
      </c>
      <c r="P81" s="661">
        <v>1</v>
      </c>
      <c r="Q81" s="674">
        <v>1</v>
      </c>
      <c r="R81" s="660">
        <v>2</v>
      </c>
      <c r="S81" s="661">
        <v>2</v>
      </c>
      <c r="T81" s="674">
        <v>4</v>
      </c>
      <c r="U81" s="660">
        <v>0</v>
      </c>
      <c r="V81" s="661">
        <v>2</v>
      </c>
      <c r="W81" s="674">
        <v>2</v>
      </c>
      <c r="X81" s="660">
        <v>4</v>
      </c>
      <c r="Y81" s="661">
        <v>0</v>
      </c>
      <c r="Z81" s="674">
        <v>4</v>
      </c>
      <c r="AA81" s="660">
        <v>2</v>
      </c>
      <c r="AB81" s="661">
        <v>1</v>
      </c>
      <c r="AC81" s="674">
        <v>3</v>
      </c>
      <c r="AD81" s="660">
        <v>1</v>
      </c>
      <c r="AE81" s="661">
        <v>1</v>
      </c>
      <c r="AF81" s="674">
        <v>2</v>
      </c>
      <c r="AG81" s="660">
        <v>1</v>
      </c>
      <c r="AH81" s="661">
        <v>2</v>
      </c>
      <c r="AI81" s="674">
        <v>3</v>
      </c>
      <c r="AJ81" s="660">
        <v>2</v>
      </c>
      <c r="AK81" s="661">
        <v>1</v>
      </c>
      <c r="AL81" s="674">
        <v>3</v>
      </c>
      <c r="AM81" s="656">
        <v>16</v>
      </c>
      <c r="AN81" s="657">
        <v>19</v>
      </c>
      <c r="AO81" s="1054">
        <v>35</v>
      </c>
    </row>
    <row r="82" spans="2:41" x14ac:dyDescent="0.2">
      <c r="B82" s="1075" t="s">
        <v>842</v>
      </c>
      <c r="C82" s="660">
        <v>0</v>
      </c>
      <c r="D82" s="661">
        <v>1</v>
      </c>
      <c r="E82" s="674">
        <v>1</v>
      </c>
      <c r="F82" s="660">
        <v>0</v>
      </c>
      <c r="G82" s="661">
        <v>0</v>
      </c>
      <c r="H82" s="674">
        <v>0</v>
      </c>
      <c r="I82" s="660">
        <v>0</v>
      </c>
      <c r="J82" s="661">
        <v>1</v>
      </c>
      <c r="K82" s="674">
        <v>1</v>
      </c>
      <c r="L82" s="660">
        <v>0</v>
      </c>
      <c r="M82" s="661">
        <v>0</v>
      </c>
      <c r="N82" s="674">
        <v>0</v>
      </c>
      <c r="O82" s="660">
        <v>0</v>
      </c>
      <c r="P82" s="661">
        <v>0</v>
      </c>
      <c r="Q82" s="674">
        <v>0</v>
      </c>
      <c r="R82" s="660">
        <v>0</v>
      </c>
      <c r="S82" s="661">
        <v>0</v>
      </c>
      <c r="T82" s="674">
        <v>0</v>
      </c>
      <c r="U82" s="660">
        <v>1</v>
      </c>
      <c r="V82" s="661">
        <v>0</v>
      </c>
      <c r="W82" s="674">
        <v>1</v>
      </c>
      <c r="X82" s="660">
        <v>0</v>
      </c>
      <c r="Y82" s="661">
        <v>0</v>
      </c>
      <c r="Z82" s="674">
        <v>0</v>
      </c>
      <c r="AA82" s="660">
        <v>0</v>
      </c>
      <c r="AB82" s="661">
        <v>0</v>
      </c>
      <c r="AC82" s="674">
        <v>0</v>
      </c>
      <c r="AD82" s="660">
        <v>0</v>
      </c>
      <c r="AE82" s="661">
        <v>0</v>
      </c>
      <c r="AF82" s="674">
        <v>0</v>
      </c>
      <c r="AG82" s="660">
        <v>0</v>
      </c>
      <c r="AH82" s="661">
        <v>0</v>
      </c>
      <c r="AI82" s="674">
        <v>0</v>
      </c>
      <c r="AJ82" s="660">
        <v>0</v>
      </c>
      <c r="AK82" s="661">
        <v>0</v>
      </c>
      <c r="AL82" s="674">
        <v>0</v>
      </c>
      <c r="AM82" s="656">
        <v>1</v>
      </c>
      <c r="AN82" s="657">
        <v>2</v>
      </c>
      <c r="AO82" s="1054">
        <v>3</v>
      </c>
    </row>
    <row r="83" spans="2:41" ht="15" x14ac:dyDescent="0.25">
      <c r="B83" s="1056" t="s">
        <v>882</v>
      </c>
      <c r="C83" s="664">
        <v>263</v>
      </c>
      <c r="D83" s="665">
        <v>374</v>
      </c>
      <c r="E83" s="679">
        <v>637</v>
      </c>
      <c r="F83" s="664">
        <v>280</v>
      </c>
      <c r="G83" s="665">
        <v>334</v>
      </c>
      <c r="H83" s="679">
        <v>614</v>
      </c>
      <c r="I83" s="664">
        <v>386</v>
      </c>
      <c r="J83" s="665">
        <v>458</v>
      </c>
      <c r="K83" s="679">
        <v>844</v>
      </c>
      <c r="L83" s="664">
        <v>256</v>
      </c>
      <c r="M83" s="665">
        <v>276</v>
      </c>
      <c r="N83" s="679">
        <v>532</v>
      </c>
      <c r="O83" s="664">
        <v>284</v>
      </c>
      <c r="P83" s="665">
        <v>307</v>
      </c>
      <c r="Q83" s="679">
        <v>591</v>
      </c>
      <c r="R83" s="664">
        <v>319</v>
      </c>
      <c r="S83" s="665">
        <v>374</v>
      </c>
      <c r="T83" s="679">
        <v>693</v>
      </c>
      <c r="U83" s="664">
        <v>338</v>
      </c>
      <c r="V83" s="665">
        <v>338</v>
      </c>
      <c r="W83" s="679">
        <v>676</v>
      </c>
      <c r="X83" s="664">
        <v>412</v>
      </c>
      <c r="Y83" s="665">
        <v>496</v>
      </c>
      <c r="Z83" s="679">
        <v>908</v>
      </c>
      <c r="AA83" s="664">
        <v>298</v>
      </c>
      <c r="AB83" s="665">
        <v>388</v>
      </c>
      <c r="AC83" s="679">
        <v>686</v>
      </c>
      <c r="AD83" s="664">
        <v>534</v>
      </c>
      <c r="AE83" s="665">
        <v>707</v>
      </c>
      <c r="AF83" s="679">
        <v>1241</v>
      </c>
      <c r="AG83" s="664">
        <v>427</v>
      </c>
      <c r="AH83" s="665">
        <v>453</v>
      </c>
      <c r="AI83" s="679">
        <v>880</v>
      </c>
      <c r="AJ83" s="664">
        <v>316</v>
      </c>
      <c r="AK83" s="665">
        <v>324</v>
      </c>
      <c r="AL83" s="679">
        <v>640</v>
      </c>
      <c r="AM83" s="664">
        <v>4113</v>
      </c>
      <c r="AN83" s="665">
        <v>4829</v>
      </c>
      <c r="AO83" s="1104">
        <v>8942</v>
      </c>
    </row>
    <row r="84" spans="2:41" ht="27" customHeight="1" x14ac:dyDescent="0.2">
      <c r="B84" s="1413" t="s">
        <v>871</v>
      </c>
      <c r="C84" s="1413"/>
      <c r="D84" s="1413"/>
      <c r="E84" s="1413"/>
      <c r="F84" s="1413"/>
      <c r="G84" s="1413"/>
      <c r="H84" s="1413"/>
      <c r="I84" s="1413"/>
      <c r="J84" s="1413"/>
      <c r="K84" s="1413"/>
      <c r="L84" s="1413"/>
      <c r="M84" s="1413"/>
      <c r="N84" s="1413"/>
      <c r="O84" s="1413"/>
      <c r="P84" s="1413"/>
      <c r="Q84" s="1413"/>
    </row>
    <row r="85" spans="2:41" x14ac:dyDescent="0.2">
      <c r="B85" s="1403" t="s">
        <v>872</v>
      </c>
      <c r="C85" s="748"/>
      <c r="D85" s="748"/>
      <c r="E85" s="748"/>
      <c r="F85" s="749"/>
      <c r="G85" s="748"/>
      <c r="H85" s="748"/>
      <c r="I85" s="748"/>
      <c r="J85" s="750"/>
      <c r="K85" s="748"/>
      <c r="L85" s="748"/>
      <c r="M85" s="751"/>
      <c r="N85" s="751"/>
    </row>
    <row r="86" spans="2:41" ht="39" customHeight="1" x14ac:dyDescent="0.2">
      <c r="B86" s="1404" t="s">
        <v>883</v>
      </c>
      <c r="C86" s="1404"/>
      <c r="D86" s="1404"/>
      <c r="E86" s="1404"/>
      <c r="F86" s="1404"/>
      <c r="G86" s="1404"/>
      <c r="H86" s="1404"/>
      <c r="I86" s="1404"/>
      <c r="J86" s="1404"/>
      <c r="K86" s="1404"/>
      <c r="L86" s="1404"/>
      <c r="M86" s="1404"/>
      <c r="N86" s="1404"/>
      <c r="O86" s="1404"/>
      <c r="P86" s="1404"/>
      <c r="Q86" s="1404"/>
    </row>
    <row r="87" spans="2:41" x14ac:dyDescent="0.2">
      <c r="B87" s="1309"/>
      <c r="C87" s="1309"/>
      <c r="D87" s="1309"/>
      <c r="E87" s="1309"/>
      <c r="F87" s="1309"/>
      <c r="G87" s="1309"/>
      <c r="H87" s="1309"/>
      <c r="I87" s="1309"/>
      <c r="J87" s="1309"/>
      <c r="K87" s="1309"/>
      <c r="L87" s="1309"/>
      <c r="M87" s="752"/>
      <c r="N87" s="752"/>
    </row>
    <row r="88" spans="2:41" x14ac:dyDescent="0.2">
      <c r="B88" s="753"/>
      <c r="C88" s="754"/>
      <c r="D88" s="754"/>
      <c r="E88" s="754"/>
      <c r="F88" s="754"/>
      <c r="G88" s="754"/>
      <c r="H88" s="754"/>
      <c r="I88" s="754"/>
      <c r="J88" s="754"/>
      <c r="K88" s="754"/>
      <c r="L88" s="754"/>
      <c r="M88" s="754"/>
      <c r="N88" s="754"/>
      <c r="O88" s="677"/>
      <c r="P88" s="677"/>
      <c r="Q88" s="677"/>
      <c r="R88" s="677"/>
      <c r="S88" s="677"/>
      <c r="T88" s="677"/>
      <c r="U88" s="677"/>
      <c r="V88" s="677"/>
      <c r="W88" s="677"/>
      <c r="X88" s="677"/>
      <c r="Y88" s="677"/>
      <c r="Z88" s="677"/>
      <c r="AA88" s="677"/>
      <c r="AB88" s="677"/>
      <c r="AC88" s="677"/>
      <c r="AD88" s="677"/>
      <c r="AE88" s="677"/>
      <c r="AF88" s="677"/>
      <c r="AG88" s="677"/>
      <c r="AH88" s="677"/>
      <c r="AI88" s="677"/>
      <c r="AJ88" s="677"/>
      <c r="AK88" s="677"/>
      <c r="AL88" s="677"/>
    </row>
    <row r="89" spans="2:41" x14ac:dyDescent="0.2">
      <c r="B89" s="753"/>
      <c r="C89" s="753"/>
      <c r="D89" s="755"/>
      <c r="E89" s="755"/>
      <c r="F89" s="755"/>
      <c r="G89" s="755"/>
      <c r="H89" s="755"/>
      <c r="I89" s="755"/>
      <c r="J89" s="755"/>
      <c r="K89" s="753"/>
      <c r="L89" s="753"/>
      <c r="M89" s="753"/>
      <c r="N89" s="753"/>
    </row>
    <row r="90" spans="2:41" x14ac:dyDescent="0.2">
      <c r="B90" s="753"/>
      <c r="C90" s="753"/>
      <c r="D90" s="755"/>
      <c r="E90" s="755"/>
      <c r="F90" s="755"/>
      <c r="G90" s="755"/>
      <c r="H90" s="755"/>
      <c r="I90" s="755"/>
      <c r="J90" s="755"/>
      <c r="K90" s="753"/>
      <c r="L90" s="753"/>
      <c r="M90" s="753"/>
      <c r="N90" s="753"/>
    </row>
    <row r="91" spans="2:41" x14ac:dyDescent="0.2">
      <c r="B91" s="753"/>
      <c r="C91" s="753"/>
      <c r="D91" s="755"/>
      <c r="E91" s="755"/>
      <c r="F91" s="755"/>
      <c r="G91" s="755"/>
      <c r="H91" s="755"/>
      <c r="I91" s="755"/>
      <c r="J91" s="755"/>
      <c r="K91" s="753"/>
      <c r="L91" s="753"/>
      <c r="M91" s="753"/>
      <c r="N91" s="753"/>
    </row>
    <row r="92" spans="2:41" x14ac:dyDescent="0.2">
      <c r="B92" s="753"/>
      <c r="C92" s="753"/>
      <c r="D92" s="755"/>
      <c r="E92" s="755"/>
      <c r="F92" s="755"/>
      <c r="G92" s="755"/>
      <c r="H92" s="755"/>
      <c r="I92" s="755"/>
      <c r="J92" s="755"/>
      <c r="K92" s="753"/>
      <c r="L92" s="753"/>
      <c r="M92" s="753"/>
      <c r="N92" s="753"/>
    </row>
    <row r="93" spans="2:41" x14ac:dyDescent="0.2">
      <c r="B93" s="753"/>
      <c r="C93" s="753"/>
      <c r="D93" s="755"/>
      <c r="E93" s="755"/>
      <c r="F93" s="755"/>
      <c r="G93" s="755"/>
      <c r="H93" s="755"/>
      <c r="I93" s="755"/>
      <c r="J93" s="755"/>
      <c r="K93" s="753"/>
      <c r="L93" s="753"/>
      <c r="M93" s="753"/>
      <c r="N93" s="753"/>
    </row>
  </sheetData>
  <mergeCells count="17">
    <mergeCell ref="AJ6:AL6"/>
    <mergeCell ref="AM6:AO6"/>
    <mergeCell ref="AD6:AF6"/>
    <mergeCell ref="AG6:AI6"/>
    <mergeCell ref="B84:Q84"/>
    <mergeCell ref="B86:Q86"/>
    <mergeCell ref="B87:L87"/>
    <mergeCell ref="R6:T6"/>
    <mergeCell ref="U6:W6"/>
    <mergeCell ref="X6:Z6"/>
    <mergeCell ref="AA6:AC6"/>
    <mergeCell ref="B6:B7"/>
    <mergeCell ref="C6:E6"/>
    <mergeCell ref="F6:H6"/>
    <mergeCell ref="I6:K6"/>
    <mergeCell ref="L6:N6"/>
    <mergeCell ref="O6:Q6"/>
  </mergeCells>
  <hyperlinks>
    <hyperlink ref="AO3"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BB78"/>
  <sheetViews>
    <sheetView showGridLines="0" zoomScale="90" zoomScaleNormal="90" workbookViewId="0"/>
  </sheetViews>
  <sheetFormatPr baseColWidth="10" defaultRowHeight="12.75" x14ac:dyDescent="0.2"/>
  <cols>
    <col min="1" max="1" width="6.7109375" style="690" customWidth="1"/>
    <col min="2" max="2" width="51.5703125" style="698" bestFit="1" customWidth="1"/>
    <col min="3" max="16384" width="11.42578125" style="690"/>
  </cols>
  <sheetData>
    <row r="2" spans="2:54" ht="15.75" x14ac:dyDescent="0.2">
      <c r="B2" s="639" t="s">
        <v>895</v>
      </c>
      <c r="C2" s="640"/>
      <c r="D2" s="641"/>
      <c r="E2" s="641"/>
      <c r="F2" s="641"/>
      <c r="G2" s="641"/>
      <c r="H2" s="641"/>
      <c r="I2" s="641"/>
      <c r="J2" s="626"/>
      <c r="K2" s="626"/>
      <c r="L2" s="626"/>
      <c r="M2" s="626"/>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896" t="s">
        <v>1059</v>
      </c>
    </row>
    <row r="3" spans="2:54" ht="15.75" x14ac:dyDescent="0.25">
      <c r="B3" s="642" t="s">
        <v>13</v>
      </c>
      <c r="C3" s="18"/>
      <c r="D3" s="643"/>
      <c r="E3" s="643"/>
      <c r="F3" s="643"/>
      <c r="G3" s="643"/>
      <c r="H3" s="643"/>
      <c r="I3" s="643"/>
      <c r="J3" s="626"/>
      <c r="K3" s="626"/>
      <c r="L3" s="626"/>
      <c r="M3" s="626"/>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2:54" x14ac:dyDescent="0.2">
      <c r="B4" s="644"/>
      <c r="C4" s="644"/>
      <c r="D4" s="668"/>
      <c r="E4" s="645"/>
      <c r="F4" s="645"/>
      <c r="G4" s="646"/>
      <c r="H4" s="646"/>
      <c r="I4" s="646"/>
      <c r="J4" s="646"/>
      <c r="K4" s="646"/>
      <c r="L4" s="646"/>
      <c r="M4" s="646"/>
      <c r="N4" s="647"/>
      <c r="O4" s="647"/>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8"/>
      <c r="AQ4" s="648"/>
      <c r="AR4" s="648"/>
      <c r="AS4" s="649"/>
      <c r="AT4" s="649"/>
      <c r="AU4" s="649"/>
      <c r="AV4" s="649"/>
      <c r="AW4" s="649"/>
      <c r="AX4" s="649"/>
      <c r="AY4" s="649"/>
      <c r="AZ4" s="649"/>
      <c r="BA4" s="649"/>
      <c r="BB4" s="649"/>
    </row>
    <row r="5" spans="2:54" s="698" customFormat="1" x14ac:dyDescent="0.2">
      <c r="B5" s="1284" t="s">
        <v>46</v>
      </c>
      <c r="C5" s="1281" t="s">
        <v>14</v>
      </c>
      <c r="D5" s="1282"/>
      <c r="E5" s="1282"/>
      <c r="F5" s="1283"/>
      <c r="G5" s="1281" t="s">
        <v>15</v>
      </c>
      <c r="H5" s="1282"/>
      <c r="I5" s="1282"/>
      <c r="J5" s="1283"/>
      <c r="K5" s="1281" t="s">
        <v>16</v>
      </c>
      <c r="L5" s="1282"/>
      <c r="M5" s="1282"/>
      <c r="N5" s="1283"/>
      <c r="O5" s="1281" t="s">
        <v>17</v>
      </c>
      <c r="P5" s="1282"/>
      <c r="Q5" s="1282"/>
      <c r="R5" s="1283"/>
      <c r="S5" s="1281" t="s">
        <v>18</v>
      </c>
      <c r="T5" s="1282"/>
      <c r="U5" s="1282"/>
      <c r="V5" s="1283"/>
      <c r="W5" s="1281" t="s">
        <v>19</v>
      </c>
      <c r="X5" s="1282"/>
      <c r="Y5" s="1282"/>
      <c r="Z5" s="1283"/>
      <c r="AA5" s="1281" t="s">
        <v>20</v>
      </c>
      <c r="AB5" s="1282"/>
      <c r="AC5" s="1282"/>
      <c r="AD5" s="1283"/>
      <c r="AE5" s="1281" t="s">
        <v>21</v>
      </c>
      <c r="AF5" s="1282"/>
      <c r="AG5" s="1282"/>
      <c r="AH5" s="1283"/>
      <c r="AI5" s="1281" t="s">
        <v>22</v>
      </c>
      <c r="AJ5" s="1282"/>
      <c r="AK5" s="1282"/>
      <c r="AL5" s="1283"/>
      <c r="AM5" s="1281" t="s">
        <v>23</v>
      </c>
      <c r="AN5" s="1282"/>
      <c r="AO5" s="1282"/>
      <c r="AP5" s="1283"/>
      <c r="AQ5" s="1281" t="s">
        <v>24</v>
      </c>
      <c r="AR5" s="1282"/>
      <c r="AS5" s="1282"/>
      <c r="AT5" s="1283"/>
      <c r="AU5" s="1281" t="s">
        <v>25</v>
      </c>
      <c r="AV5" s="1282"/>
      <c r="AW5" s="1282"/>
      <c r="AX5" s="1283"/>
      <c r="AY5" s="1281" t="s">
        <v>875</v>
      </c>
      <c r="AZ5" s="1282"/>
      <c r="BA5" s="1282"/>
      <c r="BB5" s="1282"/>
    </row>
    <row r="6" spans="2:54" s="757" customFormat="1" x14ac:dyDescent="0.2">
      <c r="B6" s="1286"/>
      <c r="C6" s="756" t="s">
        <v>822</v>
      </c>
      <c r="D6" s="756" t="s">
        <v>823</v>
      </c>
      <c r="E6" s="756" t="s">
        <v>806</v>
      </c>
      <c r="F6" s="747" t="s">
        <v>40</v>
      </c>
      <c r="G6" s="756" t="s">
        <v>822</v>
      </c>
      <c r="H6" s="756" t="s">
        <v>823</v>
      </c>
      <c r="I6" s="756" t="s">
        <v>806</v>
      </c>
      <c r="J6" s="747" t="s">
        <v>40</v>
      </c>
      <c r="K6" s="756" t="s">
        <v>822</v>
      </c>
      <c r="L6" s="756" t="s">
        <v>823</v>
      </c>
      <c r="M6" s="756" t="s">
        <v>806</v>
      </c>
      <c r="N6" s="747" t="s">
        <v>40</v>
      </c>
      <c r="O6" s="756" t="s">
        <v>822</v>
      </c>
      <c r="P6" s="756" t="s">
        <v>823</v>
      </c>
      <c r="Q6" s="756" t="s">
        <v>806</v>
      </c>
      <c r="R6" s="747" t="s">
        <v>40</v>
      </c>
      <c r="S6" s="756" t="s">
        <v>822</v>
      </c>
      <c r="T6" s="756" t="s">
        <v>823</v>
      </c>
      <c r="U6" s="756" t="s">
        <v>806</v>
      </c>
      <c r="V6" s="747" t="s">
        <v>40</v>
      </c>
      <c r="W6" s="756" t="s">
        <v>822</v>
      </c>
      <c r="X6" s="756" t="s">
        <v>823</v>
      </c>
      <c r="Y6" s="756" t="s">
        <v>806</v>
      </c>
      <c r="Z6" s="747" t="s">
        <v>40</v>
      </c>
      <c r="AA6" s="756" t="s">
        <v>822</v>
      </c>
      <c r="AB6" s="756" t="s">
        <v>823</v>
      </c>
      <c r="AC6" s="756" t="s">
        <v>806</v>
      </c>
      <c r="AD6" s="747" t="s">
        <v>40</v>
      </c>
      <c r="AE6" s="756" t="s">
        <v>822</v>
      </c>
      <c r="AF6" s="756" t="s">
        <v>823</v>
      </c>
      <c r="AG6" s="756" t="s">
        <v>806</v>
      </c>
      <c r="AH6" s="747" t="s">
        <v>40</v>
      </c>
      <c r="AI6" s="756" t="s">
        <v>822</v>
      </c>
      <c r="AJ6" s="756" t="s">
        <v>823</v>
      </c>
      <c r="AK6" s="756" t="s">
        <v>806</v>
      </c>
      <c r="AL6" s="747" t="s">
        <v>40</v>
      </c>
      <c r="AM6" s="756" t="s">
        <v>822</v>
      </c>
      <c r="AN6" s="756" t="s">
        <v>823</v>
      </c>
      <c r="AO6" s="756" t="s">
        <v>806</v>
      </c>
      <c r="AP6" s="747" t="s">
        <v>40</v>
      </c>
      <c r="AQ6" s="756" t="s">
        <v>822</v>
      </c>
      <c r="AR6" s="756" t="s">
        <v>823</v>
      </c>
      <c r="AS6" s="756" t="s">
        <v>806</v>
      </c>
      <c r="AT6" s="747" t="s">
        <v>40</v>
      </c>
      <c r="AU6" s="756" t="s">
        <v>822</v>
      </c>
      <c r="AV6" s="756" t="s">
        <v>823</v>
      </c>
      <c r="AW6" s="756" t="s">
        <v>806</v>
      </c>
      <c r="AX6" s="747" t="s">
        <v>40</v>
      </c>
      <c r="AY6" s="756" t="s">
        <v>822</v>
      </c>
      <c r="AZ6" s="756" t="s">
        <v>823</v>
      </c>
      <c r="BA6" s="756" t="s">
        <v>806</v>
      </c>
      <c r="BB6" s="756" t="s">
        <v>40</v>
      </c>
    </row>
    <row r="7" spans="2:54" s="698" customFormat="1" ht="21.75" customHeight="1" x14ac:dyDescent="0.2">
      <c r="B7" s="1101" t="s">
        <v>876</v>
      </c>
      <c r="C7" s="1058"/>
      <c r="D7" s="1059"/>
      <c r="E7" s="1143"/>
      <c r="F7" s="1060"/>
      <c r="G7" s="1058"/>
      <c r="H7" s="1059"/>
      <c r="I7" s="1143"/>
      <c r="J7" s="1060"/>
      <c r="K7" s="1058"/>
      <c r="L7" s="1059"/>
      <c r="M7" s="1143"/>
      <c r="N7" s="1060"/>
      <c r="O7" s="1058"/>
      <c r="P7" s="1059"/>
      <c r="Q7" s="1143"/>
      <c r="R7" s="1060"/>
      <c r="S7" s="1058"/>
      <c r="T7" s="1059"/>
      <c r="U7" s="1143"/>
      <c r="V7" s="1060"/>
      <c r="W7" s="1058"/>
      <c r="X7" s="1059"/>
      <c r="Y7" s="1143"/>
      <c r="Z7" s="1060"/>
      <c r="AA7" s="1058"/>
      <c r="AB7" s="1059"/>
      <c r="AC7" s="1143"/>
      <c r="AD7" s="1060"/>
      <c r="AE7" s="1058"/>
      <c r="AF7" s="1059"/>
      <c r="AG7" s="1143"/>
      <c r="AH7" s="1060"/>
      <c r="AI7" s="1058"/>
      <c r="AJ7" s="1059"/>
      <c r="AK7" s="1143"/>
      <c r="AL7" s="1060"/>
      <c r="AM7" s="1058"/>
      <c r="AN7" s="1059"/>
      <c r="AO7" s="1143"/>
      <c r="AP7" s="1060"/>
      <c r="AQ7" s="1058"/>
      <c r="AR7" s="1059"/>
      <c r="AS7" s="1143"/>
      <c r="AT7" s="1060"/>
      <c r="AU7" s="1058"/>
      <c r="AV7" s="1059"/>
      <c r="AW7" s="1143"/>
      <c r="AX7" s="1060"/>
      <c r="AY7" s="1058"/>
      <c r="AZ7" s="1059"/>
      <c r="BA7" s="1143"/>
      <c r="BB7" s="1061"/>
    </row>
    <row r="8" spans="2:54" ht="16.5" customHeight="1" x14ac:dyDescent="0.2">
      <c r="B8" s="699" t="s">
        <v>47</v>
      </c>
      <c r="C8" s="656">
        <v>53</v>
      </c>
      <c r="D8" s="657">
        <v>26</v>
      </c>
      <c r="E8" s="657">
        <v>8</v>
      </c>
      <c r="F8" s="674">
        <v>87</v>
      </c>
      <c r="G8" s="656">
        <v>62</v>
      </c>
      <c r="H8" s="657">
        <v>21</v>
      </c>
      <c r="I8" s="657">
        <v>2</v>
      </c>
      <c r="J8" s="674">
        <v>85</v>
      </c>
      <c r="K8" s="656">
        <v>76</v>
      </c>
      <c r="L8" s="657">
        <v>24</v>
      </c>
      <c r="M8" s="657">
        <v>10</v>
      </c>
      <c r="N8" s="674">
        <v>110</v>
      </c>
      <c r="O8" s="656">
        <v>58</v>
      </c>
      <c r="P8" s="657">
        <v>31</v>
      </c>
      <c r="Q8" s="657">
        <v>12</v>
      </c>
      <c r="R8" s="674">
        <v>101</v>
      </c>
      <c r="S8" s="656">
        <v>62</v>
      </c>
      <c r="T8" s="657">
        <v>37</v>
      </c>
      <c r="U8" s="657">
        <v>21</v>
      </c>
      <c r="V8" s="674">
        <v>120</v>
      </c>
      <c r="W8" s="656">
        <v>39</v>
      </c>
      <c r="X8" s="657">
        <v>20</v>
      </c>
      <c r="Y8" s="657">
        <v>21</v>
      </c>
      <c r="Z8" s="674">
        <v>80</v>
      </c>
      <c r="AA8" s="656">
        <v>30</v>
      </c>
      <c r="AB8" s="657">
        <v>19</v>
      </c>
      <c r="AC8" s="657">
        <v>22</v>
      </c>
      <c r="AD8" s="674">
        <v>71</v>
      </c>
      <c r="AE8" s="656">
        <v>49</v>
      </c>
      <c r="AF8" s="657">
        <v>25</v>
      </c>
      <c r="AG8" s="657">
        <v>27</v>
      </c>
      <c r="AH8" s="674">
        <v>101</v>
      </c>
      <c r="AI8" s="656">
        <v>30</v>
      </c>
      <c r="AJ8" s="657">
        <v>23</v>
      </c>
      <c r="AK8" s="657">
        <v>15</v>
      </c>
      <c r="AL8" s="674">
        <v>68</v>
      </c>
      <c r="AM8" s="656">
        <v>54</v>
      </c>
      <c r="AN8" s="657">
        <v>26</v>
      </c>
      <c r="AO8" s="657">
        <v>13</v>
      </c>
      <c r="AP8" s="674">
        <v>93</v>
      </c>
      <c r="AQ8" s="656">
        <v>56</v>
      </c>
      <c r="AR8" s="657">
        <v>25</v>
      </c>
      <c r="AS8" s="657">
        <v>12</v>
      </c>
      <c r="AT8" s="674">
        <v>93</v>
      </c>
      <c r="AU8" s="656">
        <v>53</v>
      </c>
      <c r="AV8" s="657">
        <v>17</v>
      </c>
      <c r="AW8" s="657">
        <v>9</v>
      </c>
      <c r="AX8" s="674">
        <v>79</v>
      </c>
      <c r="AY8" s="656">
        <v>622</v>
      </c>
      <c r="AZ8" s="657">
        <v>294</v>
      </c>
      <c r="BA8" s="657">
        <v>172</v>
      </c>
      <c r="BB8" s="1054">
        <v>1088</v>
      </c>
    </row>
    <row r="9" spans="2:54" x14ac:dyDescent="0.2">
      <c r="B9" s="1075" t="s">
        <v>48</v>
      </c>
      <c r="C9" s="660">
        <v>69</v>
      </c>
      <c r="D9" s="661">
        <v>67</v>
      </c>
      <c r="E9" s="661">
        <v>12</v>
      </c>
      <c r="F9" s="674">
        <v>148</v>
      </c>
      <c r="G9" s="660">
        <v>59</v>
      </c>
      <c r="H9" s="661">
        <v>80</v>
      </c>
      <c r="I9" s="661">
        <v>16</v>
      </c>
      <c r="J9" s="674">
        <v>155</v>
      </c>
      <c r="K9" s="660">
        <v>74</v>
      </c>
      <c r="L9" s="661">
        <v>81</v>
      </c>
      <c r="M9" s="661">
        <v>16</v>
      </c>
      <c r="N9" s="674">
        <v>171</v>
      </c>
      <c r="O9" s="660">
        <v>61</v>
      </c>
      <c r="P9" s="661">
        <v>54</v>
      </c>
      <c r="Q9" s="661">
        <v>16</v>
      </c>
      <c r="R9" s="674">
        <v>131</v>
      </c>
      <c r="S9" s="660">
        <v>90</v>
      </c>
      <c r="T9" s="661">
        <v>80</v>
      </c>
      <c r="U9" s="661">
        <v>12</v>
      </c>
      <c r="V9" s="674">
        <v>182</v>
      </c>
      <c r="W9" s="660">
        <v>68</v>
      </c>
      <c r="X9" s="661">
        <v>77</v>
      </c>
      <c r="Y9" s="661">
        <v>10</v>
      </c>
      <c r="Z9" s="674">
        <v>155</v>
      </c>
      <c r="AA9" s="660">
        <v>77</v>
      </c>
      <c r="AB9" s="661">
        <v>55</v>
      </c>
      <c r="AC9" s="661">
        <v>7</v>
      </c>
      <c r="AD9" s="674">
        <v>139</v>
      </c>
      <c r="AE9" s="660">
        <v>78</v>
      </c>
      <c r="AF9" s="661">
        <v>75</v>
      </c>
      <c r="AG9" s="661">
        <v>9</v>
      </c>
      <c r="AH9" s="674">
        <v>162</v>
      </c>
      <c r="AI9" s="660">
        <v>88</v>
      </c>
      <c r="AJ9" s="661">
        <v>62</v>
      </c>
      <c r="AK9" s="661">
        <v>11</v>
      </c>
      <c r="AL9" s="674">
        <v>161</v>
      </c>
      <c r="AM9" s="660">
        <v>91</v>
      </c>
      <c r="AN9" s="661">
        <v>69</v>
      </c>
      <c r="AO9" s="661">
        <v>6</v>
      </c>
      <c r="AP9" s="674">
        <v>166</v>
      </c>
      <c r="AQ9" s="660">
        <v>96</v>
      </c>
      <c r="AR9" s="661">
        <v>81</v>
      </c>
      <c r="AS9" s="661">
        <v>8</v>
      </c>
      <c r="AT9" s="674">
        <v>185</v>
      </c>
      <c r="AU9" s="660">
        <v>72</v>
      </c>
      <c r="AV9" s="661">
        <v>54</v>
      </c>
      <c r="AW9" s="661">
        <v>10</v>
      </c>
      <c r="AX9" s="674">
        <v>136</v>
      </c>
      <c r="AY9" s="656">
        <v>923</v>
      </c>
      <c r="AZ9" s="657">
        <v>835</v>
      </c>
      <c r="BA9" s="657">
        <v>133</v>
      </c>
      <c r="BB9" s="1102">
        <v>1891</v>
      </c>
    </row>
    <row r="10" spans="2:54" x14ac:dyDescent="0.2">
      <c r="B10" s="1075" t="s">
        <v>49</v>
      </c>
      <c r="C10" s="660">
        <v>138</v>
      </c>
      <c r="D10" s="661">
        <v>79</v>
      </c>
      <c r="E10" s="661">
        <v>16</v>
      </c>
      <c r="F10" s="674">
        <v>233</v>
      </c>
      <c r="G10" s="660">
        <v>136</v>
      </c>
      <c r="H10" s="661">
        <v>77</v>
      </c>
      <c r="I10" s="661">
        <v>16</v>
      </c>
      <c r="J10" s="674">
        <v>229</v>
      </c>
      <c r="K10" s="660">
        <v>172</v>
      </c>
      <c r="L10" s="661">
        <v>155</v>
      </c>
      <c r="M10" s="661">
        <v>25</v>
      </c>
      <c r="N10" s="674">
        <v>352</v>
      </c>
      <c r="O10" s="660">
        <v>130</v>
      </c>
      <c r="P10" s="661">
        <v>115</v>
      </c>
      <c r="Q10" s="661">
        <v>13</v>
      </c>
      <c r="R10" s="674">
        <v>258</v>
      </c>
      <c r="S10" s="660">
        <v>168</v>
      </c>
      <c r="T10" s="661">
        <v>155</v>
      </c>
      <c r="U10" s="661">
        <v>14</v>
      </c>
      <c r="V10" s="674">
        <v>337</v>
      </c>
      <c r="W10" s="660">
        <v>150</v>
      </c>
      <c r="X10" s="661">
        <v>99</v>
      </c>
      <c r="Y10" s="661">
        <v>13</v>
      </c>
      <c r="Z10" s="674">
        <v>262</v>
      </c>
      <c r="AA10" s="660">
        <v>190</v>
      </c>
      <c r="AB10" s="661">
        <v>81</v>
      </c>
      <c r="AC10" s="661">
        <v>10</v>
      </c>
      <c r="AD10" s="674">
        <v>281</v>
      </c>
      <c r="AE10" s="660">
        <v>147</v>
      </c>
      <c r="AF10" s="661">
        <v>129</v>
      </c>
      <c r="AG10" s="661">
        <v>20</v>
      </c>
      <c r="AH10" s="674">
        <v>296</v>
      </c>
      <c r="AI10" s="660">
        <v>156</v>
      </c>
      <c r="AJ10" s="661">
        <v>78</v>
      </c>
      <c r="AK10" s="661">
        <v>14</v>
      </c>
      <c r="AL10" s="674">
        <v>248</v>
      </c>
      <c r="AM10" s="660">
        <v>165</v>
      </c>
      <c r="AN10" s="661">
        <v>96</v>
      </c>
      <c r="AO10" s="661">
        <v>28</v>
      </c>
      <c r="AP10" s="674">
        <v>289</v>
      </c>
      <c r="AQ10" s="660">
        <v>145</v>
      </c>
      <c r="AR10" s="661">
        <v>92</v>
      </c>
      <c r="AS10" s="661">
        <v>23</v>
      </c>
      <c r="AT10" s="674">
        <v>260</v>
      </c>
      <c r="AU10" s="660">
        <v>135</v>
      </c>
      <c r="AV10" s="661">
        <v>89</v>
      </c>
      <c r="AW10" s="661">
        <v>19</v>
      </c>
      <c r="AX10" s="674">
        <v>243</v>
      </c>
      <c r="AY10" s="656">
        <v>1832</v>
      </c>
      <c r="AZ10" s="657">
        <v>1245</v>
      </c>
      <c r="BA10" s="657">
        <v>211</v>
      </c>
      <c r="BB10" s="1102">
        <v>3288</v>
      </c>
    </row>
    <row r="11" spans="2:54" x14ac:dyDescent="0.2">
      <c r="B11" s="1075" t="s">
        <v>50</v>
      </c>
      <c r="C11" s="660">
        <v>80</v>
      </c>
      <c r="D11" s="661">
        <v>41</v>
      </c>
      <c r="E11" s="661">
        <v>1</v>
      </c>
      <c r="F11" s="674">
        <v>122</v>
      </c>
      <c r="G11" s="660">
        <v>46</v>
      </c>
      <c r="H11" s="661">
        <v>12</v>
      </c>
      <c r="I11" s="661">
        <v>1</v>
      </c>
      <c r="J11" s="674">
        <v>59</v>
      </c>
      <c r="K11" s="660">
        <v>68</v>
      </c>
      <c r="L11" s="661">
        <v>54</v>
      </c>
      <c r="M11" s="661">
        <v>1</v>
      </c>
      <c r="N11" s="674">
        <v>123</v>
      </c>
      <c r="O11" s="660">
        <v>50</v>
      </c>
      <c r="P11" s="661">
        <v>42</v>
      </c>
      <c r="Q11" s="661"/>
      <c r="R11" s="674">
        <v>92</v>
      </c>
      <c r="S11" s="660">
        <v>45</v>
      </c>
      <c r="T11" s="661">
        <v>47</v>
      </c>
      <c r="U11" s="661">
        <v>2</v>
      </c>
      <c r="V11" s="674">
        <v>94</v>
      </c>
      <c r="W11" s="660">
        <v>63</v>
      </c>
      <c r="X11" s="661">
        <v>34</v>
      </c>
      <c r="Y11" s="661"/>
      <c r="Z11" s="674">
        <v>97</v>
      </c>
      <c r="AA11" s="660">
        <v>61</v>
      </c>
      <c r="AB11" s="661">
        <v>30</v>
      </c>
      <c r="AC11" s="661">
        <v>2</v>
      </c>
      <c r="AD11" s="674">
        <v>93</v>
      </c>
      <c r="AE11" s="660">
        <v>76</v>
      </c>
      <c r="AF11" s="661">
        <v>28</v>
      </c>
      <c r="AG11" s="661">
        <v>3</v>
      </c>
      <c r="AH11" s="674">
        <v>107</v>
      </c>
      <c r="AI11" s="660">
        <v>84</v>
      </c>
      <c r="AJ11" s="661">
        <v>21</v>
      </c>
      <c r="AK11" s="661">
        <v>1</v>
      </c>
      <c r="AL11" s="674">
        <v>106</v>
      </c>
      <c r="AM11" s="660">
        <v>80</v>
      </c>
      <c r="AN11" s="661">
        <v>24</v>
      </c>
      <c r="AO11" s="661">
        <v>2</v>
      </c>
      <c r="AP11" s="674">
        <v>106</v>
      </c>
      <c r="AQ11" s="660">
        <v>88</v>
      </c>
      <c r="AR11" s="661">
        <v>37</v>
      </c>
      <c r="AS11" s="661">
        <v>1</v>
      </c>
      <c r="AT11" s="674">
        <v>126</v>
      </c>
      <c r="AU11" s="660">
        <v>98</v>
      </c>
      <c r="AV11" s="661">
        <v>28</v>
      </c>
      <c r="AW11" s="661">
        <v>2</v>
      </c>
      <c r="AX11" s="674">
        <v>128</v>
      </c>
      <c r="AY11" s="656">
        <v>839</v>
      </c>
      <c r="AZ11" s="657">
        <v>398</v>
      </c>
      <c r="BA11" s="657">
        <v>16</v>
      </c>
      <c r="BB11" s="1102">
        <v>1253</v>
      </c>
    </row>
    <row r="12" spans="2:54" x14ac:dyDescent="0.2">
      <c r="B12" s="1075" t="s">
        <v>51</v>
      </c>
      <c r="C12" s="660">
        <v>185</v>
      </c>
      <c r="D12" s="661">
        <v>87</v>
      </c>
      <c r="E12" s="661">
        <v>3</v>
      </c>
      <c r="F12" s="674">
        <v>275</v>
      </c>
      <c r="G12" s="660">
        <v>149</v>
      </c>
      <c r="H12" s="661">
        <v>116</v>
      </c>
      <c r="I12" s="661">
        <v>2</v>
      </c>
      <c r="J12" s="674">
        <v>267</v>
      </c>
      <c r="K12" s="660">
        <v>169</v>
      </c>
      <c r="L12" s="661">
        <v>93</v>
      </c>
      <c r="M12" s="661">
        <v>7</v>
      </c>
      <c r="N12" s="674">
        <v>269</v>
      </c>
      <c r="O12" s="660">
        <v>156</v>
      </c>
      <c r="P12" s="661">
        <v>97</v>
      </c>
      <c r="Q12" s="661">
        <v>1</v>
      </c>
      <c r="R12" s="674">
        <v>254</v>
      </c>
      <c r="S12" s="660">
        <v>168</v>
      </c>
      <c r="T12" s="661">
        <v>107</v>
      </c>
      <c r="U12" s="661">
        <v>6</v>
      </c>
      <c r="V12" s="674">
        <v>281</v>
      </c>
      <c r="W12" s="660">
        <v>208</v>
      </c>
      <c r="X12" s="661">
        <v>105</v>
      </c>
      <c r="Y12" s="661">
        <v>3</v>
      </c>
      <c r="Z12" s="674">
        <v>316</v>
      </c>
      <c r="AA12" s="660">
        <v>148</v>
      </c>
      <c r="AB12" s="661">
        <v>103</v>
      </c>
      <c r="AC12" s="661">
        <v>5</v>
      </c>
      <c r="AD12" s="674">
        <v>256</v>
      </c>
      <c r="AE12" s="660">
        <v>209</v>
      </c>
      <c r="AF12" s="661">
        <v>99</v>
      </c>
      <c r="AG12" s="661">
        <v>5</v>
      </c>
      <c r="AH12" s="674">
        <v>313</v>
      </c>
      <c r="AI12" s="660">
        <v>156</v>
      </c>
      <c r="AJ12" s="661">
        <v>76</v>
      </c>
      <c r="AK12" s="661">
        <v>2</v>
      </c>
      <c r="AL12" s="674">
        <v>234</v>
      </c>
      <c r="AM12" s="660">
        <v>210</v>
      </c>
      <c r="AN12" s="661">
        <v>91</v>
      </c>
      <c r="AO12" s="661">
        <v>4</v>
      </c>
      <c r="AP12" s="674">
        <v>305</v>
      </c>
      <c r="AQ12" s="660">
        <v>218</v>
      </c>
      <c r="AR12" s="661">
        <v>116</v>
      </c>
      <c r="AS12" s="661">
        <v>1</v>
      </c>
      <c r="AT12" s="674">
        <v>335</v>
      </c>
      <c r="AU12" s="660">
        <v>158</v>
      </c>
      <c r="AV12" s="661">
        <v>88</v>
      </c>
      <c r="AW12" s="661">
        <v>5</v>
      </c>
      <c r="AX12" s="674">
        <v>251</v>
      </c>
      <c r="AY12" s="656">
        <v>2134</v>
      </c>
      <c r="AZ12" s="657">
        <v>1178</v>
      </c>
      <c r="BA12" s="657">
        <v>44</v>
      </c>
      <c r="BB12" s="1102">
        <v>3356</v>
      </c>
    </row>
    <row r="13" spans="2:54" x14ac:dyDescent="0.2">
      <c r="B13" s="1075" t="s">
        <v>52</v>
      </c>
      <c r="C13" s="660">
        <v>379</v>
      </c>
      <c r="D13" s="661">
        <v>285</v>
      </c>
      <c r="E13" s="661">
        <v>679</v>
      </c>
      <c r="F13" s="674">
        <v>1343</v>
      </c>
      <c r="G13" s="660">
        <v>318</v>
      </c>
      <c r="H13" s="661">
        <v>263</v>
      </c>
      <c r="I13" s="661">
        <v>680</v>
      </c>
      <c r="J13" s="674">
        <v>1261</v>
      </c>
      <c r="K13" s="660">
        <v>395</v>
      </c>
      <c r="L13" s="661">
        <v>303</v>
      </c>
      <c r="M13" s="661">
        <v>974</v>
      </c>
      <c r="N13" s="674">
        <v>1672</v>
      </c>
      <c r="O13" s="660">
        <v>290</v>
      </c>
      <c r="P13" s="661">
        <v>190</v>
      </c>
      <c r="Q13" s="661">
        <v>723</v>
      </c>
      <c r="R13" s="674">
        <v>1203</v>
      </c>
      <c r="S13" s="660">
        <v>392</v>
      </c>
      <c r="T13" s="661">
        <v>214</v>
      </c>
      <c r="U13" s="661">
        <v>779</v>
      </c>
      <c r="V13" s="674">
        <v>1385</v>
      </c>
      <c r="W13" s="660">
        <v>348</v>
      </c>
      <c r="X13" s="661">
        <v>206</v>
      </c>
      <c r="Y13" s="661">
        <v>761</v>
      </c>
      <c r="Z13" s="674">
        <v>1315</v>
      </c>
      <c r="AA13" s="660">
        <v>326</v>
      </c>
      <c r="AB13" s="661">
        <v>219</v>
      </c>
      <c r="AC13" s="661">
        <v>741</v>
      </c>
      <c r="AD13" s="674">
        <v>1286</v>
      </c>
      <c r="AE13" s="660">
        <v>355</v>
      </c>
      <c r="AF13" s="661">
        <v>201</v>
      </c>
      <c r="AG13" s="661">
        <v>807</v>
      </c>
      <c r="AH13" s="674">
        <v>1363</v>
      </c>
      <c r="AI13" s="660">
        <v>312</v>
      </c>
      <c r="AJ13" s="661">
        <v>178</v>
      </c>
      <c r="AK13" s="661">
        <v>631</v>
      </c>
      <c r="AL13" s="674">
        <v>1121</v>
      </c>
      <c r="AM13" s="660">
        <v>350</v>
      </c>
      <c r="AN13" s="661">
        <v>188</v>
      </c>
      <c r="AO13" s="661">
        <v>763</v>
      </c>
      <c r="AP13" s="674">
        <v>1301</v>
      </c>
      <c r="AQ13" s="660">
        <v>377</v>
      </c>
      <c r="AR13" s="661">
        <v>268</v>
      </c>
      <c r="AS13" s="661">
        <v>782</v>
      </c>
      <c r="AT13" s="674">
        <v>1427</v>
      </c>
      <c r="AU13" s="660">
        <v>311</v>
      </c>
      <c r="AV13" s="661">
        <v>209</v>
      </c>
      <c r="AW13" s="661">
        <v>707</v>
      </c>
      <c r="AX13" s="674">
        <v>1227</v>
      </c>
      <c r="AY13" s="656">
        <v>4153</v>
      </c>
      <c r="AZ13" s="657">
        <v>2724</v>
      </c>
      <c r="BA13" s="657">
        <v>9027</v>
      </c>
      <c r="BB13" s="1102">
        <v>15904</v>
      </c>
    </row>
    <row r="14" spans="2:54" x14ac:dyDescent="0.2">
      <c r="B14" s="1075" t="s">
        <v>856</v>
      </c>
      <c r="C14" s="660">
        <v>308</v>
      </c>
      <c r="D14" s="661">
        <v>379</v>
      </c>
      <c r="E14" s="661">
        <v>31</v>
      </c>
      <c r="F14" s="674">
        <v>718</v>
      </c>
      <c r="G14" s="660">
        <v>305</v>
      </c>
      <c r="H14" s="661">
        <v>409</v>
      </c>
      <c r="I14" s="661">
        <v>45</v>
      </c>
      <c r="J14" s="674">
        <v>759</v>
      </c>
      <c r="K14" s="660">
        <v>333</v>
      </c>
      <c r="L14" s="661">
        <v>382</v>
      </c>
      <c r="M14" s="661">
        <v>45</v>
      </c>
      <c r="N14" s="674">
        <v>760</v>
      </c>
      <c r="O14" s="660">
        <v>201</v>
      </c>
      <c r="P14" s="661">
        <v>247</v>
      </c>
      <c r="Q14" s="661">
        <v>28</v>
      </c>
      <c r="R14" s="674">
        <v>476</v>
      </c>
      <c r="S14" s="660">
        <v>257</v>
      </c>
      <c r="T14" s="661">
        <v>306</v>
      </c>
      <c r="U14" s="661">
        <v>36</v>
      </c>
      <c r="V14" s="674">
        <v>599</v>
      </c>
      <c r="W14" s="660">
        <v>234</v>
      </c>
      <c r="X14" s="661">
        <v>290</v>
      </c>
      <c r="Y14" s="661">
        <v>39</v>
      </c>
      <c r="Z14" s="674">
        <v>563</v>
      </c>
      <c r="AA14" s="660">
        <v>261</v>
      </c>
      <c r="AB14" s="661">
        <v>318</v>
      </c>
      <c r="AC14" s="661">
        <v>52</v>
      </c>
      <c r="AD14" s="674">
        <v>631</v>
      </c>
      <c r="AE14" s="660">
        <v>270</v>
      </c>
      <c r="AF14" s="661">
        <v>252</v>
      </c>
      <c r="AG14" s="661">
        <v>31</v>
      </c>
      <c r="AH14" s="674">
        <v>553</v>
      </c>
      <c r="AI14" s="660">
        <v>235</v>
      </c>
      <c r="AJ14" s="661">
        <v>222</v>
      </c>
      <c r="AK14" s="661">
        <v>36</v>
      </c>
      <c r="AL14" s="674">
        <v>493</v>
      </c>
      <c r="AM14" s="660">
        <v>241</v>
      </c>
      <c r="AN14" s="661">
        <v>248</v>
      </c>
      <c r="AO14" s="661">
        <v>31</v>
      </c>
      <c r="AP14" s="674">
        <v>520</v>
      </c>
      <c r="AQ14" s="660">
        <v>310</v>
      </c>
      <c r="AR14" s="661">
        <v>348</v>
      </c>
      <c r="AS14" s="661">
        <v>39</v>
      </c>
      <c r="AT14" s="674">
        <v>697</v>
      </c>
      <c r="AU14" s="660">
        <v>328</v>
      </c>
      <c r="AV14" s="661">
        <v>383</v>
      </c>
      <c r="AW14" s="661">
        <v>26</v>
      </c>
      <c r="AX14" s="674">
        <v>737</v>
      </c>
      <c r="AY14" s="656">
        <v>3283</v>
      </c>
      <c r="AZ14" s="657">
        <v>3784</v>
      </c>
      <c r="BA14" s="657">
        <v>439</v>
      </c>
      <c r="BB14" s="1102">
        <v>7506</v>
      </c>
    </row>
    <row r="15" spans="2:54" x14ac:dyDescent="0.2">
      <c r="B15" s="1075" t="s">
        <v>53</v>
      </c>
      <c r="C15" s="660">
        <v>283</v>
      </c>
      <c r="D15" s="661">
        <v>306</v>
      </c>
      <c r="E15" s="661">
        <v>32</v>
      </c>
      <c r="F15" s="674">
        <v>621</v>
      </c>
      <c r="G15" s="660">
        <v>311</v>
      </c>
      <c r="H15" s="661">
        <v>353</v>
      </c>
      <c r="I15" s="661">
        <v>45</v>
      </c>
      <c r="J15" s="674">
        <v>709</v>
      </c>
      <c r="K15" s="660">
        <v>355</v>
      </c>
      <c r="L15" s="661">
        <v>341</v>
      </c>
      <c r="M15" s="661">
        <v>44</v>
      </c>
      <c r="N15" s="674">
        <v>740</v>
      </c>
      <c r="O15" s="660">
        <v>229</v>
      </c>
      <c r="P15" s="661">
        <v>266</v>
      </c>
      <c r="Q15" s="661">
        <v>26</v>
      </c>
      <c r="R15" s="674">
        <v>521</v>
      </c>
      <c r="S15" s="660">
        <v>281</v>
      </c>
      <c r="T15" s="661">
        <v>288</v>
      </c>
      <c r="U15" s="661">
        <v>34</v>
      </c>
      <c r="V15" s="674">
        <v>603</v>
      </c>
      <c r="W15" s="660">
        <v>294</v>
      </c>
      <c r="X15" s="661">
        <v>270</v>
      </c>
      <c r="Y15" s="661">
        <v>46</v>
      </c>
      <c r="Z15" s="674">
        <v>610</v>
      </c>
      <c r="AA15" s="660">
        <v>244</v>
      </c>
      <c r="AB15" s="661">
        <v>285</v>
      </c>
      <c r="AC15" s="661">
        <v>41</v>
      </c>
      <c r="AD15" s="674">
        <v>570</v>
      </c>
      <c r="AE15" s="660">
        <v>293</v>
      </c>
      <c r="AF15" s="661">
        <v>278</v>
      </c>
      <c r="AG15" s="661">
        <v>45</v>
      </c>
      <c r="AH15" s="674">
        <v>616</v>
      </c>
      <c r="AI15" s="660">
        <v>239</v>
      </c>
      <c r="AJ15" s="661">
        <v>238</v>
      </c>
      <c r="AK15" s="661">
        <v>30</v>
      </c>
      <c r="AL15" s="674">
        <v>507</v>
      </c>
      <c r="AM15" s="660">
        <v>276</v>
      </c>
      <c r="AN15" s="661">
        <v>267</v>
      </c>
      <c r="AO15" s="661">
        <v>33</v>
      </c>
      <c r="AP15" s="674">
        <v>576</v>
      </c>
      <c r="AQ15" s="660">
        <v>345</v>
      </c>
      <c r="AR15" s="661">
        <v>327</v>
      </c>
      <c r="AS15" s="661">
        <v>49</v>
      </c>
      <c r="AT15" s="674">
        <v>721</v>
      </c>
      <c r="AU15" s="660">
        <v>341</v>
      </c>
      <c r="AV15" s="661">
        <v>285</v>
      </c>
      <c r="AW15" s="661">
        <v>44</v>
      </c>
      <c r="AX15" s="674">
        <v>670</v>
      </c>
      <c r="AY15" s="656">
        <v>3491</v>
      </c>
      <c r="AZ15" s="657">
        <v>3504</v>
      </c>
      <c r="BA15" s="657">
        <v>469</v>
      </c>
      <c r="BB15" s="1102">
        <v>7464</v>
      </c>
    </row>
    <row r="16" spans="2:54" x14ac:dyDescent="0.2">
      <c r="B16" s="1075" t="s">
        <v>54</v>
      </c>
      <c r="C16" s="660">
        <v>588</v>
      </c>
      <c r="D16" s="661">
        <v>381</v>
      </c>
      <c r="E16" s="661">
        <v>122</v>
      </c>
      <c r="F16" s="674">
        <v>1091</v>
      </c>
      <c r="G16" s="660">
        <v>509</v>
      </c>
      <c r="H16" s="661">
        <v>317</v>
      </c>
      <c r="I16" s="661">
        <v>120</v>
      </c>
      <c r="J16" s="674">
        <v>946</v>
      </c>
      <c r="K16" s="660">
        <v>614</v>
      </c>
      <c r="L16" s="661">
        <v>376</v>
      </c>
      <c r="M16" s="661">
        <v>162</v>
      </c>
      <c r="N16" s="674">
        <v>1152</v>
      </c>
      <c r="O16" s="660">
        <v>449</v>
      </c>
      <c r="P16" s="661">
        <v>297</v>
      </c>
      <c r="Q16" s="661">
        <v>125</v>
      </c>
      <c r="R16" s="674">
        <v>871</v>
      </c>
      <c r="S16" s="660">
        <v>584</v>
      </c>
      <c r="T16" s="661">
        <v>393</v>
      </c>
      <c r="U16" s="661">
        <v>131</v>
      </c>
      <c r="V16" s="674">
        <v>1108</v>
      </c>
      <c r="W16" s="660">
        <v>523</v>
      </c>
      <c r="X16" s="661">
        <v>308</v>
      </c>
      <c r="Y16" s="661">
        <v>168</v>
      </c>
      <c r="Z16" s="674">
        <v>999</v>
      </c>
      <c r="AA16" s="660">
        <v>511</v>
      </c>
      <c r="AB16" s="661">
        <v>312</v>
      </c>
      <c r="AC16" s="661">
        <v>138</v>
      </c>
      <c r="AD16" s="674">
        <v>961</v>
      </c>
      <c r="AE16" s="660">
        <v>558</v>
      </c>
      <c r="AF16" s="661">
        <v>300</v>
      </c>
      <c r="AG16" s="661">
        <v>134</v>
      </c>
      <c r="AH16" s="674">
        <v>992</v>
      </c>
      <c r="AI16" s="660">
        <v>499</v>
      </c>
      <c r="AJ16" s="661">
        <v>219</v>
      </c>
      <c r="AK16" s="661">
        <v>90</v>
      </c>
      <c r="AL16" s="674">
        <v>808</v>
      </c>
      <c r="AM16" s="660">
        <v>556</v>
      </c>
      <c r="AN16" s="661">
        <v>304</v>
      </c>
      <c r="AO16" s="661">
        <v>112</v>
      </c>
      <c r="AP16" s="674">
        <v>972</v>
      </c>
      <c r="AQ16" s="660">
        <v>553</v>
      </c>
      <c r="AR16" s="661">
        <v>367</v>
      </c>
      <c r="AS16" s="661">
        <v>103</v>
      </c>
      <c r="AT16" s="674">
        <v>1023</v>
      </c>
      <c r="AU16" s="660">
        <v>588</v>
      </c>
      <c r="AV16" s="661">
        <v>267</v>
      </c>
      <c r="AW16" s="661">
        <v>114</v>
      </c>
      <c r="AX16" s="674">
        <v>969</v>
      </c>
      <c r="AY16" s="656">
        <v>6532</v>
      </c>
      <c r="AZ16" s="657">
        <v>3841</v>
      </c>
      <c r="BA16" s="657">
        <v>1519</v>
      </c>
      <c r="BB16" s="1102">
        <v>11892</v>
      </c>
    </row>
    <row r="17" spans="2:54" x14ac:dyDescent="0.2">
      <c r="B17" s="1075" t="s">
        <v>857</v>
      </c>
      <c r="C17" s="660">
        <v>211</v>
      </c>
      <c r="D17" s="661">
        <v>345</v>
      </c>
      <c r="E17" s="661">
        <v>2</v>
      </c>
      <c r="F17" s="674">
        <v>558</v>
      </c>
      <c r="G17" s="660">
        <v>193</v>
      </c>
      <c r="H17" s="661">
        <v>370</v>
      </c>
      <c r="I17" s="661">
        <v>1</v>
      </c>
      <c r="J17" s="674">
        <v>564</v>
      </c>
      <c r="K17" s="660">
        <v>197</v>
      </c>
      <c r="L17" s="661">
        <v>375</v>
      </c>
      <c r="M17" s="661">
        <v>1</v>
      </c>
      <c r="N17" s="674">
        <v>573</v>
      </c>
      <c r="O17" s="660">
        <v>184</v>
      </c>
      <c r="P17" s="661">
        <v>311</v>
      </c>
      <c r="Q17" s="661">
        <v>4</v>
      </c>
      <c r="R17" s="674">
        <v>499</v>
      </c>
      <c r="S17" s="660">
        <v>232</v>
      </c>
      <c r="T17" s="661">
        <v>382</v>
      </c>
      <c r="U17" s="661">
        <v>1</v>
      </c>
      <c r="V17" s="674">
        <v>615</v>
      </c>
      <c r="W17" s="660">
        <v>196</v>
      </c>
      <c r="X17" s="661">
        <v>369</v>
      </c>
      <c r="Y17" s="661"/>
      <c r="Z17" s="674">
        <v>565</v>
      </c>
      <c r="AA17" s="660">
        <v>211</v>
      </c>
      <c r="AB17" s="661">
        <v>346</v>
      </c>
      <c r="AC17" s="661">
        <v>2</v>
      </c>
      <c r="AD17" s="674">
        <v>559</v>
      </c>
      <c r="AE17" s="660">
        <v>202</v>
      </c>
      <c r="AF17" s="661">
        <v>305</v>
      </c>
      <c r="AG17" s="661">
        <v>2</v>
      </c>
      <c r="AH17" s="674">
        <v>509</v>
      </c>
      <c r="AI17" s="660">
        <v>156</v>
      </c>
      <c r="AJ17" s="661">
        <v>229</v>
      </c>
      <c r="AK17" s="661">
        <v>1</v>
      </c>
      <c r="AL17" s="674">
        <v>386</v>
      </c>
      <c r="AM17" s="660">
        <v>202</v>
      </c>
      <c r="AN17" s="661">
        <v>271</v>
      </c>
      <c r="AO17" s="661"/>
      <c r="AP17" s="674">
        <v>473</v>
      </c>
      <c r="AQ17" s="660">
        <v>205</v>
      </c>
      <c r="AR17" s="661">
        <v>312</v>
      </c>
      <c r="AS17" s="661">
        <v>2</v>
      </c>
      <c r="AT17" s="674">
        <v>519</v>
      </c>
      <c r="AU17" s="660">
        <v>237</v>
      </c>
      <c r="AV17" s="661">
        <v>274</v>
      </c>
      <c r="AW17" s="661">
        <v>2</v>
      </c>
      <c r="AX17" s="674">
        <v>513</v>
      </c>
      <c r="AY17" s="656">
        <v>2426</v>
      </c>
      <c r="AZ17" s="657">
        <v>3889</v>
      </c>
      <c r="BA17" s="657">
        <v>18</v>
      </c>
      <c r="BB17" s="1102">
        <v>6333</v>
      </c>
    </row>
    <row r="18" spans="2:54" x14ac:dyDescent="0.2">
      <c r="B18" s="1075" t="s">
        <v>55</v>
      </c>
      <c r="C18" s="660">
        <v>114</v>
      </c>
      <c r="D18" s="661">
        <v>88</v>
      </c>
      <c r="E18" s="661"/>
      <c r="F18" s="674">
        <v>202</v>
      </c>
      <c r="G18" s="660">
        <v>78</v>
      </c>
      <c r="H18" s="661">
        <v>88</v>
      </c>
      <c r="I18" s="661">
        <v>2</v>
      </c>
      <c r="J18" s="674">
        <v>168</v>
      </c>
      <c r="K18" s="660">
        <v>108</v>
      </c>
      <c r="L18" s="661">
        <v>94</v>
      </c>
      <c r="M18" s="661">
        <v>1</v>
      </c>
      <c r="N18" s="674">
        <v>203</v>
      </c>
      <c r="O18" s="660">
        <v>93</v>
      </c>
      <c r="P18" s="661">
        <v>63</v>
      </c>
      <c r="Q18" s="661">
        <v>4</v>
      </c>
      <c r="R18" s="674">
        <v>160</v>
      </c>
      <c r="S18" s="660">
        <v>112</v>
      </c>
      <c r="T18" s="661">
        <v>93</v>
      </c>
      <c r="U18" s="661"/>
      <c r="V18" s="674">
        <v>205</v>
      </c>
      <c r="W18" s="660">
        <v>112</v>
      </c>
      <c r="X18" s="661">
        <v>68</v>
      </c>
      <c r="Y18" s="661">
        <v>11</v>
      </c>
      <c r="Z18" s="674">
        <v>191</v>
      </c>
      <c r="AA18" s="660">
        <v>86</v>
      </c>
      <c r="AB18" s="661">
        <v>63</v>
      </c>
      <c r="AC18" s="661">
        <v>8</v>
      </c>
      <c r="AD18" s="674">
        <v>157</v>
      </c>
      <c r="AE18" s="660">
        <v>88</v>
      </c>
      <c r="AF18" s="661">
        <v>55</v>
      </c>
      <c r="AG18" s="661">
        <v>9</v>
      </c>
      <c r="AH18" s="674">
        <v>152</v>
      </c>
      <c r="AI18" s="660">
        <v>78</v>
      </c>
      <c r="AJ18" s="661">
        <v>42</v>
      </c>
      <c r="AK18" s="661">
        <v>11</v>
      </c>
      <c r="AL18" s="674">
        <v>131</v>
      </c>
      <c r="AM18" s="660">
        <v>95</v>
      </c>
      <c r="AN18" s="661">
        <v>51</v>
      </c>
      <c r="AO18" s="661">
        <v>9</v>
      </c>
      <c r="AP18" s="674">
        <v>155</v>
      </c>
      <c r="AQ18" s="660">
        <v>97</v>
      </c>
      <c r="AR18" s="661">
        <v>52</v>
      </c>
      <c r="AS18" s="661">
        <v>12</v>
      </c>
      <c r="AT18" s="674">
        <v>161</v>
      </c>
      <c r="AU18" s="660">
        <v>120</v>
      </c>
      <c r="AV18" s="661">
        <v>53</v>
      </c>
      <c r="AW18" s="661">
        <v>9</v>
      </c>
      <c r="AX18" s="674">
        <v>182</v>
      </c>
      <c r="AY18" s="656">
        <v>1181</v>
      </c>
      <c r="AZ18" s="657">
        <v>810</v>
      </c>
      <c r="BA18" s="657">
        <v>76</v>
      </c>
      <c r="BB18" s="1102">
        <v>2067</v>
      </c>
    </row>
    <row r="19" spans="2:54" x14ac:dyDescent="0.2">
      <c r="B19" s="1075" t="s">
        <v>56</v>
      </c>
      <c r="C19" s="660">
        <v>242</v>
      </c>
      <c r="D19" s="661">
        <v>324</v>
      </c>
      <c r="E19" s="661">
        <v>89</v>
      </c>
      <c r="F19" s="674">
        <v>655</v>
      </c>
      <c r="G19" s="660">
        <v>212</v>
      </c>
      <c r="H19" s="661">
        <v>277</v>
      </c>
      <c r="I19" s="661">
        <v>85</v>
      </c>
      <c r="J19" s="674">
        <v>574</v>
      </c>
      <c r="K19" s="660">
        <v>245</v>
      </c>
      <c r="L19" s="661">
        <v>325</v>
      </c>
      <c r="M19" s="661">
        <v>89</v>
      </c>
      <c r="N19" s="674">
        <v>659</v>
      </c>
      <c r="O19" s="660">
        <v>232</v>
      </c>
      <c r="P19" s="661">
        <v>193</v>
      </c>
      <c r="Q19" s="661">
        <v>95</v>
      </c>
      <c r="R19" s="674">
        <v>520</v>
      </c>
      <c r="S19" s="660">
        <v>280</v>
      </c>
      <c r="T19" s="661">
        <v>347</v>
      </c>
      <c r="U19" s="661">
        <v>105</v>
      </c>
      <c r="V19" s="674">
        <v>732</v>
      </c>
      <c r="W19" s="660">
        <v>272</v>
      </c>
      <c r="X19" s="661">
        <v>280</v>
      </c>
      <c r="Y19" s="661">
        <v>104</v>
      </c>
      <c r="Z19" s="674">
        <v>656</v>
      </c>
      <c r="AA19" s="660">
        <v>246</v>
      </c>
      <c r="AB19" s="661">
        <v>256</v>
      </c>
      <c r="AC19" s="661">
        <v>89</v>
      </c>
      <c r="AD19" s="674">
        <v>591</v>
      </c>
      <c r="AE19" s="660">
        <v>298</v>
      </c>
      <c r="AF19" s="661">
        <v>227</v>
      </c>
      <c r="AG19" s="661">
        <v>113</v>
      </c>
      <c r="AH19" s="674">
        <v>638</v>
      </c>
      <c r="AI19" s="660">
        <v>229</v>
      </c>
      <c r="AJ19" s="661">
        <v>175</v>
      </c>
      <c r="AK19" s="661">
        <v>85</v>
      </c>
      <c r="AL19" s="674">
        <v>489</v>
      </c>
      <c r="AM19" s="660">
        <v>290</v>
      </c>
      <c r="AN19" s="661">
        <v>212</v>
      </c>
      <c r="AO19" s="661">
        <v>99</v>
      </c>
      <c r="AP19" s="674">
        <v>601</v>
      </c>
      <c r="AQ19" s="660">
        <v>304</v>
      </c>
      <c r="AR19" s="661">
        <v>275</v>
      </c>
      <c r="AS19" s="661">
        <v>104</v>
      </c>
      <c r="AT19" s="674">
        <v>683</v>
      </c>
      <c r="AU19" s="660">
        <v>285</v>
      </c>
      <c r="AV19" s="661">
        <v>234</v>
      </c>
      <c r="AW19" s="661">
        <v>70</v>
      </c>
      <c r="AX19" s="674">
        <v>589</v>
      </c>
      <c r="AY19" s="656">
        <v>3135</v>
      </c>
      <c r="AZ19" s="657">
        <v>3125</v>
      </c>
      <c r="BA19" s="657">
        <v>1127</v>
      </c>
      <c r="BB19" s="1102">
        <v>7387</v>
      </c>
    </row>
    <row r="20" spans="2:54" x14ac:dyDescent="0.2">
      <c r="B20" s="1075" t="s">
        <v>858</v>
      </c>
      <c r="C20" s="660">
        <v>22</v>
      </c>
      <c r="D20" s="661">
        <v>17</v>
      </c>
      <c r="E20" s="661"/>
      <c r="F20" s="674">
        <v>39</v>
      </c>
      <c r="G20" s="660">
        <v>16</v>
      </c>
      <c r="H20" s="661">
        <v>16</v>
      </c>
      <c r="I20" s="661"/>
      <c r="J20" s="674">
        <v>32</v>
      </c>
      <c r="K20" s="660">
        <v>21</v>
      </c>
      <c r="L20" s="661">
        <v>35</v>
      </c>
      <c r="M20" s="661"/>
      <c r="N20" s="674">
        <v>56</v>
      </c>
      <c r="O20" s="660">
        <v>21</v>
      </c>
      <c r="P20" s="661">
        <v>33</v>
      </c>
      <c r="Q20" s="661"/>
      <c r="R20" s="674">
        <v>54</v>
      </c>
      <c r="S20" s="660">
        <v>31</v>
      </c>
      <c r="T20" s="661">
        <v>36</v>
      </c>
      <c r="U20" s="661"/>
      <c r="V20" s="674">
        <v>67</v>
      </c>
      <c r="W20" s="660">
        <v>38</v>
      </c>
      <c r="X20" s="661">
        <v>48</v>
      </c>
      <c r="Y20" s="661">
        <v>2</v>
      </c>
      <c r="Z20" s="674">
        <v>88</v>
      </c>
      <c r="AA20" s="660">
        <v>32</v>
      </c>
      <c r="AB20" s="661">
        <v>31</v>
      </c>
      <c r="AC20" s="661"/>
      <c r="AD20" s="674">
        <v>63</v>
      </c>
      <c r="AE20" s="660">
        <v>27</v>
      </c>
      <c r="AF20" s="661">
        <v>26</v>
      </c>
      <c r="AG20" s="661"/>
      <c r="AH20" s="674">
        <v>53</v>
      </c>
      <c r="AI20" s="660">
        <v>28</v>
      </c>
      <c r="AJ20" s="661">
        <v>20</v>
      </c>
      <c r="AK20" s="661">
        <v>1</v>
      </c>
      <c r="AL20" s="674">
        <v>49</v>
      </c>
      <c r="AM20" s="660">
        <v>28</v>
      </c>
      <c r="AN20" s="661">
        <v>37</v>
      </c>
      <c r="AO20" s="661"/>
      <c r="AP20" s="674">
        <v>65</v>
      </c>
      <c r="AQ20" s="660">
        <v>32</v>
      </c>
      <c r="AR20" s="661">
        <v>25</v>
      </c>
      <c r="AS20" s="661"/>
      <c r="AT20" s="674">
        <v>57</v>
      </c>
      <c r="AU20" s="660">
        <v>36</v>
      </c>
      <c r="AV20" s="661">
        <v>24</v>
      </c>
      <c r="AW20" s="661">
        <v>2</v>
      </c>
      <c r="AX20" s="674">
        <v>62</v>
      </c>
      <c r="AY20" s="656">
        <v>332</v>
      </c>
      <c r="AZ20" s="657">
        <v>348</v>
      </c>
      <c r="BA20" s="657">
        <v>5</v>
      </c>
      <c r="BB20" s="1102">
        <v>685</v>
      </c>
    </row>
    <row r="21" spans="2:54" x14ac:dyDescent="0.2">
      <c r="B21" s="1075" t="s">
        <v>57</v>
      </c>
      <c r="C21" s="660">
        <v>45</v>
      </c>
      <c r="D21" s="661">
        <v>44</v>
      </c>
      <c r="E21" s="661">
        <v>43</v>
      </c>
      <c r="F21" s="674">
        <v>132</v>
      </c>
      <c r="G21" s="660">
        <v>36</v>
      </c>
      <c r="H21" s="661">
        <v>53</v>
      </c>
      <c r="I21" s="661">
        <v>64</v>
      </c>
      <c r="J21" s="674">
        <v>153</v>
      </c>
      <c r="K21" s="660">
        <v>45</v>
      </c>
      <c r="L21" s="661">
        <v>47</v>
      </c>
      <c r="M21" s="661">
        <v>84</v>
      </c>
      <c r="N21" s="674">
        <v>176</v>
      </c>
      <c r="O21" s="660">
        <v>22</v>
      </c>
      <c r="P21" s="661">
        <v>35</v>
      </c>
      <c r="Q21" s="661">
        <v>64</v>
      </c>
      <c r="R21" s="674">
        <v>121</v>
      </c>
      <c r="S21" s="660">
        <v>37</v>
      </c>
      <c r="T21" s="661">
        <v>51</v>
      </c>
      <c r="U21" s="661">
        <v>92</v>
      </c>
      <c r="V21" s="674">
        <v>180</v>
      </c>
      <c r="W21" s="660">
        <v>42</v>
      </c>
      <c r="X21" s="661">
        <v>38</v>
      </c>
      <c r="Y21" s="661">
        <v>58</v>
      </c>
      <c r="Z21" s="674">
        <v>138</v>
      </c>
      <c r="AA21" s="660">
        <v>32</v>
      </c>
      <c r="AB21" s="661">
        <v>21</v>
      </c>
      <c r="AC21" s="661">
        <v>60</v>
      </c>
      <c r="AD21" s="674">
        <v>113</v>
      </c>
      <c r="AE21" s="660">
        <v>39</v>
      </c>
      <c r="AF21" s="661">
        <v>26</v>
      </c>
      <c r="AG21" s="661">
        <v>59</v>
      </c>
      <c r="AH21" s="674">
        <v>124</v>
      </c>
      <c r="AI21" s="660">
        <v>34</v>
      </c>
      <c r="AJ21" s="661">
        <v>24</v>
      </c>
      <c r="AK21" s="661">
        <v>39</v>
      </c>
      <c r="AL21" s="674">
        <v>97</v>
      </c>
      <c r="AM21" s="660">
        <v>38</v>
      </c>
      <c r="AN21" s="661">
        <v>25</v>
      </c>
      <c r="AO21" s="661">
        <v>49</v>
      </c>
      <c r="AP21" s="674">
        <v>112</v>
      </c>
      <c r="AQ21" s="660">
        <v>49</v>
      </c>
      <c r="AR21" s="661">
        <v>39</v>
      </c>
      <c r="AS21" s="661">
        <v>55</v>
      </c>
      <c r="AT21" s="674">
        <v>143</v>
      </c>
      <c r="AU21" s="660">
        <v>52</v>
      </c>
      <c r="AV21" s="661">
        <v>20</v>
      </c>
      <c r="AW21" s="661">
        <v>55</v>
      </c>
      <c r="AX21" s="674">
        <v>127</v>
      </c>
      <c r="AY21" s="656">
        <v>471</v>
      </c>
      <c r="AZ21" s="657">
        <v>423</v>
      </c>
      <c r="BA21" s="657">
        <v>722</v>
      </c>
      <c r="BB21" s="1102">
        <v>1616</v>
      </c>
    </row>
    <row r="22" spans="2:54" x14ac:dyDescent="0.2">
      <c r="B22" s="1075" t="s">
        <v>58</v>
      </c>
      <c r="C22" s="660">
        <v>3155</v>
      </c>
      <c r="D22" s="661">
        <v>4679</v>
      </c>
      <c r="E22" s="661">
        <v>860</v>
      </c>
      <c r="F22" s="674">
        <v>8694</v>
      </c>
      <c r="G22" s="660">
        <v>2703</v>
      </c>
      <c r="H22" s="661">
        <v>4058</v>
      </c>
      <c r="I22" s="661">
        <v>765</v>
      </c>
      <c r="J22" s="674">
        <v>7526</v>
      </c>
      <c r="K22" s="660">
        <v>3464</v>
      </c>
      <c r="L22" s="661">
        <v>5170</v>
      </c>
      <c r="M22" s="661">
        <v>978</v>
      </c>
      <c r="N22" s="674">
        <v>9612</v>
      </c>
      <c r="O22" s="660">
        <v>2648</v>
      </c>
      <c r="P22" s="661">
        <v>3742</v>
      </c>
      <c r="Q22" s="661">
        <v>792</v>
      </c>
      <c r="R22" s="674">
        <v>7182</v>
      </c>
      <c r="S22" s="660">
        <v>3401</v>
      </c>
      <c r="T22" s="661">
        <v>4465</v>
      </c>
      <c r="U22" s="661">
        <v>878</v>
      </c>
      <c r="V22" s="674">
        <v>8744</v>
      </c>
      <c r="W22" s="660">
        <v>3094</v>
      </c>
      <c r="X22" s="661">
        <v>4085</v>
      </c>
      <c r="Y22" s="661">
        <v>867</v>
      </c>
      <c r="Z22" s="674">
        <v>8046</v>
      </c>
      <c r="AA22" s="660">
        <v>3207</v>
      </c>
      <c r="AB22" s="661">
        <v>3902</v>
      </c>
      <c r="AC22" s="661">
        <v>820</v>
      </c>
      <c r="AD22" s="674">
        <v>7929</v>
      </c>
      <c r="AE22" s="660">
        <v>3481</v>
      </c>
      <c r="AF22" s="661">
        <v>4146</v>
      </c>
      <c r="AG22" s="661">
        <v>885</v>
      </c>
      <c r="AH22" s="674">
        <v>8512</v>
      </c>
      <c r="AI22" s="660">
        <v>3048</v>
      </c>
      <c r="AJ22" s="661">
        <v>3396</v>
      </c>
      <c r="AK22" s="661">
        <v>696</v>
      </c>
      <c r="AL22" s="674">
        <v>7140</v>
      </c>
      <c r="AM22" s="660">
        <v>3297</v>
      </c>
      <c r="AN22" s="661">
        <v>3888</v>
      </c>
      <c r="AO22" s="661">
        <v>765</v>
      </c>
      <c r="AP22" s="674">
        <v>7950</v>
      </c>
      <c r="AQ22" s="660">
        <v>3695</v>
      </c>
      <c r="AR22" s="661">
        <v>4430</v>
      </c>
      <c r="AS22" s="661">
        <v>839</v>
      </c>
      <c r="AT22" s="674">
        <v>8964</v>
      </c>
      <c r="AU22" s="660">
        <v>3363</v>
      </c>
      <c r="AV22" s="661">
        <v>4011</v>
      </c>
      <c r="AW22" s="661">
        <v>660</v>
      </c>
      <c r="AX22" s="674">
        <v>8034</v>
      </c>
      <c r="AY22" s="656">
        <v>38556</v>
      </c>
      <c r="AZ22" s="657">
        <v>49972</v>
      </c>
      <c r="BA22" s="657">
        <v>9805</v>
      </c>
      <c r="BB22" s="1102">
        <v>98333</v>
      </c>
    </row>
    <row r="23" spans="2:54" ht="15" x14ac:dyDescent="0.25">
      <c r="B23" s="1103" t="s">
        <v>877</v>
      </c>
      <c r="C23" s="664">
        <v>5872</v>
      </c>
      <c r="D23" s="665">
        <v>7148</v>
      </c>
      <c r="E23" s="665">
        <v>1898</v>
      </c>
      <c r="F23" s="679">
        <v>14918</v>
      </c>
      <c r="G23" s="664">
        <v>5133</v>
      </c>
      <c r="H23" s="665">
        <v>6510</v>
      </c>
      <c r="I23" s="665">
        <v>1844</v>
      </c>
      <c r="J23" s="679">
        <v>13487</v>
      </c>
      <c r="K23" s="664">
        <v>6336</v>
      </c>
      <c r="L23" s="665">
        <v>7855</v>
      </c>
      <c r="M23" s="665">
        <v>2437</v>
      </c>
      <c r="N23" s="679">
        <v>16628</v>
      </c>
      <c r="O23" s="664">
        <v>4824</v>
      </c>
      <c r="P23" s="665">
        <v>5716</v>
      </c>
      <c r="Q23" s="665">
        <v>1903</v>
      </c>
      <c r="R23" s="679">
        <v>12443</v>
      </c>
      <c r="S23" s="664">
        <v>6140</v>
      </c>
      <c r="T23" s="665">
        <v>7001</v>
      </c>
      <c r="U23" s="665">
        <v>2111</v>
      </c>
      <c r="V23" s="679">
        <v>15252</v>
      </c>
      <c r="W23" s="664">
        <v>5681</v>
      </c>
      <c r="X23" s="665">
        <v>6297</v>
      </c>
      <c r="Y23" s="665">
        <v>2103</v>
      </c>
      <c r="Z23" s="679">
        <v>14081</v>
      </c>
      <c r="AA23" s="664">
        <v>5662</v>
      </c>
      <c r="AB23" s="665">
        <v>6041</v>
      </c>
      <c r="AC23" s="665">
        <v>1997</v>
      </c>
      <c r="AD23" s="679">
        <v>13700</v>
      </c>
      <c r="AE23" s="664">
        <v>6170</v>
      </c>
      <c r="AF23" s="665">
        <v>6172</v>
      </c>
      <c r="AG23" s="665">
        <v>2149</v>
      </c>
      <c r="AH23" s="679">
        <v>14491</v>
      </c>
      <c r="AI23" s="664">
        <v>5372</v>
      </c>
      <c r="AJ23" s="665">
        <v>5003</v>
      </c>
      <c r="AK23" s="665">
        <v>1663</v>
      </c>
      <c r="AL23" s="679">
        <v>12038</v>
      </c>
      <c r="AM23" s="664">
        <v>5973</v>
      </c>
      <c r="AN23" s="665">
        <v>5797</v>
      </c>
      <c r="AO23" s="665">
        <v>1914</v>
      </c>
      <c r="AP23" s="679">
        <v>13684</v>
      </c>
      <c r="AQ23" s="664">
        <v>6570</v>
      </c>
      <c r="AR23" s="665">
        <v>6794</v>
      </c>
      <c r="AS23" s="665">
        <v>2030</v>
      </c>
      <c r="AT23" s="679">
        <v>15394</v>
      </c>
      <c r="AU23" s="664">
        <v>6177</v>
      </c>
      <c r="AV23" s="665">
        <v>6036</v>
      </c>
      <c r="AW23" s="665">
        <v>1734</v>
      </c>
      <c r="AX23" s="679">
        <v>13947</v>
      </c>
      <c r="AY23" s="664">
        <v>69910</v>
      </c>
      <c r="AZ23" s="665">
        <v>76370</v>
      </c>
      <c r="BA23" s="665">
        <v>23783</v>
      </c>
      <c r="BB23" s="1104">
        <v>170063</v>
      </c>
    </row>
    <row r="24" spans="2:54" ht="21" customHeight="1" x14ac:dyDescent="0.2">
      <c r="B24" s="1101" t="s">
        <v>896</v>
      </c>
      <c r="C24" s="1058"/>
      <c r="D24" s="1059"/>
      <c r="E24" s="1143"/>
      <c r="F24" s="1060"/>
      <c r="G24" s="1058"/>
      <c r="H24" s="1059"/>
      <c r="I24" s="1143"/>
      <c r="J24" s="1060"/>
      <c r="K24" s="1058"/>
      <c r="L24" s="1059"/>
      <c r="M24" s="1143"/>
      <c r="N24" s="1060"/>
      <c r="O24" s="1058"/>
      <c r="P24" s="1059"/>
      <c r="Q24" s="1143"/>
      <c r="R24" s="1060"/>
      <c r="S24" s="1058"/>
      <c r="T24" s="1059"/>
      <c r="U24" s="1143"/>
      <c r="V24" s="1060"/>
      <c r="W24" s="1058"/>
      <c r="X24" s="1059"/>
      <c r="Y24" s="1143"/>
      <c r="Z24" s="1060"/>
      <c r="AA24" s="1058"/>
      <c r="AB24" s="1059"/>
      <c r="AC24" s="1143"/>
      <c r="AD24" s="1060"/>
      <c r="AE24" s="1058"/>
      <c r="AF24" s="1059"/>
      <c r="AG24" s="1143"/>
      <c r="AH24" s="1060"/>
      <c r="AI24" s="1058"/>
      <c r="AJ24" s="1059"/>
      <c r="AK24" s="1143"/>
      <c r="AL24" s="1060"/>
      <c r="AM24" s="1058"/>
      <c r="AN24" s="1059"/>
      <c r="AO24" s="1143"/>
      <c r="AP24" s="1060"/>
      <c r="AQ24" s="1058"/>
      <c r="AR24" s="1059"/>
      <c r="AS24" s="1143"/>
      <c r="AT24" s="1060"/>
      <c r="AU24" s="1058"/>
      <c r="AV24" s="1059"/>
      <c r="AW24" s="1143"/>
      <c r="AX24" s="1060"/>
      <c r="AY24" s="1058"/>
      <c r="AZ24" s="1059"/>
      <c r="BA24" s="1143"/>
      <c r="BB24" s="1061"/>
    </row>
    <row r="25" spans="2:54" x14ac:dyDescent="0.2">
      <c r="B25" s="699" t="s">
        <v>47</v>
      </c>
      <c r="C25" s="656">
        <v>12</v>
      </c>
      <c r="D25" s="657">
        <v>5</v>
      </c>
      <c r="E25" s="657">
        <v>4</v>
      </c>
      <c r="F25" s="674">
        <v>21</v>
      </c>
      <c r="G25" s="656">
        <v>12</v>
      </c>
      <c r="H25" s="657">
        <v>6</v>
      </c>
      <c r="I25" s="657"/>
      <c r="J25" s="674">
        <v>18</v>
      </c>
      <c r="K25" s="656">
        <v>20</v>
      </c>
      <c r="L25" s="657">
        <v>3</v>
      </c>
      <c r="M25" s="657">
        <v>9</v>
      </c>
      <c r="N25" s="674">
        <v>32</v>
      </c>
      <c r="O25" s="656">
        <v>16</v>
      </c>
      <c r="P25" s="657">
        <v>2</v>
      </c>
      <c r="Q25" s="657">
        <v>8</v>
      </c>
      <c r="R25" s="674">
        <v>26</v>
      </c>
      <c r="S25" s="656">
        <v>23</v>
      </c>
      <c r="T25" s="657">
        <v>2</v>
      </c>
      <c r="U25" s="657">
        <v>1</v>
      </c>
      <c r="V25" s="674">
        <v>26</v>
      </c>
      <c r="W25" s="656">
        <v>7</v>
      </c>
      <c r="X25" s="657">
        <v>9</v>
      </c>
      <c r="Y25" s="657">
        <v>3</v>
      </c>
      <c r="Z25" s="674">
        <v>19</v>
      </c>
      <c r="AA25" s="656">
        <v>8</v>
      </c>
      <c r="AB25" s="657">
        <v>1</v>
      </c>
      <c r="AC25" s="657">
        <v>3</v>
      </c>
      <c r="AD25" s="674">
        <v>12</v>
      </c>
      <c r="AE25" s="656">
        <v>13</v>
      </c>
      <c r="AF25" s="657">
        <v>15</v>
      </c>
      <c r="AG25" s="657">
        <v>2</v>
      </c>
      <c r="AH25" s="674">
        <v>30</v>
      </c>
      <c r="AI25" s="656">
        <v>11</v>
      </c>
      <c r="AJ25" s="657">
        <v>3</v>
      </c>
      <c r="AK25" s="657">
        <v>1</v>
      </c>
      <c r="AL25" s="674">
        <v>15</v>
      </c>
      <c r="AM25" s="656">
        <v>10</v>
      </c>
      <c r="AN25" s="657">
        <v>5</v>
      </c>
      <c r="AO25" s="657">
        <v>4</v>
      </c>
      <c r="AP25" s="674">
        <v>19</v>
      </c>
      <c r="AQ25" s="656">
        <v>19</v>
      </c>
      <c r="AR25" s="657">
        <v>10</v>
      </c>
      <c r="AS25" s="657">
        <v>1</v>
      </c>
      <c r="AT25" s="674">
        <v>30</v>
      </c>
      <c r="AU25" s="656">
        <v>16</v>
      </c>
      <c r="AV25" s="657">
        <v>5</v>
      </c>
      <c r="AW25" s="657">
        <v>3</v>
      </c>
      <c r="AX25" s="674">
        <v>24</v>
      </c>
      <c r="AY25" s="656">
        <v>167</v>
      </c>
      <c r="AZ25" s="657">
        <v>66</v>
      </c>
      <c r="BA25" s="657">
        <v>39</v>
      </c>
      <c r="BB25" s="1054">
        <v>272</v>
      </c>
    </row>
    <row r="26" spans="2:54" x14ac:dyDescent="0.2">
      <c r="B26" s="1075" t="s">
        <v>48</v>
      </c>
      <c r="C26" s="660">
        <v>16</v>
      </c>
      <c r="D26" s="661">
        <v>15</v>
      </c>
      <c r="E26" s="661">
        <v>1</v>
      </c>
      <c r="F26" s="674">
        <v>32</v>
      </c>
      <c r="G26" s="660">
        <v>13</v>
      </c>
      <c r="H26" s="661">
        <v>6</v>
      </c>
      <c r="I26" s="661">
        <v>4</v>
      </c>
      <c r="J26" s="674">
        <v>23</v>
      </c>
      <c r="K26" s="660">
        <v>12</v>
      </c>
      <c r="L26" s="661">
        <v>20</v>
      </c>
      <c r="M26" s="661">
        <v>3</v>
      </c>
      <c r="N26" s="674">
        <v>35</v>
      </c>
      <c r="O26" s="660">
        <v>21</v>
      </c>
      <c r="P26" s="661">
        <v>9</v>
      </c>
      <c r="Q26" s="661">
        <v>2</v>
      </c>
      <c r="R26" s="674">
        <v>32</v>
      </c>
      <c r="S26" s="660">
        <v>22</v>
      </c>
      <c r="T26" s="661">
        <v>10</v>
      </c>
      <c r="U26" s="661">
        <v>2</v>
      </c>
      <c r="V26" s="674">
        <v>34</v>
      </c>
      <c r="W26" s="660">
        <v>26</v>
      </c>
      <c r="X26" s="661">
        <v>17</v>
      </c>
      <c r="Y26" s="661">
        <v>4</v>
      </c>
      <c r="Z26" s="674">
        <v>47</v>
      </c>
      <c r="AA26" s="660">
        <v>19</v>
      </c>
      <c r="AB26" s="661">
        <v>13</v>
      </c>
      <c r="AC26" s="661">
        <v>1</v>
      </c>
      <c r="AD26" s="674">
        <v>33</v>
      </c>
      <c r="AE26" s="660">
        <v>17</v>
      </c>
      <c r="AF26" s="661">
        <v>14</v>
      </c>
      <c r="AG26" s="661">
        <v>2</v>
      </c>
      <c r="AH26" s="674">
        <v>33</v>
      </c>
      <c r="AI26" s="660">
        <v>33</v>
      </c>
      <c r="AJ26" s="661">
        <v>8</v>
      </c>
      <c r="AK26" s="661">
        <v>2</v>
      </c>
      <c r="AL26" s="674">
        <v>43</v>
      </c>
      <c r="AM26" s="660">
        <v>25</v>
      </c>
      <c r="AN26" s="661">
        <v>12</v>
      </c>
      <c r="AO26" s="661">
        <v>4</v>
      </c>
      <c r="AP26" s="674">
        <v>41</v>
      </c>
      <c r="AQ26" s="660">
        <v>13</v>
      </c>
      <c r="AR26" s="661">
        <v>12</v>
      </c>
      <c r="AS26" s="661">
        <v>1</v>
      </c>
      <c r="AT26" s="674">
        <v>26</v>
      </c>
      <c r="AU26" s="660">
        <v>12</v>
      </c>
      <c r="AV26" s="661">
        <v>10</v>
      </c>
      <c r="AW26" s="661">
        <v>1</v>
      </c>
      <c r="AX26" s="674">
        <v>23</v>
      </c>
      <c r="AY26" s="656">
        <v>229</v>
      </c>
      <c r="AZ26" s="657">
        <v>146</v>
      </c>
      <c r="BA26" s="657">
        <v>27</v>
      </c>
      <c r="BB26" s="1102">
        <v>402</v>
      </c>
    </row>
    <row r="27" spans="2:54" x14ac:dyDescent="0.2">
      <c r="B27" s="1075" t="s">
        <v>49</v>
      </c>
      <c r="C27" s="660">
        <v>36</v>
      </c>
      <c r="D27" s="661">
        <v>18</v>
      </c>
      <c r="E27" s="661">
        <v>7</v>
      </c>
      <c r="F27" s="674">
        <v>61</v>
      </c>
      <c r="G27" s="660">
        <v>34</v>
      </c>
      <c r="H27" s="661">
        <v>24</v>
      </c>
      <c r="I27" s="661">
        <v>5</v>
      </c>
      <c r="J27" s="674">
        <v>63</v>
      </c>
      <c r="K27" s="660">
        <v>58</v>
      </c>
      <c r="L27" s="661">
        <v>43</v>
      </c>
      <c r="M27" s="661">
        <v>9</v>
      </c>
      <c r="N27" s="674">
        <v>110</v>
      </c>
      <c r="O27" s="660">
        <v>35</v>
      </c>
      <c r="P27" s="661">
        <v>33</v>
      </c>
      <c r="Q27" s="661">
        <v>4</v>
      </c>
      <c r="R27" s="674">
        <v>72</v>
      </c>
      <c r="S27" s="660">
        <v>51</v>
      </c>
      <c r="T27" s="661">
        <v>39</v>
      </c>
      <c r="U27" s="661">
        <v>5</v>
      </c>
      <c r="V27" s="674">
        <v>95</v>
      </c>
      <c r="W27" s="660">
        <v>38</v>
      </c>
      <c r="X27" s="661">
        <v>33</v>
      </c>
      <c r="Y27" s="661">
        <v>8</v>
      </c>
      <c r="Z27" s="674">
        <v>79</v>
      </c>
      <c r="AA27" s="660">
        <v>38</v>
      </c>
      <c r="AB27" s="661">
        <v>38</v>
      </c>
      <c r="AC27" s="661">
        <v>5</v>
      </c>
      <c r="AD27" s="674">
        <v>81</v>
      </c>
      <c r="AE27" s="660">
        <v>40</v>
      </c>
      <c r="AF27" s="661">
        <v>39</v>
      </c>
      <c r="AG27" s="661">
        <v>4</v>
      </c>
      <c r="AH27" s="674">
        <v>83</v>
      </c>
      <c r="AI27" s="660">
        <v>40</v>
      </c>
      <c r="AJ27" s="661">
        <v>28</v>
      </c>
      <c r="AK27" s="661">
        <v>2</v>
      </c>
      <c r="AL27" s="674">
        <v>70</v>
      </c>
      <c r="AM27" s="660">
        <v>37</v>
      </c>
      <c r="AN27" s="661">
        <v>35</v>
      </c>
      <c r="AO27" s="661">
        <v>7</v>
      </c>
      <c r="AP27" s="674">
        <v>79</v>
      </c>
      <c r="AQ27" s="660">
        <v>58</v>
      </c>
      <c r="AR27" s="661">
        <v>18</v>
      </c>
      <c r="AS27" s="661">
        <v>5</v>
      </c>
      <c r="AT27" s="674">
        <v>81</v>
      </c>
      <c r="AU27" s="660">
        <v>42</v>
      </c>
      <c r="AV27" s="661">
        <v>16</v>
      </c>
      <c r="AW27" s="661">
        <v>7</v>
      </c>
      <c r="AX27" s="674">
        <v>65</v>
      </c>
      <c r="AY27" s="656">
        <v>507</v>
      </c>
      <c r="AZ27" s="657">
        <v>364</v>
      </c>
      <c r="BA27" s="657">
        <v>68</v>
      </c>
      <c r="BB27" s="1102">
        <v>939</v>
      </c>
    </row>
    <row r="28" spans="2:54" x14ac:dyDescent="0.2">
      <c r="B28" s="1075" t="s">
        <v>50</v>
      </c>
      <c r="C28" s="660">
        <v>10</v>
      </c>
      <c r="D28" s="661">
        <v>3</v>
      </c>
      <c r="E28" s="661">
        <v>0</v>
      </c>
      <c r="F28" s="674">
        <v>13</v>
      </c>
      <c r="G28" s="660">
        <v>9</v>
      </c>
      <c r="H28" s="661">
        <v>5</v>
      </c>
      <c r="I28" s="661"/>
      <c r="J28" s="674">
        <v>14</v>
      </c>
      <c r="K28" s="660">
        <v>15</v>
      </c>
      <c r="L28" s="661">
        <v>18</v>
      </c>
      <c r="M28" s="661">
        <v>1</v>
      </c>
      <c r="N28" s="674">
        <v>34</v>
      </c>
      <c r="O28" s="660">
        <v>4</v>
      </c>
      <c r="P28" s="661">
        <v>5</v>
      </c>
      <c r="Q28" s="661"/>
      <c r="R28" s="674">
        <v>9</v>
      </c>
      <c r="S28" s="660">
        <v>16</v>
      </c>
      <c r="T28" s="661">
        <v>13</v>
      </c>
      <c r="U28" s="661"/>
      <c r="V28" s="674">
        <v>29</v>
      </c>
      <c r="W28" s="660">
        <v>21</v>
      </c>
      <c r="X28" s="661">
        <v>7</v>
      </c>
      <c r="Y28" s="661"/>
      <c r="Z28" s="674">
        <v>28</v>
      </c>
      <c r="AA28" s="660">
        <v>18</v>
      </c>
      <c r="AB28" s="661">
        <v>8</v>
      </c>
      <c r="AC28" s="661">
        <v>2</v>
      </c>
      <c r="AD28" s="674">
        <v>28</v>
      </c>
      <c r="AE28" s="660">
        <v>23</v>
      </c>
      <c r="AF28" s="661">
        <v>5</v>
      </c>
      <c r="AG28" s="661"/>
      <c r="AH28" s="674">
        <v>28</v>
      </c>
      <c r="AI28" s="660">
        <v>13</v>
      </c>
      <c r="AJ28" s="661">
        <v>4</v>
      </c>
      <c r="AK28" s="661">
        <v>2</v>
      </c>
      <c r="AL28" s="674">
        <v>19</v>
      </c>
      <c r="AM28" s="660">
        <v>13</v>
      </c>
      <c r="AN28" s="661">
        <v>10</v>
      </c>
      <c r="AO28" s="661"/>
      <c r="AP28" s="674">
        <v>23</v>
      </c>
      <c r="AQ28" s="660">
        <v>15</v>
      </c>
      <c r="AR28" s="661">
        <v>8</v>
      </c>
      <c r="AS28" s="661"/>
      <c r="AT28" s="674">
        <v>23</v>
      </c>
      <c r="AU28" s="660">
        <v>17</v>
      </c>
      <c r="AV28" s="661">
        <v>6</v>
      </c>
      <c r="AW28" s="661"/>
      <c r="AX28" s="674">
        <v>23</v>
      </c>
      <c r="AY28" s="656">
        <v>174</v>
      </c>
      <c r="AZ28" s="657">
        <v>92</v>
      </c>
      <c r="BA28" s="657">
        <v>5</v>
      </c>
      <c r="BB28" s="1102">
        <v>271</v>
      </c>
    </row>
    <row r="29" spans="2:54" x14ac:dyDescent="0.2">
      <c r="B29" s="1075" t="s">
        <v>51</v>
      </c>
      <c r="C29" s="660">
        <v>45</v>
      </c>
      <c r="D29" s="661">
        <v>16</v>
      </c>
      <c r="E29" s="661">
        <v>2</v>
      </c>
      <c r="F29" s="674">
        <v>63</v>
      </c>
      <c r="G29" s="660">
        <v>23</v>
      </c>
      <c r="H29" s="661">
        <v>15</v>
      </c>
      <c r="I29" s="661">
        <v>3</v>
      </c>
      <c r="J29" s="674">
        <v>41</v>
      </c>
      <c r="K29" s="660">
        <v>62</v>
      </c>
      <c r="L29" s="661">
        <v>23</v>
      </c>
      <c r="M29" s="661"/>
      <c r="N29" s="674">
        <v>85</v>
      </c>
      <c r="O29" s="660">
        <v>49</v>
      </c>
      <c r="P29" s="661">
        <v>28</v>
      </c>
      <c r="Q29" s="661"/>
      <c r="R29" s="674">
        <v>77</v>
      </c>
      <c r="S29" s="660">
        <v>47</v>
      </c>
      <c r="T29" s="661">
        <v>25</v>
      </c>
      <c r="U29" s="661"/>
      <c r="V29" s="674">
        <v>72</v>
      </c>
      <c r="W29" s="660">
        <v>54</v>
      </c>
      <c r="X29" s="661">
        <v>27</v>
      </c>
      <c r="Y29" s="661">
        <v>2</v>
      </c>
      <c r="Z29" s="674">
        <v>83</v>
      </c>
      <c r="AA29" s="660">
        <v>30</v>
      </c>
      <c r="AB29" s="661">
        <v>22</v>
      </c>
      <c r="AC29" s="661"/>
      <c r="AD29" s="674">
        <v>52</v>
      </c>
      <c r="AE29" s="660">
        <v>57</v>
      </c>
      <c r="AF29" s="661">
        <v>19</v>
      </c>
      <c r="AG29" s="661">
        <v>1</v>
      </c>
      <c r="AH29" s="674">
        <v>77</v>
      </c>
      <c r="AI29" s="660">
        <v>47</v>
      </c>
      <c r="AJ29" s="661">
        <v>14</v>
      </c>
      <c r="AK29" s="661">
        <v>1</v>
      </c>
      <c r="AL29" s="674">
        <v>62</v>
      </c>
      <c r="AM29" s="660">
        <v>49</v>
      </c>
      <c r="AN29" s="661">
        <v>17</v>
      </c>
      <c r="AO29" s="661"/>
      <c r="AP29" s="674">
        <v>66</v>
      </c>
      <c r="AQ29" s="660">
        <v>32</v>
      </c>
      <c r="AR29" s="661">
        <v>20</v>
      </c>
      <c r="AS29" s="661">
        <v>5</v>
      </c>
      <c r="AT29" s="674">
        <v>57</v>
      </c>
      <c r="AU29" s="660">
        <v>42</v>
      </c>
      <c r="AV29" s="661">
        <v>21</v>
      </c>
      <c r="AW29" s="661">
        <v>1</v>
      </c>
      <c r="AX29" s="674">
        <v>64</v>
      </c>
      <c r="AY29" s="656">
        <v>537</v>
      </c>
      <c r="AZ29" s="657">
        <v>247</v>
      </c>
      <c r="BA29" s="657">
        <v>15</v>
      </c>
      <c r="BB29" s="1102">
        <v>799</v>
      </c>
    </row>
    <row r="30" spans="2:54" x14ac:dyDescent="0.2">
      <c r="B30" s="1075" t="s">
        <v>52</v>
      </c>
      <c r="C30" s="660">
        <v>110</v>
      </c>
      <c r="D30" s="661">
        <v>56</v>
      </c>
      <c r="E30" s="661">
        <v>179</v>
      </c>
      <c r="F30" s="674">
        <v>345</v>
      </c>
      <c r="G30" s="660">
        <v>96</v>
      </c>
      <c r="H30" s="661">
        <v>61</v>
      </c>
      <c r="I30" s="661">
        <v>157</v>
      </c>
      <c r="J30" s="674">
        <v>314</v>
      </c>
      <c r="K30" s="660">
        <v>128</v>
      </c>
      <c r="L30" s="661">
        <v>59</v>
      </c>
      <c r="M30" s="661">
        <v>214</v>
      </c>
      <c r="N30" s="674">
        <v>401</v>
      </c>
      <c r="O30" s="660">
        <v>111</v>
      </c>
      <c r="P30" s="661">
        <v>42</v>
      </c>
      <c r="Q30" s="661">
        <v>188</v>
      </c>
      <c r="R30" s="674">
        <v>341</v>
      </c>
      <c r="S30" s="660">
        <v>101</v>
      </c>
      <c r="T30" s="661">
        <v>58</v>
      </c>
      <c r="U30" s="661">
        <v>225</v>
      </c>
      <c r="V30" s="674">
        <v>384</v>
      </c>
      <c r="W30" s="660">
        <v>106</v>
      </c>
      <c r="X30" s="661">
        <v>41</v>
      </c>
      <c r="Y30" s="661">
        <v>212</v>
      </c>
      <c r="Z30" s="674">
        <v>359</v>
      </c>
      <c r="AA30" s="660">
        <v>124</v>
      </c>
      <c r="AB30" s="661">
        <v>36</v>
      </c>
      <c r="AC30" s="661">
        <v>199</v>
      </c>
      <c r="AD30" s="674">
        <v>359</v>
      </c>
      <c r="AE30" s="660">
        <v>123</v>
      </c>
      <c r="AF30" s="661">
        <v>34</v>
      </c>
      <c r="AG30" s="661">
        <v>210</v>
      </c>
      <c r="AH30" s="674">
        <v>367</v>
      </c>
      <c r="AI30" s="660">
        <v>107</v>
      </c>
      <c r="AJ30" s="661">
        <v>33</v>
      </c>
      <c r="AK30" s="661">
        <v>198</v>
      </c>
      <c r="AL30" s="674">
        <v>338</v>
      </c>
      <c r="AM30" s="660">
        <v>128</v>
      </c>
      <c r="AN30" s="661">
        <v>33</v>
      </c>
      <c r="AO30" s="661">
        <v>188</v>
      </c>
      <c r="AP30" s="674">
        <v>349</v>
      </c>
      <c r="AQ30" s="660">
        <v>121</v>
      </c>
      <c r="AR30" s="661">
        <v>37</v>
      </c>
      <c r="AS30" s="661">
        <v>229</v>
      </c>
      <c r="AT30" s="674">
        <v>387</v>
      </c>
      <c r="AU30" s="660">
        <v>79</v>
      </c>
      <c r="AV30" s="661">
        <v>43</v>
      </c>
      <c r="AW30" s="661">
        <v>166</v>
      </c>
      <c r="AX30" s="674">
        <v>288</v>
      </c>
      <c r="AY30" s="656">
        <v>1334</v>
      </c>
      <c r="AZ30" s="657">
        <v>533</v>
      </c>
      <c r="BA30" s="657">
        <v>2365</v>
      </c>
      <c r="BB30" s="1102">
        <v>4232</v>
      </c>
    </row>
    <row r="31" spans="2:54" x14ac:dyDescent="0.2">
      <c r="B31" s="1075" t="s">
        <v>856</v>
      </c>
      <c r="C31" s="660">
        <v>59</v>
      </c>
      <c r="D31" s="661">
        <v>71</v>
      </c>
      <c r="E31" s="661">
        <v>10</v>
      </c>
      <c r="F31" s="674">
        <v>140</v>
      </c>
      <c r="G31" s="660">
        <v>51</v>
      </c>
      <c r="H31" s="661">
        <v>51</v>
      </c>
      <c r="I31" s="661">
        <v>12</v>
      </c>
      <c r="J31" s="674">
        <v>114</v>
      </c>
      <c r="K31" s="660">
        <v>61</v>
      </c>
      <c r="L31" s="661">
        <v>75</v>
      </c>
      <c r="M31" s="661">
        <v>21</v>
      </c>
      <c r="N31" s="674">
        <v>157</v>
      </c>
      <c r="O31" s="660">
        <v>45</v>
      </c>
      <c r="P31" s="661">
        <v>44</v>
      </c>
      <c r="Q31" s="661">
        <v>13</v>
      </c>
      <c r="R31" s="674">
        <v>102</v>
      </c>
      <c r="S31" s="660">
        <v>51</v>
      </c>
      <c r="T31" s="661">
        <v>60</v>
      </c>
      <c r="U31" s="661">
        <v>4</v>
      </c>
      <c r="V31" s="674">
        <v>115</v>
      </c>
      <c r="W31" s="660">
        <v>70</v>
      </c>
      <c r="X31" s="661">
        <v>49</v>
      </c>
      <c r="Y31" s="661">
        <v>13</v>
      </c>
      <c r="Z31" s="674">
        <v>132</v>
      </c>
      <c r="AA31" s="660">
        <v>41</v>
      </c>
      <c r="AB31" s="661">
        <v>47</v>
      </c>
      <c r="AC31" s="661">
        <v>4</v>
      </c>
      <c r="AD31" s="674">
        <v>92</v>
      </c>
      <c r="AE31" s="660">
        <v>48</v>
      </c>
      <c r="AF31" s="661">
        <v>41</v>
      </c>
      <c r="AG31" s="661">
        <v>6</v>
      </c>
      <c r="AH31" s="674">
        <v>95</v>
      </c>
      <c r="AI31" s="660">
        <v>48</v>
      </c>
      <c r="AJ31" s="661">
        <v>44</v>
      </c>
      <c r="AK31" s="661">
        <v>8</v>
      </c>
      <c r="AL31" s="674">
        <v>100</v>
      </c>
      <c r="AM31" s="660">
        <v>50</v>
      </c>
      <c r="AN31" s="661">
        <v>38</v>
      </c>
      <c r="AO31" s="661">
        <v>12</v>
      </c>
      <c r="AP31" s="674">
        <v>100</v>
      </c>
      <c r="AQ31" s="660">
        <v>61</v>
      </c>
      <c r="AR31" s="661">
        <v>51</v>
      </c>
      <c r="AS31" s="661">
        <v>15</v>
      </c>
      <c r="AT31" s="674">
        <v>127</v>
      </c>
      <c r="AU31" s="660">
        <v>61</v>
      </c>
      <c r="AV31" s="661">
        <v>61</v>
      </c>
      <c r="AW31" s="661">
        <v>13</v>
      </c>
      <c r="AX31" s="674">
        <v>135</v>
      </c>
      <c r="AY31" s="656">
        <v>646</v>
      </c>
      <c r="AZ31" s="657">
        <v>632</v>
      </c>
      <c r="BA31" s="657">
        <v>131</v>
      </c>
      <c r="BB31" s="1102">
        <v>1409</v>
      </c>
    </row>
    <row r="32" spans="2:54" x14ac:dyDescent="0.2">
      <c r="B32" s="1075" t="s">
        <v>53</v>
      </c>
      <c r="C32" s="660">
        <v>56</v>
      </c>
      <c r="D32" s="661">
        <v>52</v>
      </c>
      <c r="E32" s="661">
        <v>22</v>
      </c>
      <c r="F32" s="674">
        <v>130</v>
      </c>
      <c r="G32" s="660">
        <v>49</v>
      </c>
      <c r="H32" s="661">
        <v>53</v>
      </c>
      <c r="I32" s="661">
        <v>6</v>
      </c>
      <c r="J32" s="674">
        <v>108</v>
      </c>
      <c r="K32" s="660">
        <v>72</v>
      </c>
      <c r="L32" s="661">
        <v>64</v>
      </c>
      <c r="M32" s="661">
        <v>11</v>
      </c>
      <c r="N32" s="674">
        <v>147</v>
      </c>
      <c r="O32" s="660">
        <v>84</v>
      </c>
      <c r="P32" s="661">
        <v>63</v>
      </c>
      <c r="Q32" s="661">
        <v>10</v>
      </c>
      <c r="R32" s="674">
        <v>157</v>
      </c>
      <c r="S32" s="660">
        <v>73</v>
      </c>
      <c r="T32" s="661">
        <v>50</v>
      </c>
      <c r="U32" s="661">
        <v>5</v>
      </c>
      <c r="V32" s="674">
        <v>128</v>
      </c>
      <c r="W32" s="660">
        <v>75</v>
      </c>
      <c r="X32" s="661">
        <v>59</v>
      </c>
      <c r="Y32" s="661">
        <v>14</v>
      </c>
      <c r="Z32" s="674">
        <v>148</v>
      </c>
      <c r="AA32" s="660">
        <v>60</v>
      </c>
      <c r="AB32" s="661">
        <v>47</v>
      </c>
      <c r="AC32" s="661">
        <v>10</v>
      </c>
      <c r="AD32" s="674">
        <v>117</v>
      </c>
      <c r="AE32" s="660">
        <v>82</v>
      </c>
      <c r="AF32" s="661">
        <v>53</v>
      </c>
      <c r="AG32" s="661">
        <v>11</v>
      </c>
      <c r="AH32" s="674">
        <v>146</v>
      </c>
      <c r="AI32" s="660">
        <v>60</v>
      </c>
      <c r="AJ32" s="661">
        <v>42</v>
      </c>
      <c r="AK32" s="661">
        <v>4</v>
      </c>
      <c r="AL32" s="674">
        <v>106</v>
      </c>
      <c r="AM32" s="660">
        <v>53</v>
      </c>
      <c r="AN32" s="661">
        <v>51</v>
      </c>
      <c r="AO32" s="661">
        <v>6</v>
      </c>
      <c r="AP32" s="674">
        <v>110</v>
      </c>
      <c r="AQ32" s="660">
        <v>76</v>
      </c>
      <c r="AR32" s="661">
        <v>58</v>
      </c>
      <c r="AS32" s="661">
        <v>7</v>
      </c>
      <c r="AT32" s="674">
        <v>141</v>
      </c>
      <c r="AU32" s="660">
        <v>67</v>
      </c>
      <c r="AV32" s="661">
        <v>45</v>
      </c>
      <c r="AW32" s="661">
        <v>5</v>
      </c>
      <c r="AX32" s="674">
        <v>117</v>
      </c>
      <c r="AY32" s="656">
        <v>807</v>
      </c>
      <c r="AZ32" s="657">
        <v>637</v>
      </c>
      <c r="BA32" s="657">
        <v>111</v>
      </c>
      <c r="BB32" s="1102">
        <v>1555</v>
      </c>
    </row>
    <row r="33" spans="2:54" x14ac:dyDescent="0.2">
      <c r="B33" s="1075" t="s">
        <v>54</v>
      </c>
      <c r="C33" s="660">
        <v>121</v>
      </c>
      <c r="D33" s="661">
        <v>71</v>
      </c>
      <c r="E33" s="661">
        <v>28</v>
      </c>
      <c r="F33" s="674">
        <v>220</v>
      </c>
      <c r="G33" s="660">
        <v>95</v>
      </c>
      <c r="H33" s="661">
        <v>60</v>
      </c>
      <c r="I33" s="661">
        <v>19</v>
      </c>
      <c r="J33" s="674">
        <v>174</v>
      </c>
      <c r="K33" s="660">
        <v>156</v>
      </c>
      <c r="L33" s="661">
        <v>76</v>
      </c>
      <c r="M33" s="661">
        <v>27</v>
      </c>
      <c r="N33" s="674">
        <v>259</v>
      </c>
      <c r="O33" s="660">
        <v>135</v>
      </c>
      <c r="P33" s="661">
        <v>60</v>
      </c>
      <c r="Q33" s="661">
        <v>21</v>
      </c>
      <c r="R33" s="674">
        <v>216</v>
      </c>
      <c r="S33" s="660">
        <v>154</v>
      </c>
      <c r="T33" s="661">
        <v>72</v>
      </c>
      <c r="U33" s="661">
        <v>29</v>
      </c>
      <c r="V33" s="674">
        <v>255</v>
      </c>
      <c r="W33" s="660">
        <v>141</v>
      </c>
      <c r="X33" s="661">
        <v>50</v>
      </c>
      <c r="Y33" s="661">
        <v>32</v>
      </c>
      <c r="Z33" s="674">
        <v>223</v>
      </c>
      <c r="AA33" s="660">
        <v>140</v>
      </c>
      <c r="AB33" s="661">
        <v>53</v>
      </c>
      <c r="AC33" s="661">
        <v>19</v>
      </c>
      <c r="AD33" s="674">
        <v>212</v>
      </c>
      <c r="AE33" s="660">
        <v>165</v>
      </c>
      <c r="AF33" s="661">
        <v>66</v>
      </c>
      <c r="AG33" s="661">
        <v>30</v>
      </c>
      <c r="AH33" s="674">
        <v>261</v>
      </c>
      <c r="AI33" s="660">
        <v>135</v>
      </c>
      <c r="AJ33" s="661">
        <v>58</v>
      </c>
      <c r="AK33" s="661">
        <v>25</v>
      </c>
      <c r="AL33" s="674">
        <v>218</v>
      </c>
      <c r="AM33" s="660">
        <v>126</v>
      </c>
      <c r="AN33" s="661">
        <v>47</v>
      </c>
      <c r="AO33" s="661">
        <v>21</v>
      </c>
      <c r="AP33" s="674">
        <v>194</v>
      </c>
      <c r="AQ33" s="660">
        <v>145</v>
      </c>
      <c r="AR33" s="661">
        <v>59</v>
      </c>
      <c r="AS33" s="661">
        <v>20</v>
      </c>
      <c r="AT33" s="674">
        <v>224</v>
      </c>
      <c r="AU33" s="660">
        <v>126</v>
      </c>
      <c r="AV33" s="661">
        <v>57</v>
      </c>
      <c r="AW33" s="661">
        <v>19</v>
      </c>
      <c r="AX33" s="674">
        <v>202</v>
      </c>
      <c r="AY33" s="656">
        <v>1639</v>
      </c>
      <c r="AZ33" s="657">
        <v>729</v>
      </c>
      <c r="BA33" s="657">
        <v>290</v>
      </c>
      <c r="BB33" s="1102">
        <v>2658</v>
      </c>
    </row>
    <row r="34" spans="2:54" x14ac:dyDescent="0.2">
      <c r="B34" s="1075" t="s">
        <v>857</v>
      </c>
      <c r="C34" s="660">
        <v>34</v>
      </c>
      <c r="D34" s="661">
        <v>64</v>
      </c>
      <c r="E34" s="661">
        <v>0</v>
      </c>
      <c r="F34" s="674">
        <v>98</v>
      </c>
      <c r="G34" s="660">
        <v>25</v>
      </c>
      <c r="H34" s="661">
        <v>61</v>
      </c>
      <c r="I34" s="661"/>
      <c r="J34" s="674">
        <v>86</v>
      </c>
      <c r="K34" s="660">
        <v>43</v>
      </c>
      <c r="L34" s="661">
        <v>82</v>
      </c>
      <c r="M34" s="661"/>
      <c r="N34" s="674">
        <v>125</v>
      </c>
      <c r="O34" s="660">
        <v>38</v>
      </c>
      <c r="P34" s="661">
        <v>70</v>
      </c>
      <c r="Q34" s="661"/>
      <c r="R34" s="674">
        <v>108</v>
      </c>
      <c r="S34" s="660">
        <v>59</v>
      </c>
      <c r="T34" s="661">
        <v>108</v>
      </c>
      <c r="U34" s="661">
        <v>1</v>
      </c>
      <c r="V34" s="674">
        <v>168</v>
      </c>
      <c r="W34" s="660">
        <v>40</v>
      </c>
      <c r="X34" s="661">
        <v>87</v>
      </c>
      <c r="Y34" s="661">
        <v>1</v>
      </c>
      <c r="Z34" s="674">
        <v>128</v>
      </c>
      <c r="AA34" s="660">
        <v>56</v>
      </c>
      <c r="AB34" s="661">
        <v>79</v>
      </c>
      <c r="AC34" s="661">
        <v>1</v>
      </c>
      <c r="AD34" s="674">
        <v>136</v>
      </c>
      <c r="AE34" s="660">
        <v>46</v>
      </c>
      <c r="AF34" s="661">
        <v>79</v>
      </c>
      <c r="AG34" s="661"/>
      <c r="AH34" s="674">
        <v>125</v>
      </c>
      <c r="AI34" s="660">
        <v>30</v>
      </c>
      <c r="AJ34" s="661">
        <v>55</v>
      </c>
      <c r="AK34" s="661">
        <v>1</v>
      </c>
      <c r="AL34" s="674">
        <v>86</v>
      </c>
      <c r="AM34" s="660">
        <v>30</v>
      </c>
      <c r="AN34" s="661">
        <v>53</v>
      </c>
      <c r="AO34" s="661"/>
      <c r="AP34" s="674">
        <v>83</v>
      </c>
      <c r="AQ34" s="660">
        <v>45</v>
      </c>
      <c r="AR34" s="661">
        <v>74</v>
      </c>
      <c r="AS34" s="661"/>
      <c r="AT34" s="674">
        <v>119</v>
      </c>
      <c r="AU34" s="660">
        <v>40</v>
      </c>
      <c r="AV34" s="661">
        <v>43</v>
      </c>
      <c r="AW34" s="661"/>
      <c r="AX34" s="674">
        <v>83</v>
      </c>
      <c r="AY34" s="656">
        <v>486</v>
      </c>
      <c r="AZ34" s="657">
        <v>855</v>
      </c>
      <c r="BA34" s="657">
        <v>4</v>
      </c>
      <c r="BB34" s="1102">
        <v>1345</v>
      </c>
    </row>
    <row r="35" spans="2:54" x14ac:dyDescent="0.2">
      <c r="B35" s="1075" t="s">
        <v>55</v>
      </c>
      <c r="C35" s="660">
        <v>17</v>
      </c>
      <c r="D35" s="661">
        <v>11</v>
      </c>
      <c r="E35" s="661">
        <v>0</v>
      </c>
      <c r="F35" s="674">
        <v>28</v>
      </c>
      <c r="G35" s="660">
        <v>46</v>
      </c>
      <c r="H35" s="661">
        <v>11</v>
      </c>
      <c r="I35" s="661"/>
      <c r="J35" s="674">
        <v>57</v>
      </c>
      <c r="K35" s="660">
        <v>28</v>
      </c>
      <c r="L35" s="661">
        <v>15</v>
      </c>
      <c r="M35" s="661">
        <v>1</v>
      </c>
      <c r="N35" s="674">
        <v>44</v>
      </c>
      <c r="O35" s="660">
        <v>15</v>
      </c>
      <c r="P35" s="661">
        <v>9</v>
      </c>
      <c r="Q35" s="661"/>
      <c r="R35" s="674">
        <v>24</v>
      </c>
      <c r="S35" s="660">
        <v>19</v>
      </c>
      <c r="T35" s="661">
        <v>8</v>
      </c>
      <c r="U35" s="661">
        <v>1</v>
      </c>
      <c r="V35" s="674">
        <v>28</v>
      </c>
      <c r="W35" s="660">
        <v>13</v>
      </c>
      <c r="X35" s="661">
        <v>10</v>
      </c>
      <c r="Y35" s="661">
        <v>2</v>
      </c>
      <c r="Z35" s="674">
        <v>25</v>
      </c>
      <c r="AA35" s="660">
        <v>20</v>
      </c>
      <c r="AB35" s="661">
        <v>9</v>
      </c>
      <c r="AC35" s="661"/>
      <c r="AD35" s="674">
        <v>29</v>
      </c>
      <c r="AE35" s="660">
        <v>14</v>
      </c>
      <c r="AF35" s="661">
        <v>9</v>
      </c>
      <c r="AG35" s="661">
        <v>1</v>
      </c>
      <c r="AH35" s="674">
        <v>24</v>
      </c>
      <c r="AI35" s="660">
        <v>11</v>
      </c>
      <c r="AJ35" s="661">
        <v>3</v>
      </c>
      <c r="AK35" s="661">
        <v>2</v>
      </c>
      <c r="AL35" s="674">
        <v>16</v>
      </c>
      <c r="AM35" s="660">
        <v>15</v>
      </c>
      <c r="AN35" s="661">
        <v>6</v>
      </c>
      <c r="AO35" s="661">
        <v>6</v>
      </c>
      <c r="AP35" s="674">
        <v>27</v>
      </c>
      <c r="AQ35" s="660">
        <v>13</v>
      </c>
      <c r="AR35" s="661">
        <v>9</v>
      </c>
      <c r="AS35" s="661">
        <v>3</v>
      </c>
      <c r="AT35" s="674">
        <v>25</v>
      </c>
      <c r="AU35" s="660">
        <v>12</v>
      </c>
      <c r="AV35" s="661">
        <v>8</v>
      </c>
      <c r="AW35" s="661">
        <v>1</v>
      </c>
      <c r="AX35" s="674">
        <v>21</v>
      </c>
      <c r="AY35" s="656">
        <v>223</v>
      </c>
      <c r="AZ35" s="657">
        <v>108</v>
      </c>
      <c r="BA35" s="657">
        <v>17</v>
      </c>
      <c r="BB35" s="1102">
        <v>348</v>
      </c>
    </row>
    <row r="36" spans="2:54" x14ac:dyDescent="0.2">
      <c r="B36" s="1075" t="s">
        <v>56</v>
      </c>
      <c r="C36" s="660">
        <v>47</v>
      </c>
      <c r="D36" s="661">
        <v>34</v>
      </c>
      <c r="E36" s="661">
        <v>19</v>
      </c>
      <c r="F36" s="674">
        <v>100</v>
      </c>
      <c r="G36" s="660">
        <v>25</v>
      </c>
      <c r="H36" s="661">
        <v>39</v>
      </c>
      <c r="I36" s="661">
        <v>10</v>
      </c>
      <c r="J36" s="674">
        <v>74</v>
      </c>
      <c r="K36" s="660">
        <v>41</v>
      </c>
      <c r="L36" s="661">
        <v>41</v>
      </c>
      <c r="M36" s="661">
        <v>13</v>
      </c>
      <c r="N36" s="674">
        <v>95</v>
      </c>
      <c r="O36" s="660">
        <v>63</v>
      </c>
      <c r="P36" s="661">
        <v>33</v>
      </c>
      <c r="Q36" s="661">
        <v>20</v>
      </c>
      <c r="R36" s="674">
        <v>116</v>
      </c>
      <c r="S36" s="660">
        <v>65</v>
      </c>
      <c r="T36" s="661">
        <v>53</v>
      </c>
      <c r="U36" s="661">
        <v>17</v>
      </c>
      <c r="V36" s="674">
        <v>135</v>
      </c>
      <c r="W36" s="660">
        <v>71</v>
      </c>
      <c r="X36" s="661">
        <v>57</v>
      </c>
      <c r="Y36" s="661">
        <v>14</v>
      </c>
      <c r="Z36" s="674">
        <v>142</v>
      </c>
      <c r="AA36" s="660">
        <v>53</v>
      </c>
      <c r="AB36" s="661">
        <v>43</v>
      </c>
      <c r="AC36" s="661">
        <v>15</v>
      </c>
      <c r="AD36" s="674">
        <v>111</v>
      </c>
      <c r="AE36" s="660">
        <v>51</v>
      </c>
      <c r="AF36" s="661">
        <v>36</v>
      </c>
      <c r="AG36" s="661">
        <v>19</v>
      </c>
      <c r="AH36" s="674">
        <v>106</v>
      </c>
      <c r="AI36" s="660">
        <v>50</v>
      </c>
      <c r="AJ36" s="661">
        <v>21</v>
      </c>
      <c r="AK36" s="661">
        <v>11</v>
      </c>
      <c r="AL36" s="674">
        <v>82</v>
      </c>
      <c r="AM36" s="660">
        <v>45</v>
      </c>
      <c r="AN36" s="661">
        <v>39</v>
      </c>
      <c r="AO36" s="661">
        <v>14</v>
      </c>
      <c r="AP36" s="674">
        <v>98</v>
      </c>
      <c r="AQ36" s="660">
        <v>71</v>
      </c>
      <c r="AR36" s="661">
        <v>39</v>
      </c>
      <c r="AS36" s="661">
        <v>18</v>
      </c>
      <c r="AT36" s="674">
        <v>128</v>
      </c>
      <c r="AU36" s="660">
        <v>42</v>
      </c>
      <c r="AV36" s="661">
        <v>36</v>
      </c>
      <c r="AW36" s="661">
        <v>14</v>
      </c>
      <c r="AX36" s="674">
        <v>92</v>
      </c>
      <c r="AY36" s="656">
        <v>624</v>
      </c>
      <c r="AZ36" s="657">
        <v>471</v>
      </c>
      <c r="BA36" s="657">
        <v>184</v>
      </c>
      <c r="BB36" s="1102">
        <v>1279</v>
      </c>
    </row>
    <row r="37" spans="2:54" x14ac:dyDescent="0.2">
      <c r="B37" s="1075" t="s">
        <v>858</v>
      </c>
      <c r="C37" s="660">
        <v>4</v>
      </c>
      <c r="D37" s="661">
        <v>3</v>
      </c>
      <c r="E37" s="661">
        <v>1</v>
      </c>
      <c r="F37" s="674">
        <v>8</v>
      </c>
      <c r="G37" s="660">
        <v>2</v>
      </c>
      <c r="H37" s="661">
        <v>5</v>
      </c>
      <c r="I37" s="661"/>
      <c r="J37" s="674">
        <v>7</v>
      </c>
      <c r="K37" s="660">
        <v>6</v>
      </c>
      <c r="L37" s="661">
        <v>9</v>
      </c>
      <c r="M37" s="661"/>
      <c r="N37" s="674">
        <v>15</v>
      </c>
      <c r="O37" s="660">
        <v>7</v>
      </c>
      <c r="P37" s="661">
        <v>5</v>
      </c>
      <c r="Q37" s="661"/>
      <c r="R37" s="674">
        <v>12</v>
      </c>
      <c r="S37" s="660">
        <v>4</v>
      </c>
      <c r="T37" s="661">
        <v>6</v>
      </c>
      <c r="U37" s="661"/>
      <c r="V37" s="674">
        <v>10</v>
      </c>
      <c r="W37" s="660">
        <v>24</v>
      </c>
      <c r="X37" s="661">
        <v>17</v>
      </c>
      <c r="Y37" s="661">
        <v>1</v>
      </c>
      <c r="Z37" s="674">
        <v>42</v>
      </c>
      <c r="AA37" s="660">
        <v>10</v>
      </c>
      <c r="AB37" s="661">
        <v>8</v>
      </c>
      <c r="AC37" s="661"/>
      <c r="AD37" s="674">
        <v>18</v>
      </c>
      <c r="AE37" s="660">
        <v>12</v>
      </c>
      <c r="AF37" s="661">
        <v>4</v>
      </c>
      <c r="AG37" s="661"/>
      <c r="AH37" s="674">
        <v>16</v>
      </c>
      <c r="AI37" s="660">
        <v>8</v>
      </c>
      <c r="AJ37" s="661">
        <v>2</v>
      </c>
      <c r="AK37" s="661">
        <v>1</v>
      </c>
      <c r="AL37" s="674">
        <v>11</v>
      </c>
      <c r="AM37" s="660">
        <v>7</v>
      </c>
      <c r="AN37" s="661">
        <v>2</v>
      </c>
      <c r="AO37" s="661"/>
      <c r="AP37" s="674">
        <v>9</v>
      </c>
      <c r="AQ37" s="660">
        <v>7</v>
      </c>
      <c r="AR37" s="661">
        <v>2</v>
      </c>
      <c r="AS37" s="661"/>
      <c r="AT37" s="674">
        <v>9</v>
      </c>
      <c r="AU37" s="660">
        <v>6</v>
      </c>
      <c r="AV37" s="661">
        <v>2</v>
      </c>
      <c r="AW37" s="661"/>
      <c r="AX37" s="674">
        <v>8</v>
      </c>
      <c r="AY37" s="656">
        <v>97</v>
      </c>
      <c r="AZ37" s="657">
        <v>65</v>
      </c>
      <c r="BA37" s="657">
        <v>3</v>
      </c>
      <c r="BB37" s="1102">
        <v>165</v>
      </c>
    </row>
    <row r="38" spans="2:54" x14ac:dyDescent="0.2">
      <c r="B38" s="1075" t="s">
        <v>57</v>
      </c>
      <c r="C38" s="660">
        <v>5</v>
      </c>
      <c r="D38" s="661">
        <v>8</v>
      </c>
      <c r="E38" s="661">
        <v>4</v>
      </c>
      <c r="F38" s="674">
        <v>17</v>
      </c>
      <c r="G38" s="660">
        <v>7</v>
      </c>
      <c r="H38" s="661">
        <v>7</v>
      </c>
      <c r="I38" s="661">
        <v>3</v>
      </c>
      <c r="J38" s="674">
        <v>17</v>
      </c>
      <c r="K38" s="660">
        <v>4</v>
      </c>
      <c r="L38" s="661">
        <v>5</v>
      </c>
      <c r="M38" s="661">
        <v>5</v>
      </c>
      <c r="N38" s="674">
        <v>14</v>
      </c>
      <c r="O38" s="660">
        <v>4</v>
      </c>
      <c r="P38" s="661">
        <v>7</v>
      </c>
      <c r="Q38" s="661">
        <v>5</v>
      </c>
      <c r="R38" s="674">
        <v>16</v>
      </c>
      <c r="S38" s="660">
        <v>12</v>
      </c>
      <c r="T38" s="661">
        <v>9</v>
      </c>
      <c r="U38" s="661">
        <v>16</v>
      </c>
      <c r="V38" s="674">
        <v>37</v>
      </c>
      <c r="W38" s="660">
        <v>18</v>
      </c>
      <c r="X38" s="661">
        <v>19</v>
      </c>
      <c r="Y38" s="661">
        <v>10</v>
      </c>
      <c r="Z38" s="674">
        <v>47</v>
      </c>
      <c r="AA38" s="660">
        <v>9</v>
      </c>
      <c r="AB38" s="661">
        <v>3</v>
      </c>
      <c r="AC38" s="661">
        <v>15</v>
      </c>
      <c r="AD38" s="674">
        <v>27</v>
      </c>
      <c r="AE38" s="660">
        <v>8</v>
      </c>
      <c r="AF38" s="661">
        <v>8</v>
      </c>
      <c r="AG38" s="661">
        <v>13</v>
      </c>
      <c r="AH38" s="674">
        <v>29</v>
      </c>
      <c r="AI38" s="660">
        <v>7</v>
      </c>
      <c r="AJ38" s="661">
        <v>2</v>
      </c>
      <c r="AK38" s="661">
        <v>6</v>
      </c>
      <c r="AL38" s="674">
        <v>15</v>
      </c>
      <c r="AM38" s="660">
        <v>7</v>
      </c>
      <c r="AN38" s="661">
        <v>5</v>
      </c>
      <c r="AO38" s="661">
        <v>4</v>
      </c>
      <c r="AP38" s="674">
        <v>16</v>
      </c>
      <c r="AQ38" s="660">
        <v>8</v>
      </c>
      <c r="AR38" s="661">
        <v>5</v>
      </c>
      <c r="AS38" s="661">
        <v>8</v>
      </c>
      <c r="AT38" s="674">
        <v>21</v>
      </c>
      <c r="AU38" s="660">
        <v>8</v>
      </c>
      <c r="AV38" s="661">
        <v>2</v>
      </c>
      <c r="AW38" s="661">
        <v>4</v>
      </c>
      <c r="AX38" s="674">
        <v>14</v>
      </c>
      <c r="AY38" s="656">
        <v>97</v>
      </c>
      <c r="AZ38" s="657">
        <v>80</v>
      </c>
      <c r="BA38" s="657">
        <v>93</v>
      </c>
      <c r="BB38" s="1102">
        <v>270</v>
      </c>
    </row>
    <row r="39" spans="2:54" x14ac:dyDescent="0.2">
      <c r="B39" s="1075" t="s">
        <v>58</v>
      </c>
      <c r="C39" s="660">
        <v>1250</v>
      </c>
      <c r="D39" s="661">
        <v>1555</v>
      </c>
      <c r="E39" s="661">
        <v>295</v>
      </c>
      <c r="F39" s="674">
        <v>3100</v>
      </c>
      <c r="G39" s="660">
        <v>1004</v>
      </c>
      <c r="H39" s="661">
        <v>1351</v>
      </c>
      <c r="I39" s="661">
        <v>242</v>
      </c>
      <c r="J39" s="674">
        <v>2597</v>
      </c>
      <c r="K39" s="660">
        <v>1602</v>
      </c>
      <c r="L39" s="661">
        <v>2017</v>
      </c>
      <c r="M39" s="661">
        <v>335</v>
      </c>
      <c r="N39" s="674">
        <v>3954</v>
      </c>
      <c r="O39" s="660">
        <v>1308</v>
      </c>
      <c r="P39" s="661">
        <v>1527</v>
      </c>
      <c r="Q39" s="661">
        <v>249</v>
      </c>
      <c r="R39" s="674">
        <v>3084</v>
      </c>
      <c r="S39" s="660">
        <v>1567</v>
      </c>
      <c r="T39" s="661">
        <v>1849</v>
      </c>
      <c r="U39" s="661">
        <v>337</v>
      </c>
      <c r="V39" s="674">
        <v>3753</v>
      </c>
      <c r="W39" s="660">
        <v>1425</v>
      </c>
      <c r="X39" s="661">
        <v>1548</v>
      </c>
      <c r="Y39" s="661">
        <v>361</v>
      </c>
      <c r="Z39" s="674">
        <v>3334</v>
      </c>
      <c r="AA39" s="660">
        <v>1343</v>
      </c>
      <c r="AB39" s="661">
        <v>1354</v>
      </c>
      <c r="AC39" s="661">
        <v>313</v>
      </c>
      <c r="AD39" s="674">
        <v>3010</v>
      </c>
      <c r="AE39" s="660">
        <v>1571</v>
      </c>
      <c r="AF39" s="661">
        <v>1483</v>
      </c>
      <c r="AG39" s="661">
        <v>273</v>
      </c>
      <c r="AH39" s="674">
        <v>3327</v>
      </c>
      <c r="AI39" s="660">
        <v>1237</v>
      </c>
      <c r="AJ39" s="661">
        <v>1236</v>
      </c>
      <c r="AK39" s="661">
        <v>259</v>
      </c>
      <c r="AL39" s="674">
        <v>2732</v>
      </c>
      <c r="AM39" s="660">
        <v>1382</v>
      </c>
      <c r="AN39" s="661">
        <v>1403</v>
      </c>
      <c r="AO39" s="661">
        <v>282</v>
      </c>
      <c r="AP39" s="674">
        <v>3067</v>
      </c>
      <c r="AQ39" s="660">
        <v>1579</v>
      </c>
      <c r="AR39" s="661">
        <v>1629</v>
      </c>
      <c r="AS39" s="661">
        <v>335</v>
      </c>
      <c r="AT39" s="674">
        <v>3543</v>
      </c>
      <c r="AU39" s="660">
        <v>1417</v>
      </c>
      <c r="AV39" s="661">
        <v>1531</v>
      </c>
      <c r="AW39" s="661">
        <v>247</v>
      </c>
      <c r="AX39" s="674">
        <v>3195</v>
      </c>
      <c r="AY39" s="656">
        <v>16685</v>
      </c>
      <c r="AZ39" s="657">
        <v>18483</v>
      </c>
      <c r="BA39" s="657">
        <v>3528</v>
      </c>
      <c r="BB39" s="1102">
        <v>38696</v>
      </c>
    </row>
    <row r="40" spans="2:54" ht="15" x14ac:dyDescent="0.25">
      <c r="B40" s="1103" t="s">
        <v>879</v>
      </c>
      <c r="C40" s="664">
        <v>1822</v>
      </c>
      <c r="D40" s="665">
        <v>1982</v>
      </c>
      <c r="E40" s="665">
        <v>572</v>
      </c>
      <c r="F40" s="679">
        <v>4376</v>
      </c>
      <c r="G40" s="664">
        <v>1491</v>
      </c>
      <c r="H40" s="665">
        <v>1755</v>
      </c>
      <c r="I40" s="665">
        <v>461</v>
      </c>
      <c r="J40" s="679">
        <v>3707</v>
      </c>
      <c r="K40" s="664">
        <v>2308</v>
      </c>
      <c r="L40" s="665">
        <v>2550</v>
      </c>
      <c r="M40" s="665">
        <v>649</v>
      </c>
      <c r="N40" s="679">
        <v>5507</v>
      </c>
      <c r="O40" s="664">
        <v>1935</v>
      </c>
      <c r="P40" s="665">
        <v>1937</v>
      </c>
      <c r="Q40" s="665">
        <v>520</v>
      </c>
      <c r="R40" s="679">
        <v>4392</v>
      </c>
      <c r="S40" s="664">
        <v>2264</v>
      </c>
      <c r="T40" s="665">
        <v>2362</v>
      </c>
      <c r="U40" s="665">
        <v>643</v>
      </c>
      <c r="V40" s="679">
        <v>5269</v>
      </c>
      <c r="W40" s="664">
        <v>2129</v>
      </c>
      <c r="X40" s="665">
        <v>2030</v>
      </c>
      <c r="Y40" s="665">
        <v>677</v>
      </c>
      <c r="Z40" s="679">
        <v>4836</v>
      </c>
      <c r="AA40" s="664">
        <v>1969</v>
      </c>
      <c r="AB40" s="665">
        <v>1761</v>
      </c>
      <c r="AC40" s="665">
        <v>587</v>
      </c>
      <c r="AD40" s="679">
        <v>4317</v>
      </c>
      <c r="AE40" s="664">
        <v>2270</v>
      </c>
      <c r="AF40" s="665">
        <v>1905</v>
      </c>
      <c r="AG40" s="665">
        <v>572</v>
      </c>
      <c r="AH40" s="679">
        <v>4747</v>
      </c>
      <c r="AI40" s="664">
        <v>1837</v>
      </c>
      <c r="AJ40" s="665">
        <v>1553</v>
      </c>
      <c r="AK40" s="665">
        <v>523</v>
      </c>
      <c r="AL40" s="679">
        <v>3913</v>
      </c>
      <c r="AM40" s="664">
        <v>1977</v>
      </c>
      <c r="AN40" s="665">
        <v>1756</v>
      </c>
      <c r="AO40" s="665">
        <v>548</v>
      </c>
      <c r="AP40" s="679">
        <v>4281</v>
      </c>
      <c r="AQ40" s="664">
        <v>2263</v>
      </c>
      <c r="AR40" s="665">
        <v>2031</v>
      </c>
      <c r="AS40" s="665">
        <v>647</v>
      </c>
      <c r="AT40" s="679">
        <v>4941</v>
      </c>
      <c r="AU40" s="664">
        <v>1987</v>
      </c>
      <c r="AV40" s="665">
        <v>1886</v>
      </c>
      <c r="AW40" s="665">
        <v>481</v>
      </c>
      <c r="AX40" s="679">
        <v>4354</v>
      </c>
      <c r="AY40" s="664">
        <v>24252</v>
      </c>
      <c r="AZ40" s="665">
        <v>23508</v>
      </c>
      <c r="BA40" s="665">
        <v>6880</v>
      </c>
      <c r="BB40" s="1104">
        <v>54640</v>
      </c>
    </row>
    <row r="41" spans="2:54" ht="23.25" customHeight="1" x14ac:dyDescent="0.2">
      <c r="B41" s="1101" t="s">
        <v>880</v>
      </c>
      <c r="C41" s="1058"/>
      <c r="D41" s="1059"/>
      <c r="E41" s="1143"/>
      <c r="F41" s="1060"/>
      <c r="G41" s="1058"/>
      <c r="H41" s="1059"/>
      <c r="I41" s="1143"/>
      <c r="J41" s="1060"/>
      <c r="K41" s="1058"/>
      <c r="L41" s="1059"/>
      <c r="M41" s="1143"/>
      <c r="N41" s="1060"/>
      <c r="O41" s="1058"/>
      <c r="P41" s="1059"/>
      <c r="Q41" s="1143"/>
      <c r="R41" s="1060"/>
      <c r="S41" s="1058"/>
      <c r="T41" s="1059"/>
      <c r="U41" s="1143"/>
      <c r="V41" s="1060"/>
      <c r="W41" s="1058"/>
      <c r="X41" s="1059"/>
      <c r="Y41" s="1143"/>
      <c r="Z41" s="1060"/>
      <c r="AA41" s="1058"/>
      <c r="AB41" s="1059"/>
      <c r="AC41" s="1143"/>
      <c r="AD41" s="1060"/>
      <c r="AE41" s="1058"/>
      <c r="AF41" s="1059"/>
      <c r="AG41" s="1143"/>
      <c r="AH41" s="1060"/>
      <c r="AI41" s="1058"/>
      <c r="AJ41" s="1059"/>
      <c r="AK41" s="1143"/>
      <c r="AL41" s="1060"/>
      <c r="AM41" s="1058"/>
      <c r="AN41" s="1059"/>
      <c r="AO41" s="1143"/>
      <c r="AP41" s="1060"/>
      <c r="AQ41" s="1058"/>
      <c r="AR41" s="1059"/>
      <c r="AS41" s="1143"/>
      <c r="AT41" s="1060"/>
      <c r="AU41" s="1058"/>
      <c r="AV41" s="1059"/>
      <c r="AW41" s="1143"/>
      <c r="AX41" s="1060"/>
      <c r="AY41" s="1058"/>
      <c r="AZ41" s="1059"/>
      <c r="BA41" s="1143"/>
      <c r="BB41" s="1061"/>
    </row>
    <row r="42" spans="2:54" x14ac:dyDescent="0.2">
      <c r="B42" s="699" t="s">
        <v>47</v>
      </c>
      <c r="C42" s="656">
        <v>65</v>
      </c>
      <c r="D42" s="657">
        <v>31</v>
      </c>
      <c r="E42" s="657">
        <v>12</v>
      </c>
      <c r="F42" s="674">
        <v>108</v>
      </c>
      <c r="G42" s="656">
        <v>74</v>
      </c>
      <c r="H42" s="657">
        <v>27</v>
      </c>
      <c r="I42" s="657">
        <v>2</v>
      </c>
      <c r="J42" s="674">
        <v>103</v>
      </c>
      <c r="K42" s="656">
        <v>96</v>
      </c>
      <c r="L42" s="657">
        <v>27</v>
      </c>
      <c r="M42" s="657">
        <v>19</v>
      </c>
      <c r="N42" s="674">
        <v>142</v>
      </c>
      <c r="O42" s="656">
        <v>74</v>
      </c>
      <c r="P42" s="657">
        <v>33</v>
      </c>
      <c r="Q42" s="657">
        <v>20</v>
      </c>
      <c r="R42" s="674">
        <v>127</v>
      </c>
      <c r="S42" s="656">
        <v>85</v>
      </c>
      <c r="T42" s="657">
        <v>39</v>
      </c>
      <c r="U42" s="657">
        <v>22</v>
      </c>
      <c r="V42" s="674">
        <v>146</v>
      </c>
      <c r="W42" s="656">
        <v>46</v>
      </c>
      <c r="X42" s="657">
        <v>29</v>
      </c>
      <c r="Y42" s="657">
        <v>24</v>
      </c>
      <c r="Z42" s="674">
        <v>99</v>
      </c>
      <c r="AA42" s="656">
        <v>38</v>
      </c>
      <c r="AB42" s="657">
        <v>20</v>
      </c>
      <c r="AC42" s="657">
        <v>25</v>
      </c>
      <c r="AD42" s="674">
        <v>83</v>
      </c>
      <c r="AE42" s="656">
        <v>62</v>
      </c>
      <c r="AF42" s="657">
        <v>40</v>
      </c>
      <c r="AG42" s="657">
        <v>29</v>
      </c>
      <c r="AH42" s="674">
        <v>131</v>
      </c>
      <c r="AI42" s="656">
        <v>41</v>
      </c>
      <c r="AJ42" s="657">
        <v>26</v>
      </c>
      <c r="AK42" s="657">
        <v>16</v>
      </c>
      <c r="AL42" s="674">
        <v>83</v>
      </c>
      <c r="AM42" s="656">
        <v>64</v>
      </c>
      <c r="AN42" s="657">
        <v>31</v>
      </c>
      <c r="AO42" s="657">
        <v>17</v>
      </c>
      <c r="AP42" s="674">
        <v>112</v>
      </c>
      <c r="AQ42" s="656">
        <v>75</v>
      </c>
      <c r="AR42" s="657">
        <v>35</v>
      </c>
      <c r="AS42" s="657">
        <v>13</v>
      </c>
      <c r="AT42" s="674">
        <v>123</v>
      </c>
      <c r="AU42" s="656">
        <v>69</v>
      </c>
      <c r="AV42" s="657">
        <v>22</v>
      </c>
      <c r="AW42" s="657">
        <v>12</v>
      </c>
      <c r="AX42" s="674">
        <v>103</v>
      </c>
      <c r="AY42" s="656">
        <v>789</v>
      </c>
      <c r="AZ42" s="657">
        <v>360</v>
      </c>
      <c r="BA42" s="657">
        <v>211</v>
      </c>
      <c r="BB42" s="1054">
        <v>1360</v>
      </c>
    </row>
    <row r="43" spans="2:54" x14ac:dyDescent="0.2">
      <c r="B43" s="1075" t="s">
        <v>48</v>
      </c>
      <c r="C43" s="660">
        <v>85</v>
      </c>
      <c r="D43" s="661">
        <v>82</v>
      </c>
      <c r="E43" s="661">
        <v>13</v>
      </c>
      <c r="F43" s="674">
        <v>180</v>
      </c>
      <c r="G43" s="660">
        <v>72</v>
      </c>
      <c r="H43" s="661">
        <v>86</v>
      </c>
      <c r="I43" s="661">
        <v>20</v>
      </c>
      <c r="J43" s="674">
        <v>178</v>
      </c>
      <c r="K43" s="660">
        <v>86</v>
      </c>
      <c r="L43" s="661">
        <v>101</v>
      </c>
      <c r="M43" s="661">
        <v>19</v>
      </c>
      <c r="N43" s="726">
        <v>206</v>
      </c>
      <c r="O43" s="660">
        <v>82</v>
      </c>
      <c r="P43" s="661">
        <v>63</v>
      </c>
      <c r="Q43" s="661">
        <v>18</v>
      </c>
      <c r="R43" s="726">
        <v>163</v>
      </c>
      <c r="S43" s="660">
        <v>112</v>
      </c>
      <c r="T43" s="661">
        <v>90</v>
      </c>
      <c r="U43" s="661">
        <v>14</v>
      </c>
      <c r="V43" s="726">
        <v>216</v>
      </c>
      <c r="W43" s="660">
        <v>94</v>
      </c>
      <c r="X43" s="661">
        <v>94</v>
      </c>
      <c r="Y43" s="661">
        <v>14</v>
      </c>
      <c r="Z43" s="726">
        <v>202</v>
      </c>
      <c r="AA43" s="660">
        <v>96</v>
      </c>
      <c r="AB43" s="661">
        <v>68</v>
      </c>
      <c r="AC43" s="661">
        <v>8</v>
      </c>
      <c r="AD43" s="726">
        <v>172</v>
      </c>
      <c r="AE43" s="660">
        <v>95</v>
      </c>
      <c r="AF43" s="661">
        <v>89</v>
      </c>
      <c r="AG43" s="661">
        <v>11</v>
      </c>
      <c r="AH43" s="726">
        <v>195</v>
      </c>
      <c r="AI43" s="660">
        <v>121</v>
      </c>
      <c r="AJ43" s="661">
        <v>70</v>
      </c>
      <c r="AK43" s="661">
        <v>13</v>
      </c>
      <c r="AL43" s="726">
        <v>204</v>
      </c>
      <c r="AM43" s="660">
        <v>116</v>
      </c>
      <c r="AN43" s="661">
        <v>81</v>
      </c>
      <c r="AO43" s="661">
        <v>10</v>
      </c>
      <c r="AP43" s="726">
        <v>207</v>
      </c>
      <c r="AQ43" s="660">
        <v>109</v>
      </c>
      <c r="AR43" s="661">
        <v>93</v>
      </c>
      <c r="AS43" s="661">
        <v>9</v>
      </c>
      <c r="AT43" s="726">
        <v>211</v>
      </c>
      <c r="AU43" s="660">
        <v>84</v>
      </c>
      <c r="AV43" s="661">
        <v>64</v>
      </c>
      <c r="AW43" s="661">
        <v>11</v>
      </c>
      <c r="AX43" s="726">
        <v>159</v>
      </c>
      <c r="AY43" s="656">
        <v>1152</v>
      </c>
      <c r="AZ43" s="657">
        <v>981</v>
      </c>
      <c r="BA43" s="657">
        <v>160</v>
      </c>
      <c r="BB43" s="1102">
        <v>2293</v>
      </c>
    </row>
    <row r="44" spans="2:54" x14ac:dyDescent="0.2">
      <c r="B44" s="1075" t="s">
        <v>49</v>
      </c>
      <c r="C44" s="660">
        <v>174</v>
      </c>
      <c r="D44" s="661">
        <v>97</v>
      </c>
      <c r="E44" s="661">
        <v>23</v>
      </c>
      <c r="F44" s="674">
        <v>294</v>
      </c>
      <c r="G44" s="660">
        <v>170</v>
      </c>
      <c r="H44" s="661">
        <v>101</v>
      </c>
      <c r="I44" s="661">
        <v>21</v>
      </c>
      <c r="J44" s="674">
        <v>292</v>
      </c>
      <c r="K44" s="660">
        <v>230</v>
      </c>
      <c r="L44" s="661">
        <v>198</v>
      </c>
      <c r="M44" s="661">
        <v>34</v>
      </c>
      <c r="N44" s="726">
        <v>462</v>
      </c>
      <c r="O44" s="660">
        <v>165</v>
      </c>
      <c r="P44" s="661">
        <v>148</v>
      </c>
      <c r="Q44" s="661">
        <v>17</v>
      </c>
      <c r="R44" s="726">
        <v>330</v>
      </c>
      <c r="S44" s="660">
        <v>219</v>
      </c>
      <c r="T44" s="661">
        <v>194</v>
      </c>
      <c r="U44" s="661">
        <v>19</v>
      </c>
      <c r="V44" s="726">
        <v>432</v>
      </c>
      <c r="W44" s="660">
        <v>188</v>
      </c>
      <c r="X44" s="661">
        <v>132</v>
      </c>
      <c r="Y44" s="661">
        <v>21</v>
      </c>
      <c r="Z44" s="726">
        <v>341</v>
      </c>
      <c r="AA44" s="660">
        <v>228</v>
      </c>
      <c r="AB44" s="661">
        <v>119</v>
      </c>
      <c r="AC44" s="661">
        <v>15</v>
      </c>
      <c r="AD44" s="726">
        <v>362</v>
      </c>
      <c r="AE44" s="660">
        <v>187</v>
      </c>
      <c r="AF44" s="661">
        <v>168</v>
      </c>
      <c r="AG44" s="661">
        <v>24</v>
      </c>
      <c r="AH44" s="726">
        <v>379</v>
      </c>
      <c r="AI44" s="660">
        <v>196</v>
      </c>
      <c r="AJ44" s="661">
        <v>106</v>
      </c>
      <c r="AK44" s="661">
        <v>16</v>
      </c>
      <c r="AL44" s="726">
        <v>318</v>
      </c>
      <c r="AM44" s="660">
        <v>202</v>
      </c>
      <c r="AN44" s="661">
        <v>131</v>
      </c>
      <c r="AO44" s="661">
        <v>35</v>
      </c>
      <c r="AP44" s="726">
        <v>368</v>
      </c>
      <c r="AQ44" s="660">
        <v>203</v>
      </c>
      <c r="AR44" s="661">
        <v>110</v>
      </c>
      <c r="AS44" s="661">
        <v>28</v>
      </c>
      <c r="AT44" s="726">
        <v>341</v>
      </c>
      <c r="AU44" s="660">
        <v>177</v>
      </c>
      <c r="AV44" s="661">
        <v>105</v>
      </c>
      <c r="AW44" s="661">
        <v>26</v>
      </c>
      <c r="AX44" s="726">
        <v>308</v>
      </c>
      <c r="AY44" s="656">
        <v>2339</v>
      </c>
      <c r="AZ44" s="657">
        <v>1609</v>
      </c>
      <c r="BA44" s="657">
        <v>279</v>
      </c>
      <c r="BB44" s="1102">
        <v>4227</v>
      </c>
    </row>
    <row r="45" spans="2:54" x14ac:dyDescent="0.2">
      <c r="B45" s="1075" t="s">
        <v>50</v>
      </c>
      <c r="C45" s="660">
        <v>90</v>
      </c>
      <c r="D45" s="661">
        <v>44</v>
      </c>
      <c r="E45" s="661">
        <v>1</v>
      </c>
      <c r="F45" s="674">
        <v>135</v>
      </c>
      <c r="G45" s="660">
        <v>55</v>
      </c>
      <c r="H45" s="661">
        <v>17</v>
      </c>
      <c r="I45" s="661">
        <v>1</v>
      </c>
      <c r="J45" s="674">
        <v>73</v>
      </c>
      <c r="K45" s="660">
        <v>83</v>
      </c>
      <c r="L45" s="661">
        <v>72</v>
      </c>
      <c r="M45" s="661">
        <v>2</v>
      </c>
      <c r="N45" s="726">
        <v>157</v>
      </c>
      <c r="O45" s="660">
        <v>54</v>
      </c>
      <c r="P45" s="661">
        <v>47</v>
      </c>
      <c r="Q45" s="661">
        <v>0</v>
      </c>
      <c r="R45" s="726">
        <v>101</v>
      </c>
      <c r="S45" s="660">
        <v>61</v>
      </c>
      <c r="T45" s="661">
        <v>60</v>
      </c>
      <c r="U45" s="661">
        <v>2</v>
      </c>
      <c r="V45" s="726">
        <v>123</v>
      </c>
      <c r="W45" s="660">
        <v>84</v>
      </c>
      <c r="X45" s="661">
        <v>41</v>
      </c>
      <c r="Y45" s="661">
        <v>0</v>
      </c>
      <c r="Z45" s="726">
        <v>125</v>
      </c>
      <c r="AA45" s="660">
        <v>79</v>
      </c>
      <c r="AB45" s="661">
        <v>38</v>
      </c>
      <c r="AC45" s="661">
        <v>4</v>
      </c>
      <c r="AD45" s="726">
        <v>121</v>
      </c>
      <c r="AE45" s="660">
        <v>99</v>
      </c>
      <c r="AF45" s="661">
        <v>33</v>
      </c>
      <c r="AG45" s="661">
        <v>3</v>
      </c>
      <c r="AH45" s="726">
        <v>135</v>
      </c>
      <c r="AI45" s="660">
        <v>97</v>
      </c>
      <c r="AJ45" s="661">
        <v>25</v>
      </c>
      <c r="AK45" s="661">
        <v>3</v>
      </c>
      <c r="AL45" s="726">
        <v>125</v>
      </c>
      <c r="AM45" s="660">
        <v>93</v>
      </c>
      <c r="AN45" s="661">
        <v>34</v>
      </c>
      <c r="AO45" s="661">
        <v>2</v>
      </c>
      <c r="AP45" s="726">
        <v>129</v>
      </c>
      <c r="AQ45" s="660">
        <v>103</v>
      </c>
      <c r="AR45" s="661">
        <v>45</v>
      </c>
      <c r="AS45" s="661">
        <v>1</v>
      </c>
      <c r="AT45" s="726">
        <v>149</v>
      </c>
      <c r="AU45" s="660">
        <v>115</v>
      </c>
      <c r="AV45" s="661">
        <v>34</v>
      </c>
      <c r="AW45" s="661">
        <v>2</v>
      </c>
      <c r="AX45" s="726">
        <v>151</v>
      </c>
      <c r="AY45" s="656">
        <v>1013</v>
      </c>
      <c r="AZ45" s="657">
        <v>490</v>
      </c>
      <c r="BA45" s="657">
        <v>21</v>
      </c>
      <c r="BB45" s="1102">
        <v>1524</v>
      </c>
    </row>
    <row r="46" spans="2:54" x14ac:dyDescent="0.2">
      <c r="B46" s="1075" t="s">
        <v>51</v>
      </c>
      <c r="C46" s="660">
        <v>230</v>
      </c>
      <c r="D46" s="661">
        <v>103</v>
      </c>
      <c r="E46" s="661">
        <v>5</v>
      </c>
      <c r="F46" s="674">
        <v>338</v>
      </c>
      <c r="G46" s="660">
        <v>172</v>
      </c>
      <c r="H46" s="661">
        <v>131</v>
      </c>
      <c r="I46" s="661">
        <v>5</v>
      </c>
      <c r="J46" s="674">
        <v>308</v>
      </c>
      <c r="K46" s="660">
        <v>231</v>
      </c>
      <c r="L46" s="661">
        <v>116</v>
      </c>
      <c r="M46" s="661">
        <v>7</v>
      </c>
      <c r="N46" s="726">
        <v>354</v>
      </c>
      <c r="O46" s="660">
        <v>205</v>
      </c>
      <c r="P46" s="661">
        <v>125</v>
      </c>
      <c r="Q46" s="661">
        <v>1</v>
      </c>
      <c r="R46" s="726">
        <v>331</v>
      </c>
      <c r="S46" s="660">
        <v>215</v>
      </c>
      <c r="T46" s="661">
        <v>132</v>
      </c>
      <c r="U46" s="661">
        <v>6</v>
      </c>
      <c r="V46" s="726">
        <v>353</v>
      </c>
      <c r="W46" s="660">
        <v>262</v>
      </c>
      <c r="X46" s="661">
        <v>132</v>
      </c>
      <c r="Y46" s="661">
        <v>5</v>
      </c>
      <c r="Z46" s="726">
        <v>399</v>
      </c>
      <c r="AA46" s="660">
        <v>178</v>
      </c>
      <c r="AB46" s="661">
        <v>125</v>
      </c>
      <c r="AC46" s="661">
        <v>5</v>
      </c>
      <c r="AD46" s="726">
        <v>308</v>
      </c>
      <c r="AE46" s="660">
        <v>266</v>
      </c>
      <c r="AF46" s="661">
        <v>118</v>
      </c>
      <c r="AG46" s="661">
        <v>6</v>
      </c>
      <c r="AH46" s="726">
        <v>390</v>
      </c>
      <c r="AI46" s="660">
        <v>203</v>
      </c>
      <c r="AJ46" s="661">
        <v>90</v>
      </c>
      <c r="AK46" s="661">
        <v>3</v>
      </c>
      <c r="AL46" s="726">
        <v>296</v>
      </c>
      <c r="AM46" s="660">
        <v>259</v>
      </c>
      <c r="AN46" s="661">
        <v>108</v>
      </c>
      <c r="AO46" s="661">
        <v>4</v>
      </c>
      <c r="AP46" s="726">
        <v>371</v>
      </c>
      <c r="AQ46" s="660">
        <v>250</v>
      </c>
      <c r="AR46" s="661">
        <v>136</v>
      </c>
      <c r="AS46" s="661">
        <v>6</v>
      </c>
      <c r="AT46" s="726">
        <v>392</v>
      </c>
      <c r="AU46" s="660">
        <v>200</v>
      </c>
      <c r="AV46" s="661">
        <v>109</v>
      </c>
      <c r="AW46" s="661">
        <v>6</v>
      </c>
      <c r="AX46" s="726">
        <v>315</v>
      </c>
      <c r="AY46" s="656">
        <v>2671</v>
      </c>
      <c r="AZ46" s="657">
        <v>1425</v>
      </c>
      <c r="BA46" s="657">
        <v>59</v>
      </c>
      <c r="BB46" s="1102">
        <v>4155</v>
      </c>
    </row>
    <row r="47" spans="2:54" x14ac:dyDescent="0.2">
      <c r="B47" s="1075" t="s">
        <v>52</v>
      </c>
      <c r="C47" s="660">
        <v>489</v>
      </c>
      <c r="D47" s="661">
        <v>341</v>
      </c>
      <c r="E47" s="661">
        <v>858</v>
      </c>
      <c r="F47" s="674">
        <v>1688</v>
      </c>
      <c r="G47" s="660">
        <v>414</v>
      </c>
      <c r="H47" s="661">
        <v>324</v>
      </c>
      <c r="I47" s="661">
        <v>837</v>
      </c>
      <c r="J47" s="674">
        <v>1575</v>
      </c>
      <c r="K47" s="660">
        <v>523</v>
      </c>
      <c r="L47" s="661">
        <v>362</v>
      </c>
      <c r="M47" s="661">
        <v>1188</v>
      </c>
      <c r="N47" s="726">
        <v>2073</v>
      </c>
      <c r="O47" s="660">
        <v>401</v>
      </c>
      <c r="P47" s="661">
        <v>232</v>
      </c>
      <c r="Q47" s="661">
        <v>911</v>
      </c>
      <c r="R47" s="726">
        <v>1544</v>
      </c>
      <c r="S47" s="660">
        <v>493</v>
      </c>
      <c r="T47" s="661">
        <v>272</v>
      </c>
      <c r="U47" s="661">
        <v>1004</v>
      </c>
      <c r="V47" s="726">
        <v>1769</v>
      </c>
      <c r="W47" s="660">
        <v>454</v>
      </c>
      <c r="X47" s="661">
        <v>247</v>
      </c>
      <c r="Y47" s="661">
        <v>973</v>
      </c>
      <c r="Z47" s="726">
        <v>1674</v>
      </c>
      <c r="AA47" s="660">
        <v>450</v>
      </c>
      <c r="AB47" s="661">
        <v>255</v>
      </c>
      <c r="AC47" s="661">
        <v>940</v>
      </c>
      <c r="AD47" s="726">
        <v>1645</v>
      </c>
      <c r="AE47" s="660">
        <v>478</v>
      </c>
      <c r="AF47" s="661">
        <v>235</v>
      </c>
      <c r="AG47" s="661">
        <v>1017</v>
      </c>
      <c r="AH47" s="726">
        <v>1730</v>
      </c>
      <c r="AI47" s="660">
        <v>419</v>
      </c>
      <c r="AJ47" s="661">
        <v>211</v>
      </c>
      <c r="AK47" s="661">
        <v>829</v>
      </c>
      <c r="AL47" s="726">
        <v>1459</v>
      </c>
      <c r="AM47" s="660">
        <v>478</v>
      </c>
      <c r="AN47" s="661">
        <v>221</v>
      </c>
      <c r="AO47" s="661">
        <v>951</v>
      </c>
      <c r="AP47" s="726">
        <v>1650</v>
      </c>
      <c r="AQ47" s="660">
        <v>498</v>
      </c>
      <c r="AR47" s="661">
        <v>305</v>
      </c>
      <c r="AS47" s="661">
        <v>1011</v>
      </c>
      <c r="AT47" s="726">
        <v>1814</v>
      </c>
      <c r="AU47" s="660">
        <v>390</v>
      </c>
      <c r="AV47" s="661">
        <v>252</v>
      </c>
      <c r="AW47" s="661">
        <v>873</v>
      </c>
      <c r="AX47" s="726">
        <v>1515</v>
      </c>
      <c r="AY47" s="656">
        <v>5487</v>
      </c>
      <c r="AZ47" s="657">
        <v>3257</v>
      </c>
      <c r="BA47" s="657">
        <v>11392</v>
      </c>
      <c r="BB47" s="1102">
        <v>20136</v>
      </c>
    </row>
    <row r="48" spans="2:54" x14ac:dyDescent="0.2">
      <c r="B48" s="1075" t="s">
        <v>856</v>
      </c>
      <c r="C48" s="660">
        <v>367</v>
      </c>
      <c r="D48" s="661">
        <v>450</v>
      </c>
      <c r="E48" s="661">
        <v>41</v>
      </c>
      <c r="F48" s="674">
        <v>858</v>
      </c>
      <c r="G48" s="660">
        <v>356</v>
      </c>
      <c r="H48" s="661">
        <v>460</v>
      </c>
      <c r="I48" s="661">
        <v>57</v>
      </c>
      <c r="J48" s="674">
        <v>873</v>
      </c>
      <c r="K48" s="660">
        <v>394</v>
      </c>
      <c r="L48" s="661">
        <v>457</v>
      </c>
      <c r="M48" s="661">
        <v>66</v>
      </c>
      <c r="N48" s="726">
        <v>917</v>
      </c>
      <c r="O48" s="660">
        <v>246</v>
      </c>
      <c r="P48" s="661">
        <v>291</v>
      </c>
      <c r="Q48" s="661">
        <v>41</v>
      </c>
      <c r="R48" s="726">
        <v>578</v>
      </c>
      <c r="S48" s="660">
        <v>308</v>
      </c>
      <c r="T48" s="661">
        <v>366</v>
      </c>
      <c r="U48" s="661">
        <v>40</v>
      </c>
      <c r="V48" s="726">
        <v>714</v>
      </c>
      <c r="W48" s="660">
        <v>304</v>
      </c>
      <c r="X48" s="661">
        <v>339</v>
      </c>
      <c r="Y48" s="661">
        <v>52</v>
      </c>
      <c r="Z48" s="726">
        <v>695</v>
      </c>
      <c r="AA48" s="660">
        <v>302</v>
      </c>
      <c r="AB48" s="661">
        <v>365</v>
      </c>
      <c r="AC48" s="661">
        <v>56</v>
      </c>
      <c r="AD48" s="726">
        <v>723</v>
      </c>
      <c r="AE48" s="660">
        <v>318</v>
      </c>
      <c r="AF48" s="661">
        <v>293</v>
      </c>
      <c r="AG48" s="661">
        <v>37</v>
      </c>
      <c r="AH48" s="726">
        <v>648</v>
      </c>
      <c r="AI48" s="660">
        <v>283</v>
      </c>
      <c r="AJ48" s="661">
        <v>266</v>
      </c>
      <c r="AK48" s="661">
        <v>44</v>
      </c>
      <c r="AL48" s="726">
        <v>593</v>
      </c>
      <c r="AM48" s="660">
        <v>291</v>
      </c>
      <c r="AN48" s="661">
        <v>286</v>
      </c>
      <c r="AO48" s="661">
        <v>43</v>
      </c>
      <c r="AP48" s="726">
        <v>620</v>
      </c>
      <c r="AQ48" s="660">
        <v>371</v>
      </c>
      <c r="AR48" s="661">
        <v>399</v>
      </c>
      <c r="AS48" s="661">
        <v>54</v>
      </c>
      <c r="AT48" s="726">
        <v>824</v>
      </c>
      <c r="AU48" s="660">
        <v>389</v>
      </c>
      <c r="AV48" s="661">
        <v>444</v>
      </c>
      <c r="AW48" s="661">
        <v>39</v>
      </c>
      <c r="AX48" s="726">
        <v>872</v>
      </c>
      <c r="AY48" s="656">
        <v>3929</v>
      </c>
      <c r="AZ48" s="657">
        <v>4416</v>
      </c>
      <c r="BA48" s="657">
        <v>570</v>
      </c>
      <c r="BB48" s="1102">
        <v>8915</v>
      </c>
    </row>
    <row r="49" spans="2:54" x14ac:dyDescent="0.2">
      <c r="B49" s="1075" t="s">
        <v>53</v>
      </c>
      <c r="C49" s="660">
        <v>339</v>
      </c>
      <c r="D49" s="661">
        <v>358</v>
      </c>
      <c r="E49" s="661">
        <v>54</v>
      </c>
      <c r="F49" s="674">
        <v>751</v>
      </c>
      <c r="G49" s="660">
        <v>360</v>
      </c>
      <c r="H49" s="661">
        <v>406</v>
      </c>
      <c r="I49" s="661">
        <v>51</v>
      </c>
      <c r="J49" s="674">
        <v>817</v>
      </c>
      <c r="K49" s="660">
        <v>427</v>
      </c>
      <c r="L49" s="661">
        <v>405</v>
      </c>
      <c r="M49" s="661">
        <v>55</v>
      </c>
      <c r="N49" s="726">
        <v>887</v>
      </c>
      <c r="O49" s="660">
        <v>313</v>
      </c>
      <c r="P49" s="661">
        <v>329</v>
      </c>
      <c r="Q49" s="661">
        <v>36</v>
      </c>
      <c r="R49" s="726">
        <v>678</v>
      </c>
      <c r="S49" s="660">
        <v>354</v>
      </c>
      <c r="T49" s="661">
        <v>338</v>
      </c>
      <c r="U49" s="661">
        <v>39</v>
      </c>
      <c r="V49" s="726">
        <v>731</v>
      </c>
      <c r="W49" s="660">
        <v>369</v>
      </c>
      <c r="X49" s="661">
        <v>329</v>
      </c>
      <c r="Y49" s="661">
        <v>60</v>
      </c>
      <c r="Z49" s="726">
        <v>758</v>
      </c>
      <c r="AA49" s="660">
        <v>304</v>
      </c>
      <c r="AB49" s="661">
        <v>332</v>
      </c>
      <c r="AC49" s="661">
        <v>51</v>
      </c>
      <c r="AD49" s="726">
        <v>687</v>
      </c>
      <c r="AE49" s="660">
        <v>375</v>
      </c>
      <c r="AF49" s="661">
        <v>331</v>
      </c>
      <c r="AG49" s="661">
        <v>56</v>
      </c>
      <c r="AH49" s="726">
        <v>762</v>
      </c>
      <c r="AI49" s="660">
        <v>299</v>
      </c>
      <c r="AJ49" s="661">
        <v>280</v>
      </c>
      <c r="AK49" s="661">
        <v>34</v>
      </c>
      <c r="AL49" s="726">
        <v>613</v>
      </c>
      <c r="AM49" s="660">
        <v>329</v>
      </c>
      <c r="AN49" s="661">
        <v>318</v>
      </c>
      <c r="AO49" s="661">
        <v>39</v>
      </c>
      <c r="AP49" s="726">
        <v>686</v>
      </c>
      <c r="AQ49" s="660">
        <v>421</v>
      </c>
      <c r="AR49" s="661">
        <v>385</v>
      </c>
      <c r="AS49" s="661">
        <v>56</v>
      </c>
      <c r="AT49" s="726">
        <v>862</v>
      </c>
      <c r="AU49" s="660">
        <v>408</v>
      </c>
      <c r="AV49" s="661">
        <v>330</v>
      </c>
      <c r="AW49" s="661">
        <v>49</v>
      </c>
      <c r="AX49" s="726">
        <v>787</v>
      </c>
      <c r="AY49" s="656">
        <v>4298</v>
      </c>
      <c r="AZ49" s="657">
        <v>4141</v>
      </c>
      <c r="BA49" s="657">
        <v>580</v>
      </c>
      <c r="BB49" s="1102">
        <v>9019</v>
      </c>
    </row>
    <row r="50" spans="2:54" x14ac:dyDescent="0.2">
      <c r="B50" s="1075" t="s">
        <v>54</v>
      </c>
      <c r="C50" s="660">
        <v>709</v>
      </c>
      <c r="D50" s="661">
        <v>452</v>
      </c>
      <c r="E50" s="661">
        <v>150</v>
      </c>
      <c r="F50" s="674">
        <v>1311</v>
      </c>
      <c r="G50" s="660">
        <v>604</v>
      </c>
      <c r="H50" s="661">
        <v>377</v>
      </c>
      <c r="I50" s="661">
        <v>139</v>
      </c>
      <c r="J50" s="674">
        <v>1120</v>
      </c>
      <c r="K50" s="660">
        <v>770</v>
      </c>
      <c r="L50" s="661">
        <v>452</v>
      </c>
      <c r="M50" s="661">
        <v>189</v>
      </c>
      <c r="N50" s="726">
        <v>1411</v>
      </c>
      <c r="O50" s="660">
        <v>584</v>
      </c>
      <c r="P50" s="661">
        <v>357</v>
      </c>
      <c r="Q50" s="661">
        <v>146</v>
      </c>
      <c r="R50" s="726">
        <v>1087</v>
      </c>
      <c r="S50" s="660">
        <v>738</v>
      </c>
      <c r="T50" s="661">
        <v>465</v>
      </c>
      <c r="U50" s="661">
        <v>160</v>
      </c>
      <c r="V50" s="726">
        <v>1363</v>
      </c>
      <c r="W50" s="660">
        <v>664</v>
      </c>
      <c r="X50" s="661">
        <v>358</v>
      </c>
      <c r="Y50" s="661">
        <v>200</v>
      </c>
      <c r="Z50" s="726">
        <v>1222</v>
      </c>
      <c r="AA50" s="660">
        <v>651</v>
      </c>
      <c r="AB50" s="661">
        <v>365</v>
      </c>
      <c r="AC50" s="661">
        <v>157</v>
      </c>
      <c r="AD50" s="726">
        <v>1173</v>
      </c>
      <c r="AE50" s="660">
        <v>723</v>
      </c>
      <c r="AF50" s="661">
        <v>366</v>
      </c>
      <c r="AG50" s="661">
        <v>164</v>
      </c>
      <c r="AH50" s="726">
        <v>1253</v>
      </c>
      <c r="AI50" s="660">
        <v>634</v>
      </c>
      <c r="AJ50" s="661">
        <v>277</v>
      </c>
      <c r="AK50" s="661">
        <v>115</v>
      </c>
      <c r="AL50" s="726">
        <v>1026</v>
      </c>
      <c r="AM50" s="660">
        <v>682</v>
      </c>
      <c r="AN50" s="661">
        <v>351</v>
      </c>
      <c r="AO50" s="661">
        <v>133</v>
      </c>
      <c r="AP50" s="726">
        <v>1166</v>
      </c>
      <c r="AQ50" s="660">
        <v>698</v>
      </c>
      <c r="AR50" s="661">
        <v>426</v>
      </c>
      <c r="AS50" s="661">
        <v>123</v>
      </c>
      <c r="AT50" s="726">
        <v>1247</v>
      </c>
      <c r="AU50" s="660">
        <v>714</v>
      </c>
      <c r="AV50" s="661">
        <v>324</v>
      </c>
      <c r="AW50" s="661">
        <v>133</v>
      </c>
      <c r="AX50" s="726">
        <v>1171</v>
      </c>
      <c r="AY50" s="656">
        <v>8171</v>
      </c>
      <c r="AZ50" s="657">
        <v>4570</v>
      </c>
      <c r="BA50" s="657">
        <v>1809</v>
      </c>
      <c r="BB50" s="1102">
        <v>14550</v>
      </c>
    </row>
    <row r="51" spans="2:54" x14ac:dyDescent="0.2">
      <c r="B51" s="1075" t="s">
        <v>857</v>
      </c>
      <c r="C51" s="660">
        <v>245</v>
      </c>
      <c r="D51" s="661">
        <v>409</v>
      </c>
      <c r="E51" s="661">
        <v>2</v>
      </c>
      <c r="F51" s="674">
        <v>656</v>
      </c>
      <c r="G51" s="660">
        <v>218</v>
      </c>
      <c r="H51" s="661">
        <v>431</v>
      </c>
      <c r="I51" s="661">
        <v>1</v>
      </c>
      <c r="J51" s="674">
        <v>650</v>
      </c>
      <c r="K51" s="660">
        <v>240</v>
      </c>
      <c r="L51" s="661">
        <v>457</v>
      </c>
      <c r="M51" s="661">
        <v>1</v>
      </c>
      <c r="N51" s="726">
        <v>698</v>
      </c>
      <c r="O51" s="660">
        <v>222</v>
      </c>
      <c r="P51" s="661">
        <v>381</v>
      </c>
      <c r="Q51" s="661">
        <v>4</v>
      </c>
      <c r="R51" s="726">
        <v>607</v>
      </c>
      <c r="S51" s="660">
        <v>291</v>
      </c>
      <c r="T51" s="661">
        <v>490</v>
      </c>
      <c r="U51" s="661">
        <v>2</v>
      </c>
      <c r="V51" s="726">
        <v>783</v>
      </c>
      <c r="W51" s="660">
        <v>236</v>
      </c>
      <c r="X51" s="661">
        <v>456</v>
      </c>
      <c r="Y51" s="661">
        <v>1</v>
      </c>
      <c r="Z51" s="726">
        <v>693</v>
      </c>
      <c r="AA51" s="660">
        <v>267</v>
      </c>
      <c r="AB51" s="661">
        <v>425</v>
      </c>
      <c r="AC51" s="661">
        <v>3</v>
      </c>
      <c r="AD51" s="726">
        <v>695</v>
      </c>
      <c r="AE51" s="660">
        <v>248</v>
      </c>
      <c r="AF51" s="661">
        <v>384</v>
      </c>
      <c r="AG51" s="661">
        <v>2</v>
      </c>
      <c r="AH51" s="726">
        <v>634</v>
      </c>
      <c r="AI51" s="660">
        <v>186</v>
      </c>
      <c r="AJ51" s="661">
        <v>284</v>
      </c>
      <c r="AK51" s="661">
        <v>2</v>
      </c>
      <c r="AL51" s="726">
        <v>472</v>
      </c>
      <c r="AM51" s="660">
        <v>232</v>
      </c>
      <c r="AN51" s="661">
        <v>324</v>
      </c>
      <c r="AO51" s="661">
        <v>0</v>
      </c>
      <c r="AP51" s="726">
        <v>556</v>
      </c>
      <c r="AQ51" s="660">
        <v>250</v>
      </c>
      <c r="AR51" s="661">
        <v>386</v>
      </c>
      <c r="AS51" s="661">
        <v>2</v>
      </c>
      <c r="AT51" s="726">
        <v>638</v>
      </c>
      <c r="AU51" s="660">
        <v>277</v>
      </c>
      <c r="AV51" s="661">
        <v>317</v>
      </c>
      <c r="AW51" s="661">
        <v>2</v>
      </c>
      <c r="AX51" s="726">
        <v>596</v>
      </c>
      <c r="AY51" s="656">
        <v>2912</v>
      </c>
      <c r="AZ51" s="657">
        <v>4744</v>
      </c>
      <c r="BA51" s="657">
        <v>22</v>
      </c>
      <c r="BB51" s="1102">
        <v>7678</v>
      </c>
    </row>
    <row r="52" spans="2:54" x14ac:dyDescent="0.2">
      <c r="B52" s="1075" t="s">
        <v>55</v>
      </c>
      <c r="C52" s="660">
        <v>131</v>
      </c>
      <c r="D52" s="661">
        <v>99</v>
      </c>
      <c r="E52" s="661">
        <v>0</v>
      </c>
      <c r="F52" s="674">
        <v>230</v>
      </c>
      <c r="G52" s="660">
        <v>124</v>
      </c>
      <c r="H52" s="661">
        <v>99</v>
      </c>
      <c r="I52" s="661">
        <v>2</v>
      </c>
      <c r="J52" s="674">
        <v>225</v>
      </c>
      <c r="K52" s="660">
        <v>136</v>
      </c>
      <c r="L52" s="661">
        <v>109</v>
      </c>
      <c r="M52" s="661">
        <v>2</v>
      </c>
      <c r="N52" s="726">
        <v>247</v>
      </c>
      <c r="O52" s="660">
        <v>108</v>
      </c>
      <c r="P52" s="661">
        <v>72</v>
      </c>
      <c r="Q52" s="661">
        <v>4</v>
      </c>
      <c r="R52" s="726">
        <v>184</v>
      </c>
      <c r="S52" s="660">
        <v>131</v>
      </c>
      <c r="T52" s="661">
        <v>101</v>
      </c>
      <c r="U52" s="661">
        <v>1</v>
      </c>
      <c r="V52" s="726">
        <v>233</v>
      </c>
      <c r="W52" s="660">
        <v>125</v>
      </c>
      <c r="X52" s="661">
        <v>78</v>
      </c>
      <c r="Y52" s="661">
        <v>13</v>
      </c>
      <c r="Z52" s="726">
        <v>216</v>
      </c>
      <c r="AA52" s="660">
        <v>106</v>
      </c>
      <c r="AB52" s="661">
        <v>72</v>
      </c>
      <c r="AC52" s="661">
        <v>8</v>
      </c>
      <c r="AD52" s="726">
        <v>186</v>
      </c>
      <c r="AE52" s="660">
        <v>102</v>
      </c>
      <c r="AF52" s="661">
        <v>64</v>
      </c>
      <c r="AG52" s="661">
        <v>10</v>
      </c>
      <c r="AH52" s="726">
        <v>176</v>
      </c>
      <c r="AI52" s="660">
        <v>89</v>
      </c>
      <c r="AJ52" s="661">
        <v>45</v>
      </c>
      <c r="AK52" s="661">
        <v>13</v>
      </c>
      <c r="AL52" s="726">
        <v>147</v>
      </c>
      <c r="AM52" s="660">
        <v>110</v>
      </c>
      <c r="AN52" s="661">
        <v>57</v>
      </c>
      <c r="AO52" s="661">
        <v>15</v>
      </c>
      <c r="AP52" s="726">
        <v>182</v>
      </c>
      <c r="AQ52" s="660">
        <v>110</v>
      </c>
      <c r="AR52" s="661">
        <v>61</v>
      </c>
      <c r="AS52" s="661">
        <v>15</v>
      </c>
      <c r="AT52" s="726">
        <v>186</v>
      </c>
      <c r="AU52" s="660">
        <v>132</v>
      </c>
      <c r="AV52" s="661">
        <v>61</v>
      </c>
      <c r="AW52" s="661">
        <v>10</v>
      </c>
      <c r="AX52" s="726">
        <v>203</v>
      </c>
      <c r="AY52" s="656">
        <v>1404</v>
      </c>
      <c r="AZ52" s="657">
        <v>918</v>
      </c>
      <c r="BA52" s="657">
        <v>93</v>
      </c>
      <c r="BB52" s="1102">
        <v>2415</v>
      </c>
    </row>
    <row r="53" spans="2:54" x14ac:dyDescent="0.2">
      <c r="B53" s="1075" t="s">
        <v>56</v>
      </c>
      <c r="C53" s="660">
        <v>289</v>
      </c>
      <c r="D53" s="661">
        <v>358</v>
      </c>
      <c r="E53" s="661">
        <v>108</v>
      </c>
      <c r="F53" s="674">
        <v>755</v>
      </c>
      <c r="G53" s="660">
        <v>237</v>
      </c>
      <c r="H53" s="661">
        <v>316</v>
      </c>
      <c r="I53" s="661">
        <v>95</v>
      </c>
      <c r="J53" s="674">
        <v>648</v>
      </c>
      <c r="K53" s="660">
        <v>286</v>
      </c>
      <c r="L53" s="661">
        <v>366</v>
      </c>
      <c r="M53" s="661">
        <v>102</v>
      </c>
      <c r="N53" s="726">
        <v>754</v>
      </c>
      <c r="O53" s="660">
        <v>295</v>
      </c>
      <c r="P53" s="661">
        <v>226</v>
      </c>
      <c r="Q53" s="661">
        <v>115</v>
      </c>
      <c r="R53" s="726">
        <v>636</v>
      </c>
      <c r="S53" s="660">
        <v>345</v>
      </c>
      <c r="T53" s="661">
        <v>400</v>
      </c>
      <c r="U53" s="661">
        <v>122</v>
      </c>
      <c r="V53" s="726">
        <v>867</v>
      </c>
      <c r="W53" s="660">
        <v>343</v>
      </c>
      <c r="X53" s="661">
        <v>337</v>
      </c>
      <c r="Y53" s="661">
        <v>118</v>
      </c>
      <c r="Z53" s="726">
        <v>798</v>
      </c>
      <c r="AA53" s="660">
        <v>299</v>
      </c>
      <c r="AB53" s="661">
        <v>299</v>
      </c>
      <c r="AC53" s="661">
        <v>104</v>
      </c>
      <c r="AD53" s="726">
        <v>702</v>
      </c>
      <c r="AE53" s="660">
        <v>349</v>
      </c>
      <c r="AF53" s="661">
        <v>263</v>
      </c>
      <c r="AG53" s="661">
        <v>132</v>
      </c>
      <c r="AH53" s="726">
        <v>744</v>
      </c>
      <c r="AI53" s="660">
        <v>279</v>
      </c>
      <c r="AJ53" s="661">
        <v>196</v>
      </c>
      <c r="AK53" s="661">
        <v>96</v>
      </c>
      <c r="AL53" s="726">
        <v>571</v>
      </c>
      <c r="AM53" s="660">
        <v>335</v>
      </c>
      <c r="AN53" s="661">
        <v>251</v>
      </c>
      <c r="AO53" s="661">
        <v>113</v>
      </c>
      <c r="AP53" s="726">
        <v>699</v>
      </c>
      <c r="AQ53" s="660">
        <v>375</v>
      </c>
      <c r="AR53" s="661">
        <v>314</v>
      </c>
      <c r="AS53" s="661">
        <v>122</v>
      </c>
      <c r="AT53" s="726">
        <v>811</v>
      </c>
      <c r="AU53" s="660">
        <v>327</v>
      </c>
      <c r="AV53" s="661">
        <v>270</v>
      </c>
      <c r="AW53" s="661">
        <v>84</v>
      </c>
      <c r="AX53" s="726">
        <v>681</v>
      </c>
      <c r="AY53" s="656">
        <v>3759</v>
      </c>
      <c r="AZ53" s="657">
        <v>3596</v>
      </c>
      <c r="BA53" s="657">
        <v>1311</v>
      </c>
      <c r="BB53" s="1102">
        <v>8666</v>
      </c>
    </row>
    <row r="54" spans="2:54" x14ac:dyDescent="0.2">
      <c r="B54" s="1075" t="s">
        <v>858</v>
      </c>
      <c r="C54" s="660">
        <v>26</v>
      </c>
      <c r="D54" s="661">
        <v>20</v>
      </c>
      <c r="E54" s="661">
        <v>1</v>
      </c>
      <c r="F54" s="674">
        <v>47</v>
      </c>
      <c r="G54" s="660">
        <v>18</v>
      </c>
      <c r="H54" s="661">
        <v>21</v>
      </c>
      <c r="I54" s="661">
        <v>0</v>
      </c>
      <c r="J54" s="674">
        <v>39</v>
      </c>
      <c r="K54" s="660">
        <v>27</v>
      </c>
      <c r="L54" s="661">
        <v>44</v>
      </c>
      <c r="M54" s="661">
        <v>0</v>
      </c>
      <c r="N54" s="726">
        <v>71</v>
      </c>
      <c r="O54" s="660">
        <v>28</v>
      </c>
      <c r="P54" s="661">
        <v>38</v>
      </c>
      <c r="Q54" s="661">
        <v>0</v>
      </c>
      <c r="R54" s="726">
        <v>66</v>
      </c>
      <c r="S54" s="660">
        <v>35</v>
      </c>
      <c r="T54" s="661">
        <v>42</v>
      </c>
      <c r="U54" s="661">
        <v>0</v>
      </c>
      <c r="V54" s="726">
        <v>77</v>
      </c>
      <c r="W54" s="660">
        <v>62</v>
      </c>
      <c r="X54" s="661">
        <v>65</v>
      </c>
      <c r="Y54" s="661">
        <v>3</v>
      </c>
      <c r="Z54" s="726">
        <v>130</v>
      </c>
      <c r="AA54" s="660">
        <v>42</v>
      </c>
      <c r="AB54" s="661">
        <v>39</v>
      </c>
      <c r="AC54" s="661">
        <v>0</v>
      </c>
      <c r="AD54" s="726">
        <v>81</v>
      </c>
      <c r="AE54" s="660">
        <v>39</v>
      </c>
      <c r="AF54" s="661">
        <v>30</v>
      </c>
      <c r="AG54" s="661">
        <v>0</v>
      </c>
      <c r="AH54" s="726">
        <v>69</v>
      </c>
      <c r="AI54" s="660">
        <v>36</v>
      </c>
      <c r="AJ54" s="661">
        <v>22</v>
      </c>
      <c r="AK54" s="661">
        <v>2</v>
      </c>
      <c r="AL54" s="726">
        <v>60</v>
      </c>
      <c r="AM54" s="660">
        <v>35</v>
      </c>
      <c r="AN54" s="661">
        <v>39</v>
      </c>
      <c r="AO54" s="661">
        <v>0</v>
      </c>
      <c r="AP54" s="726">
        <v>74</v>
      </c>
      <c r="AQ54" s="660">
        <v>39</v>
      </c>
      <c r="AR54" s="661">
        <v>27</v>
      </c>
      <c r="AS54" s="661">
        <v>0</v>
      </c>
      <c r="AT54" s="726">
        <v>66</v>
      </c>
      <c r="AU54" s="660">
        <v>42</v>
      </c>
      <c r="AV54" s="661">
        <v>26</v>
      </c>
      <c r="AW54" s="661">
        <v>2</v>
      </c>
      <c r="AX54" s="726">
        <v>70</v>
      </c>
      <c r="AY54" s="656">
        <v>429</v>
      </c>
      <c r="AZ54" s="657">
        <v>413</v>
      </c>
      <c r="BA54" s="657">
        <v>8</v>
      </c>
      <c r="BB54" s="1102">
        <v>850</v>
      </c>
    </row>
    <row r="55" spans="2:54" x14ac:dyDescent="0.2">
      <c r="B55" s="1075" t="s">
        <v>57</v>
      </c>
      <c r="C55" s="660">
        <v>50</v>
      </c>
      <c r="D55" s="661">
        <v>52</v>
      </c>
      <c r="E55" s="661">
        <v>47</v>
      </c>
      <c r="F55" s="674">
        <v>149</v>
      </c>
      <c r="G55" s="660">
        <v>43</v>
      </c>
      <c r="H55" s="661">
        <v>60</v>
      </c>
      <c r="I55" s="661">
        <v>67</v>
      </c>
      <c r="J55" s="674">
        <v>170</v>
      </c>
      <c r="K55" s="660">
        <v>49</v>
      </c>
      <c r="L55" s="661">
        <v>52</v>
      </c>
      <c r="M55" s="661">
        <v>89</v>
      </c>
      <c r="N55" s="726">
        <v>190</v>
      </c>
      <c r="O55" s="660">
        <v>26</v>
      </c>
      <c r="P55" s="661">
        <v>42</v>
      </c>
      <c r="Q55" s="661">
        <v>69</v>
      </c>
      <c r="R55" s="726">
        <v>137</v>
      </c>
      <c r="S55" s="660">
        <v>49</v>
      </c>
      <c r="T55" s="661">
        <v>60</v>
      </c>
      <c r="U55" s="661">
        <v>108</v>
      </c>
      <c r="V55" s="726">
        <v>217</v>
      </c>
      <c r="W55" s="660">
        <v>60</v>
      </c>
      <c r="X55" s="661">
        <v>57</v>
      </c>
      <c r="Y55" s="661">
        <v>68</v>
      </c>
      <c r="Z55" s="726">
        <v>185</v>
      </c>
      <c r="AA55" s="660">
        <v>41</v>
      </c>
      <c r="AB55" s="661">
        <v>24</v>
      </c>
      <c r="AC55" s="661">
        <v>75</v>
      </c>
      <c r="AD55" s="726">
        <v>140</v>
      </c>
      <c r="AE55" s="660">
        <v>47</v>
      </c>
      <c r="AF55" s="661">
        <v>34</v>
      </c>
      <c r="AG55" s="661">
        <v>72</v>
      </c>
      <c r="AH55" s="726">
        <v>153</v>
      </c>
      <c r="AI55" s="660">
        <v>41</v>
      </c>
      <c r="AJ55" s="661">
        <v>26</v>
      </c>
      <c r="AK55" s="661">
        <v>45</v>
      </c>
      <c r="AL55" s="726">
        <v>112</v>
      </c>
      <c r="AM55" s="660">
        <v>45</v>
      </c>
      <c r="AN55" s="661">
        <v>30</v>
      </c>
      <c r="AO55" s="661">
        <v>53</v>
      </c>
      <c r="AP55" s="726">
        <v>128</v>
      </c>
      <c r="AQ55" s="660">
        <v>57</v>
      </c>
      <c r="AR55" s="661">
        <v>44</v>
      </c>
      <c r="AS55" s="661">
        <v>63</v>
      </c>
      <c r="AT55" s="726">
        <v>164</v>
      </c>
      <c r="AU55" s="660">
        <v>60</v>
      </c>
      <c r="AV55" s="661">
        <v>22</v>
      </c>
      <c r="AW55" s="661">
        <v>59</v>
      </c>
      <c r="AX55" s="726">
        <v>141</v>
      </c>
      <c r="AY55" s="656">
        <v>568</v>
      </c>
      <c r="AZ55" s="657">
        <v>503</v>
      </c>
      <c r="BA55" s="657">
        <v>815</v>
      </c>
      <c r="BB55" s="1102">
        <v>1886</v>
      </c>
    </row>
    <row r="56" spans="2:54" x14ac:dyDescent="0.2">
      <c r="B56" s="1075" t="s">
        <v>58</v>
      </c>
      <c r="C56" s="660">
        <v>4405</v>
      </c>
      <c r="D56" s="661">
        <v>6234</v>
      </c>
      <c r="E56" s="661">
        <v>1155</v>
      </c>
      <c r="F56" s="674">
        <v>11794</v>
      </c>
      <c r="G56" s="660">
        <v>3707</v>
      </c>
      <c r="H56" s="661">
        <v>5409</v>
      </c>
      <c r="I56" s="661">
        <v>1007</v>
      </c>
      <c r="J56" s="674">
        <v>10123</v>
      </c>
      <c r="K56" s="660">
        <v>5066</v>
      </c>
      <c r="L56" s="661">
        <v>7187</v>
      </c>
      <c r="M56" s="661">
        <v>1313</v>
      </c>
      <c r="N56" s="726">
        <v>13566</v>
      </c>
      <c r="O56" s="660">
        <v>3956</v>
      </c>
      <c r="P56" s="661">
        <v>5269</v>
      </c>
      <c r="Q56" s="661">
        <v>1041</v>
      </c>
      <c r="R56" s="726">
        <v>10266</v>
      </c>
      <c r="S56" s="660">
        <v>4968</v>
      </c>
      <c r="T56" s="661">
        <v>6314</v>
      </c>
      <c r="U56" s="661">
        <v>1215</v>
      </c>
      <c r="V56" s="726">
        <v>12497</v>
      </c>
      <c r="W56" s="660">
        <v>4519</v>
      </c>
      <c r="X56" s="661">
        <v>5633</v>
      </c>
      <c r="Y56" s="661">
        <v>1228</v>
      </c>
      <c r="Z56" s="726">
        <v>11380</v>
      </c>
      <c r="AA56" s="660">
        <v>4550</v>
      </c>
      <c r="AB56" s="661">
        <v>5256</v>
      </c>
      <c r="AC56" s="661">
        <v>1133</v>
      </c>
      <c r="AD56" s="726">
        <v>10939</v>
      </c>
      <c r="AE56" s="660">
        <v>5052</v>
      </c>
      <c r="AF56" s="661">
        <v>5629</v>
      </c>
      <c r="AG56" s="661">
        <v>1158</v>
      </c>
      <c r="AH56" s="726">
        <v>11839</v>
      </c>
      <c r="AI56" s="660">
        <v>4285</v>
      </c>
      <c r="AJ56" s="661">
        <v>4632</v>
      </c>
      <c r="AK56" s="661">
        <v>955</v>
      </c>
      <c r="AL56" s="726">
        <v>9872</v>
      </c>
      <c r="AM56" s="660">
        <v>4679</v>
      </c>
      <c r="AN56" s="661">
        <v>5291</v>
      </c>
      <c r="AO56" s="661">
        <v>1047</v>
      </c>
      <c r="AP56" s="726">
        <v>11017</v>
      </c>
      <c r="AQ56" s="660">
        <v>5274</v>
      </c>
      <c r="AR56" s="661">
        <v>6059</v>
      </c>
      <c r="AS56" s="661">
        <v>1174</v>
      </c>
      <c r="AT56" s="726">
        <v>12507</v>
      </c>
      <c r="AU56" s="660">
        <v>4780</v>
      </c>
      <c r="AV56" s="661">
        <v>5542</v>
      </c>
      <c r="AW56" s="661">
        <v>907</v>
      </c>
      <c r="AX56" s="726">
        <v>11229</v>
      </c>
      <c r="AY56" s="656">
        <v>55241</v>
      </c>
      <c r="AZ56" s="657">
        <v>68455</v>
      </c>
      <c r="BA56" s="657">
        <v>13333</v>
      </c>
      <c r="BB56" s="1102">
        <v>137029</v>
      </c>
    </row>
    <row r="57" spans="2:54" ht="15" x14ac:dyDescent="0.25">
      <c r="B57" s="1103" t="s">
        <v>880</v>
      </c>
      <c r="C57" s="664">
        <v>7694</v>
      </c>
      <c r="D57" s="665">
        <v>9130</v>
      </c>
      <c r="E57" s="665">
        <v>2470</v>
      </c>
      <c r="F57" s="679">
        <v>19294</v>
      </c>
      <c r="G57" s="664">
        <v>6624</v>
      </c>
      <c r="H57" s="665">
        <v>8265</v>
      </c>
      <c r="I57" s="665">
        <v>2305</v>
      </c>
      <c r="J57" s="679">
        <v>17194</v>
      </c>
      <c r="K57" s="664">
        <v>8644</v>
      </c>
      <c r="L57" s="665">
        <v>10405</v>
      </c>
      <c r="M57" s="665">
        <v>3086</v>
      </c>
      <c r="N57" s="679">
        <v>22135</v>
      </c>
      <c r="O57" s="664">
        <v>6759</v>
      </c>
      <c r="P57" s="665">
        <v>7653</v>
      </c>
      <c r="Q57" s="665">
        <v>2423</v>
      </c>
      <c r="R57" s="679">
        <v>16835</v>
      </c>
      <c r="S57" s="664">
        <v>8404</v>
      </c>
      <c r="T57" s="665">
        <v>9363</v>
      </c>
      <c r="U57" s="665">
        <v>2754</v>
      </c>
      <c r="V57" s="679">
        <v>20521</v>
      </c>
      <c r="W57" s="664">
        <v>7810</v>
      </c>
      <c r="X57" s="665">
        <v>8327</v>
      </c>
      <c r="Y57" s="665">
        <v>2780</v>
      </c>
      <c r="Z57" s="679">
        <v>18917</v>
      </c>
      <c r="AA57" s="664">
        <v>7631</v>
      </c>
      <c r="AB57" s="665">
        <v>7802</v>
      </c>
      <c r="AC57" s="665">
        <v>2584</v>
      </c>
      <c r="AD57" s="679">
        <v>18017</v>
      </c>
      <c r="AE57" s="664">
        <v>8440</v>
      </c>
      <c r="AF57" s="665">
        <v>8077</v>
      </c>
      <c r="AG57" s="665">
        <v>2721</v>
      </c>
      <c r="AH57" s="679">
        <v>19238</v>
      </c>
      <c r="AI57" s="664">
        <v>7209</v>
      </c>
      <c r="AJ57" s="665">
        <v>6556</v>
      </c>
      <c r="AK57" s="665">
        <v>2186</v>
      </c>
      <c r="AL57" s="679">
        <v>15951</v>
      </c>
      <c r="AM57" s="664">
        <v>7950</v>
      </c>
      <c r="AN57" s="665">
        <v>7553</v>
      </c>
      <c r="AO57" s="665">
        <v>2462</v>
      </c>
      <c r="AP57" s="679">
        <v>17965</v>
      </c>
      <c r="AQ57" s="664">
        <v>8833</v>
      </c>
      <c r="AR57" s="665">
        <v>8825</v>
      </c>
      <c r="AS57" s="665">
        <v>2677</v>
      </c>
      <c r="AT57" s="679">
        <v>20335</v>
      </c>
      <c r="AU57" s="664">
        <v>8164</v>
      </c>
      <c r="AV57" s="665">
        <v>7922</v>
      </c>
      <c r="AW57" s="665">
        <v>2215</v>
      </c>
      <c r="AX57" s="679">
        <v>18301</v>
      </c>
      <c r="AY57" s="664">
        <v>94162</v>
      </c>
      <c r="AZ57" s="665">
        <v>99878</v>
      </c>
      <c r="BA57" s="665">
        <v>30663</v>
      </c>
      <c r="BB57" s="1104">
        <v>224703</v>
      </c>
    </row>
    <row r="58" spans="2:54" ht="24" customHeight="1" x14ac:dyDescent="0.2">
      <c r="B58" s="1101" t="s">
        <v>897</v>
      </c>
      <c r="C58" s="1058"/>
      <c r="D58" s="1059"/>
      <c r="E58" s="1143"/>
      <c r="F58" s="1060"/>
      <c r="G58" s="1058"/>
      <c r="H58" s="1059"/>
      <c r="I58" s="1143"/>
      <c r="J58" s="1060"/>
      <c r="K58" s="1058"/>
      <c r="L58" s="1059"/>
      <c r="M58" s="1143"/>
      <c r="N58" s="1060"/>
      <c r="O58" s="1058"/>
      <c r="P58" s="1059"/>
      <c r="Q58" s="1143"/>
      <c r="R58" s="1060"/>
      <c r="S58" s="1058"/>
      <c r="T58" s="1059"/>
      <c r="U58" s="1143"/>
      <c r="V58" s="1060"/>
      <c r="W58" s="1058"/>
      <c r="X58" s="1059"/>
      <c r="Y58" s="1143"/>
      <c r="Z58" s="1060"/>
      <c r="AA58" s="1058"/>
      <c r="AB58" s="1059"/>
      <c r="AC58" s="1143"/>
      <c r="AD58" s="1060"/>
      <c r="AE58" s="1058"/>
      <c r="AF58" s="1059"/>
      <c r="AG58" s="1143"/>
      <c r="AH58" s="1060"/>
      <c r="AI58" s="1058"/>
      <c r="AJ58" s="1059"/>
      <c r="AK58" s="1143"/>
      <c r="AL58" s="1060"/>
      <c r="AM58" s="1058"/>
      <c r="AN58" s="1059"/>
      <c r="AO58" s="1143"/>
      <c r="AP58" s="1060"/>
      <c r="AQ58" s="1058"/>
      <c r="AR58" s="1059"/>
      <c r="AS58" s="1143"/>
      <c r="AT58" s="1060"/>
      <c r="AU58" s="1058"/>
      <c r="AV58" s="1059"/>
      <c r="AW58" s="1143"/>
      <c r="AX58" s="1060"/>
      <c r="AY58" s="1058"/>
      <c r="AZ58" s="1059"/>
      <c r="BA58" s="1143"/>
      <c r="BB58" s="1061"/>
    </row>
    <row r="59" spans="2:54" x14ac:dyDescent="0.2">
      <c r="B59" s="699" t="s">
        <v>47</v>
      </c>
      <c r="C59" s="656">
        <v>0</v>
      </c>
      <c r="D59" s="657">
        <v>0</v>
      </c>
      <c r="E59" s="657">
        <v>9</v>
      </c>
      <c r="F59" s="674">
        <v>9</v>
      </c>
      <c r="G59" s="656">
        <v>1</v>
      </c>
      <c r="H59" s="657">
        <v>1</v>
      </c>
      <c r="I59" s="657">
        <v>2</v>
      </c>
      <c r="J59" s="674">
        <v>4</v>
      </c>
      <c r="K59" s="656">
        <v>3</v>
      </c>
      <c r="L59" s="657">
        <v>0</v>
      </c>
      <c r="M59" s="657">
        <v>3</v>
      </c>
      <c r="N59" s="674">
        <v>6</v>
      </c>
      <c r="O59" s="656">
        <v>4</v>
      </c>
      <c r="P59" s="657">
        <v>0</v>
      </c>
      <c r="Q59" s="657">
        <v>0</v>
      </c>
      <c r="R59" s="674">
        <v>4</v>
      </c>
      <c r="S59" s="656">
        <v>6</v>
      </c>
      <c r="T59" s="657">
        <v>1</v>
      </c>
      <c r="U59" s="657">
        <v>1</v>
      </c>
      <c r="V59" s="674">
        <v>8</v>
      </c>
      <c r="W59" s="656">
        <v>3</v>
      </c>
      <c r="X59" s="657">
        <v>0</v>
      </c>
      <c r="Y59" s="657">
        <v>0</v>
      </c>
      <c r="Z59" s="674">
        <v>3</v>
      </c>
      <c r="AA59" s="656">
        <v>4</v>
      </c>
      <c r="AB59" s="657">
        <v>1</v>
      </c>
      <c r="AC59" s="657">
        <v>0</v>
      </c>
      <c r="AD59" s="674">
        <v>5</v>
      </c>
      <c r="AE59" s="656">
        <v>5</v>
      </c>
      <c r="AF59" s="657">
        <v>0</v>
      </c>
      <c r="AG59" s="657"/>
      <c r="AH59" s="674">
        <v>5</v>
      </c>
      <c r="AI59" s="656">
        <v>2</v>
      </c>
      <c r="AJ59" s="657">
        <v>1</v>
      </c>
      <c r="AK59" s="657"/>
      <c r="AL59" s="674">
        <v>3</v>
      </c>
      <c r="AM59" s="656">
        <v>4</v>
      </c>
      <c r="AN59" s="657">
        <v>0</v>
      </c>
      <c r="AO59" s="657">
        <v>9</v>
      </c>
      <c r="AP59" s="674">
        <v>13</v>
      </c>
      <c r="AQ59" s="656">
        <v>2</v>
      </c>
      <c r="AR59" s="657">
        <v>1</v>
      </c>
      <c r="AS59" s="657">
        <v>1</v>
      </c>
      <c r="AT59" s="674">
        <v>4</v>
      </c>
      <c r="AU59" s="656">
        <v>1</v>
      </c>
      <c r="AV59" s="657">
        <v>1</v>
      </c>
      <c r="AW59" s="657"/>
      <c r="AX59" s="674">
        <v>2</v>
      </c>
      <c r="AY59" s="656">
        <v>35</v>
      </c>
      <c r="AZ59" s="657">
        <v>6</v>
      </c>
      <c r="BA59" s="657">
        <v>25</v>
      </c>
      <c r="BB59" s="1054">
        <v>66</v>
      </c>
    </row>
    <row r="60" spans="2:54" x14ac:dyDescent="0.2">
      <c r="B60" s="1075" t="s">
        <v>48</v>
      </c>
      <c r="C60" s="660">
        <v>5</v>
      </c>
      <c r="D60" s="661">
        <v>7</v>
      </c>
      <c r="E60" s="661">
        <v>0</v>
      </c>
      <c r="F60" s="674">
        <v>12</v>
      </c>
      <c r="G60" s="660">
        <v>1</v>
      </c>
      <c r="H60" s="661">
        <v>13</v>
      </c>
      <c r="I60" s="661">
        <v>0</v>
      </c>
      <c r="J60" s="674">
        <v>14</v>
      </c>
      <c r="K60" s="660">
        <v>11</v>
      </c>
      <c r="L60" s="661">
        <v>14</v>
      </c>
      <c r="M60" s="661">
        <v>1</v>
      </c>
      <c r="N60" s="674">
        <v>26</v>
      </c>
      <c r="O60" s="660">
        <v>3</v>
      </c>
      <c r="P60" s="661">
        <v>4</v>
      </c>
      <c r="Q60" s="661">
        <v>0</v>
      </c>
      <c r="R60" s="674">
        <v>7</v>
      </c>
      <c r="S60" s="660">
        <v>6</v>
      </c>
      <c r="T60" s="661">
        <v>4</v>
      </c>
      <c r="U60" s="661">
        <v>0</v>
      </c>
      <c r="V60" s="674">
        <v>10</v>
      </c>
      <c r="W60" s="660">
        <v>6</v>
      </c>
      <c r="X60" s="661">
        <v>0</v>
      </c>
      <c r="Y60" s="661">
        <v>1</v>
      </c>
      <c r="Z60" s="674">
        <v>7</v>
      </c>
      <c r="AA60" s="660">
        <v>7</v>
      </c>
      <c r="AB60" s="661">
        <v>7</v>
      </c>
      <c r="AC60" s="661">
        <v>0</v>
      </c>
      <c r="AD60" s="674">
        <v>14</v>
      </c>
      <c r="AE60" s="660">
        <v>4</v>
      </c>
      <c r="AF60" s="661">
        <v>5</v>
      </c>
      <c r="AG60" s="661"/>
      <c r="AH60" s="674">
        <v>9</v>
      </c>
      <c r="AI60" s="660">
        <v>7</v>
      </c>
      <c r="AJ60" s="661">
        <v>7</v>
      </c>
      <c r="AK60" s="661"/>
      <c r="AL60" s="674">
        <v>14</v>
      </c>
      <c r="AM60" s="660">
        <v>8</v>
      </c>
      <c r="AN60" s="661">
        <v>4</v>
      </c>
      <c r="AO60" s="661">
        <v>2</v>
      </c>
      <c r="AP60" s="674">
        <v>14</v>
      </c>
      <c r="AQ60" s="660">
        <v>7</v>
      </c>
      <c r="AR60" s="661">
        <v>4</v>
      </c>
      <c r="AS60" s="661">
        <v>0</v>
      </c>
      <c r="AT60" s="674">
        <v>11</v>
      </c>
      <c r="AU60" s="660">
        <v>9</v>
      </c>
      <c r="AV60" s="661">
        <v>5</v>
      </c>
      <c r="AW60" s="661"/>
      <c r="AX60" s="674">
        <v>14</v>
      </c>
      <c r="AY60" s="656">
        <v>74</v>
      </c>
      <c r="AZ60" s="657">
        <v>74</v>
      </c>
      <c r="BA60" s="657">
        <v>4</v>
      </c>
      <c r="BB60" s="1102">
        <v>152</v>
      </c>
    </row>
    <row r="61" spans="2:54" x14ac:dyDescent="0.2">
      <c r="B61" s="1075" t="s">
        <v>49</v>
      </c>
      <c r="C61" s="660">
        <v>5</v>
      </c>
      <c r="D61" s="661">
        <v>1</v>
      </c>
      <c r="E61" s="661">
        <v>0</v>
      </c>
      <c r="F61" s="674">
        <v>6</v>
      </c>
      <c r="G61" s="660">
        <v>4</v>
      </c>
      <c r="H61" s="661">
        <v>4</v>
      </c>
      <c r="I61" s="661">
        <v>1</v>
      </c>
      <c r="J61" s="674">
        <v>9</v>
      </c>
      <c r="K61" s="660">
        <v>12</v>
      </c>
      <c r="L61" s="661">
        <v>6</v>
      </c>
      <c r="M61" s="661">
        <v>1</v>
      </c>
      <c r="N61" s="674">
        <v>19</v>
      </c>
      <c r="O61" s="660">
        <v>13</v>
      </c>
      <c r="P61" s="661">
        <v>12</v>
      </c>
      <c r="Q61" s="661">
        <v>0</v>
      </c>
      <c r="R61" s="674">
        <v>25</v>
      </c>
      <c r="S61" s="660">
        <v>11</v>
      </c>
      <c r="T61" s="661">
        <v>13</v>
      </c>
      <c r="U61" s="661">
        <v>0</v>
      </c>
      <c r="V61" s="674">
        <v>24</v>
      </c>
      <c r="W61" s="660">
        <v>24</v>
      </c>
      <c r="X61" s="661">
        <v>8</v>
      </c>
      <c r="Y61" s="661">
        <v>0</v>
      </c>
      <c r="Z61" s="674">
        <v>32</v>
      </c>
      <c r="AA61" s="660">
        <v>16</v>
      </c>
      <c r="AB61" s="661">
        <v>5</v>
      </c>
      <c r="AC61" s="661">
        <v>0</v>
      </c>
      <c r="AD61" s="674">
        <v>21</v>
      </c>
      <c r="AE61" s="660">
        <v>22</v>
      </c>
      <c r="AF61" s="661">
        <v>10</v>
      </c>
      <c r="AG61" s="661">
        <v>1</v>
      </c>
      <c r="AH61" s="674">
        <v>33</v>
      </c>
      <c r="AI61" s="660">
        <v>11</v>
      </c>
      <c r="AJ61" s="661">
        <v>9</v>
      </c>
      <c r="AK61" s="661">
        <v>1</v>
      </c>
      <c r="AL61" s="674">
        <v>21</v>
      </c>
      <c r="AM61" s="660">
        <v>12</v>
      </c>
      <c r="AN61" s="661">
        <v>5</v>
      </c>
      <c r="AO61" s="661">
        <v>10</v>
      </c>
      <c r="AP61" s="674">
        <v>27</v>
      </c>
      <c r="AQ61" s="660">
        <v>18</v>
      </c>
      <c r="AR61" s="661">
        <v>6</v>
      </c>
      <c r="AS61" s="661">
        <v>0</v>
      </c>
      <c r="AT61" s="674">
        <v>24</v>
      </c>
      <c r="AU61" s="660">
        <v>10</v>
      </c>
      <c r="AV61" s="661">
        <v>5</v>
      </c>
      <c r="AW61" s="661"/>
      <c r="AX61" s="674">
        <v>15</v>
      </c>
      <c r="AY61" s="656">
        <v>158</v>
      </c>
      <c r="AZ61" s="657">
        <v>84</v>
      </c>
      <c r="BA61" s="657">
        <v>14</v>
      </c>
      <c r="BB61" s="1102">
        <v>256</v>
      </c>
    </row>
    <row r="62" spans="2:54" x14ac:dyDescent="0.2">
      <c r="B62" s="1075" t="s">
        <v>50</v>
      </c>
      <c r="C62" s="660">
        <v>1</v>
      </c>
      <c r="D62" s="661">
        <v>2</v>
      </c>
      <c r="E62" s="661">
        <v>0</v>
      </c>
      <c r="F62" s="674">
        <v>3</v>
      </c>
      <c r="G62" s="660">
        <v>2</v>
      </c>
      <c r="H62" s="661">
        <v>1</v>
      </c>
      <c r="I62" s="661">
        <v>0</v>
      </c>
      <c r="J62" s="674">
        <v>3</v>
      </c>
      <c r="K62" s="660">
        <v>6</v>
      </c>
      <c r="L62" s="661">
        <v>4</v>
      </c>
      <c r="M62" s="661">
        <v>0</v>
      </c>
      <c r="N62" s="674">
        <v>10</v>
      </c>
      <c r="O62" s="660">
        <v>2</v>
      </c>
      <c r="P62" s="661">
        <v>2</v>
      </c>
      <c r="Q62" s="661">
        <v>0</v>
      </c>
      <c r="R62" s="674">
        <v>4</v>
      </c>
      <c r="S62" s="660">
        <v>5</v>
      </c>
      <c r="T62" s="661">
        <v>3</v>
      </c>
      <c r="U62" s="661">
        <v>0</v>
      </c>
      <c r="V62" s="674">
        <v>8</v>
      </c>
      <c r="W62" s="660">
        <v>9</v>
      </c>
      <c r="X62" s="661">
        <v>1</v>
      </c>
      <c r="Y62" s="661">
        <v>0</v>
      </c>
      <c r="Z62" s="674">
        <v>10</v>
      </c>
      <c r="AA62" s="660">
        <v>9</v>
      </c>
      <c r="AB62" s="661">
        <v>3</v>
      </c>
      <c r="AC62" s="661">
        <v>0</v>
      </c>
      <c r="AD62" s="674">
        <v>12</v>
      </c>
      <c r="AE62" s="660">
        <v>11</v>
      </c>
      <c r="AF62" s="661">
        <v>6</v>
      </c>
      <c r="AG62" s="661"/>
      <c r="AH62" s="674">
        <v>17</v>
      </c>
      <c r="AI62" s="660">
        <v>13</v>
      </c>
      <c r="AJ62" s="661">
        <v>6</v>
      </c>
      <c r="AK62" s="661">
        <v>2</v>
      </c>
      <c r="AL62" s="674">
        <v>21</v>
      </c>
      <c r="AM62" s="660">
        <v>19</v>
      </c>
      <c r="AN62" s="661">
        <v>0</v>
      </c>
      <c r="AO62" s="661"/>
      <c r="AP62" s="674">
        <v>19</v>
      </c>
      <c r="AQ62" s="660">
        <v>15</v>
      </c>
      <c r="AR62" s="661">
        <v>3</v>
      </c>
      <c r="AS62" s="661">
        <v>0</v>
      </c>
      <c r="AT62" s="674">
        <v>18</v>
      </c>
      <c r="AU62" s="660">
        <v>4</v>
      </c>
      <c r="AV62" s="661">
        <v>4</v>
      </c>
      <c r="AW62" s="661"/>
      <c r="AX62" s="674">
        <v>8</v>
      </c>
      <c r="AY62" s="656">
        <v>96</v>
      </c>
      <c r="AZ62" s="657">
        <v>35</v>
      </c>
      <c r="BA62" s="657">
        <v>2</v>
      </c>
      <c r="BB62" s="1102">
        <v>133</v>
      </c>
    </row>
    <row r="63" spans="2:54" x14ac:dyDescent="0.2">
      <c r="B63" s="1075" t="s">
        <v>51</v>
      </c>
      <c r="C63" s="660">
        <v>5</v>
      </c>
      <c r="D63" s="661">
        <v>0</v>
      </c>
      <c r="E63" s="661">
        <v>0</v>
      </c>
      <c r="F63" s="674">
        <v>5</v>
      </c>
      <c r="G63" s="660">
        <v>7</v>
      </c>
      <c r="H63" s="661">
        <v>3</v>
      </c>
      <c r="I63" s="661">
        <v>0</v>
      </c>
      <c r="J63" s="674">
        <v>10</v>
      </c>
      <c r="K63" s="660">
        <v>9</v>
      </c>
      <c r="L63" s="661">
        <v>0</v>
      </c>
      <c r="M63" s="661">
        <v>0</v>
      </c>
      <c r="N63" s="674">
        <v>9</v>
      </c>
      <c r="O63" s="660">
        <v>8</v>
      </c>
      <c r="P63" s="661">
        <v>0</v>
      </c>
      <c r="Q63" s="661">
        <v>0</v>
      </c>
      <c r="R63" s="674">
        <v>8</v>
      </c>
      <c r="S63" s="660">
        <v>14</v>
      </c>
      <c r="T63" s="661">
        <v>1</v>
      </c>
      <c r="U63" s="661">
        <v>0</v>
      </c>
      <c r="V63" s="674">
        <v>15</v>
      </c>
      <c r="W63" s="660">
        <v>16</v>
      </c>
      <c r="X63" s="661">
        <v>0</v>
      </c>
      <c r="Y63" s="661">
        <v>0</v>
      </c>
      <c r="Z63" s="674">
        <v>16</v>
      </c>
      <c r="AA63" s="660">
        <v>17</v>
      </c>
      <c r="AB63" s="661">
        <v>3</v>
      </c>
      <c r="AC63" s="661">
        <v>2</v>
      </c>
      <c r="AD63" s="674">
        <v>22</v>
      </c>
      <c r="AE63" s="660">
        <v>18</v>
      </c>
      <c r="AF63" s="661">
        <v>2</v>
      </c>
      <c r="AG63" s="661"/>
      <c r="AH63" s="674">
        <v>20</v>
      </c>
      <c r="AI63" s="660">
        <v>12</v>
      </c>
      <c r="AJ63" s="661">
        <v>0</v>
      </c>
      <c r="AK63" s="661"/>
      <c r="AL63" s="674">
        <v>12</v>
      </c>
      <c r="AM63" s="660">
        <v>22</v>
      </c>
      <c r="AN63" s="661">
        <v>2</v>
      </c>
      <c r="AO63" s="661">
        <v>1</v>
      </c>
      <c r="AP63" s="674">
        <v>25</v>
      </c>
      <c r="AQ63" s="660">
        <v>15</v>
      </c>
      <c r="AR63" s="661">
        <v>1</v>
      </c>
      <c r="AS63" s="661">
        <v>0</v>
      </c>
      <c r="AT63" s="674">
        <v>16</v>
      </c>
      <c r="AU63" s="660">
        <v>8</v>
      </c>
      <c r="AV63" s="661">
        <v>3</v>
      </c>
      <c r="AW63" s="661"/>
      <c r="AX63" s="674">
        <v>11</v>
      </c>
      <c r="AY63" s="656">
        <v>151</v>
      </c>
      <c r="AZ63" s="657">
        <v>15</v>
      </c>
      <c r="BA63" s="657">
        <v>3</v>
      </c>
      <c r="BB63" s="1102">
        <v>169</v>
      </c>
    </row>
    <row r="64" spans="2:54" x14ac:dyDescent="0.2">
      <c r="B64" s="1075" t="s">
        <v>52</v>
      </c>
      <c r="C64" s="660">
        <v>3</v>
      </c>
      <c r="D64" s="661">
        <v>5</v>
      </c>
      <c r="E64" s="661">
        <v>35</v>
      </c>
      <c r="F64" s="674">
        <v>43</v>
      </c>
      <c r="G64" s="660">
        <v>9</v>
      </c>
      <c r="H64" s="661">
        <v>1</v>
      </c>
      <c r="I64" s="661">
        <v>32</v>
      </c>
      <c r="J64" s="674">
        <v>42</v>
      </c>
      <c r="K64" s="660">
        <v>12</v>
      </c>
      <c r="L64" s="661">
        <v>4</v>
      </c>
      <c r="M64" s="661">
        <v>60</v>
      </c>
      <c r="N64" s="674">
        <v>76</v>
      </c>
      <c r="O64" s="660">
        <v>12</v>
      </c>
      <c r="P64" s="661">
        <v>6</v>
      </c>
      <c r="Q64" s="661">
        <v>7</v>
      </c>
      <c r="R64" s="674">
        <v>25</v>
      </c>
      <c r="S64" s="660">
        <v>16</v>
      </c>
      <c r="T64" s="661">
        <v>6</v>
      </c>
      <c r="U64" s="661">
        <v>4</v>
      </c>
      <c r="V64" s="674">
        <v>26</v>
      </c>
      <c r="W64" s="660">
        <v>14</v>
      </c>
      <c r="X64" s="661">
        <v>4</v>
      </c>
      <c r="Y64" s="661">
        <v>10</v>
      </c>
      <c r="Z64" s="674">
        <v>28</v>
      </c>
      <c r="AA64" s="660">
        <v>16</v>
      </c>
      <c r="AB64" s="661">
        <v>7</v>
      </c>
      <c r="AC64" s="661">
        <v>6</v>
      </c>
      <c r="AD64" s="674">
        <v>29</v>
      </c>
      <c r="AE64" s="660">
        <v>16</v>
      </c>
      <c r="AF64" s="661">
        <v>12</v>
      </c>
      <c r="AG64" s="661">
        <v>8</v>
      </c>
      <c r="AH64" s="674">
        <v>36</v>
      </c>
      <c r="AI64" s="660">
        <v>16</v>
      </c>
      <c r="AJ64" s="661">
        <v>3</v>
      </c>
      <c r="AK64" s="661">
        <v>44</v>
      </c>
      <c r="AL64" s="674">
        <v>63</v>
      </c>
      <c r="AM64" s="660">
        <v>14</v>
      </c>
      <c r="AN64" s="661">
        <v>4</v>
      </c>
      <c r="AO64" s="661">
        <v>104</v>
      </c>
      <c r="AP64" s="674">
        <v>122</v>
      </c>
      <c r="AQ64" s="660">
        <v>17</v>
      </c>
      <c r="AR64" s="661">
        <v>3</v>
      </c>
      <c r="AS64" s="661">
        <v>9</v>
      </c>
      <c r="AT64" s="674">
        <v>29</v>
      </c>
      <c r="AU64" s="660">
        <v>16</v>
      </c>
      <c r="AV64" s="661">
        <v>2</v>
      </c>
      <c r="AW64" s="661">
        <v>3</v>
      </c>
      <c r="AX64" s="674">
        <v>21</v>
      </c>
      <c r="AY64" s="656">
        <v>161</v>
      </c>
      <c r="AZ64" s="657">
        <v>57</v>
      </c>
      <c r="BA64" s="657">
        <v>322</v>
      </c>
      <c r="BB64" s="1102">
        <v>540</v>
      </c>
    </row>
    <row r="65" spans="2:54" x14ac:dyDescent="0.2">
      <c r="B65" s="1075" t="s">
        <v>856</v>
      </c>
      <c r="C65" s="660">
        <v>6</v>
      </c>
      <c r="D65" s="661">
        <v>7</v>
      </c>
      <c r="E65" s="661">
        <v>10</v>
      </c>
      <c r="F65" s="674">
        <v>23</v>
      </c>
      <c r="G65" s="660">
        <v>2</v>
      </c>
      <c r="H65" s="661">
        <v>7</v>
      </c>
      <c r="I65" s="661">
        <v>21</v>
      </c>
      <c r="J65" s="674">
        <v>30</v>
      </c>
      <c r="K65" s="660">
        <v>9</v>
      </c>
      <c r="L65" s="661">
        <v>9</v>
      </c>
      <c r="M65" s="661">
        <v>36</v>
      </c>
      <c r="N65" s="674">
        <v>54</v>
      </c>
      <c r="O65" s="660">
        <v>9</v>
      </c>
      <c r="P65" s="661">
        <v>7</v>
      </c>
      <c r="Q65" s="661">
        <v>2</v>
      </c>
      <c r="R65" s="674">
        <v>18</v>
      </c>
      <c r="S65" s="660">
        <v>11</v>
      </c>
      <c r="T65" s="661">
        <v>10</v>
      </c>
      <c r="U65" s="661">
        <v>1</v>
      </c>
      <c r="V65" s="674">
        <v>22</v>
      </c>
      <c r="W65" s="660">
        <v>7</v>
      </c>
      <c r="X65" s="661">
        <v>7</v>
      </c>
      <c r="Y65" s="661">
        <v>3</v>
      </c>
      <c r="Z65" s="674">
        <v>17</v>
      </c>
      <c r="AA65" s="660">
        <v>10</v>
      </c>
      <c r="AB65" s="661">
        <v>5</v>
      </c>
      <c r="AC65" s="661">
        <v>12</v>
      </c>
      <c r="AD65" s="674">
        <v>27</v>
      </c>
      <c r="AE65" s="660">
        <v>12</v>
      </c>
      <c r="AF65" s="661">
        <v>9</v>
      </c>
      <c r="AG65" s="661">
        <v>3</v>
      </c>
      <c r="AH65" s="674">
        <v>24</v>
      </c>
      <c r="AI65" s="660">
        <v>8</v>
      </c>
      <c r="AJ65" s="661">
        <v>5</v>
      </c>
      <c r="AK65" s="661">
        <v>1</v>
      </c>
      <c r="AL65" s="674">
        <v>14</v>
      </c>
      <c r="AM65" s="660">
        <v>20</v>
      </c>
      <c r="AN65" s="661">
        <v>8</v>
      </c>
      <c r="AO65" s="661">
        <v>11</v>
      </c>
      <c r="AP65" s="674">
        <v>39</v>
      </c>
      <c r="AQ65" s="660">
        <v>31</v>
      </c>
      <c r="AR65" s="661">
        <v>8</v>
      </c>
      <c r="AS65" s="661">
        <v>0</v>
      </c>
      <c r="AT65" s="674">
        <v>39</v>
      </c>
      <c r="AU65" s="660">
        <v>27</v>
      </c>
      <c r="AV65" s="661">
        <v>8</v>
      </c>
      <c r="AW65" s="661"/>
      <c r="AX65" s="674">
        <v>35</v>
      </c>
      <c r="AY65" s="656">
        <v>152</v>
      </c>
      <c r="AZ65" s="657">
        <v>90</v>
      </c>
      <c r="BA65" s="657">
        <v>100</v>
      </c>
      <c r="BB65" s="1102">
        <v>342</v>
      </c>
    </row>
    <row r="66" spans="2:54" x14ac:dyDescent="0.2">
      <c r="B66" s="1075" t="s">
        <v>53</v>
      </c>
      <c r="C66" s="660">
        <v>7</v>
      </c>
      <c r="D66" s="661">
        <v>11</v>
      </c>
      <c r="E66" s="661">
        <v>11</v>
      </c>
      <c r="F66" s="674">
        <v>29</v>
      </c>
      <c r="G66" s="660">
        <v>2</v>
      </c>
      <c r="H66" s="661">
        <v>7</v>
      </c>
      <c r="I66" s="661">
        <v>8</v>
      </c>
      <c r="J66" s="674">
        <v>17</v>
      </c>
      <c r="K66" s="660">
        <v>11</v>
      </c>
      <c r="L66" s="661">
        <v>10</v>
      </c>
      <c r="M66" s="661">
        <v>12</v>
      </c>
      <c r="N66" s="674">
        <v>33</v>
      </c>
      <c r="O66" s="660">
        <v>12</v>
      </c>
      <c r="P66" s="661">
        <v>8</v>
      </c>
      <c r="Q66" s="661">
        <v>0</v>
      </c>
      <c r="R66" s="674">
        <v>20</v>
      </c>
      <c r="S66" s="660">
        <v>14</v>
      </c>
      <c r="T66" s="661">
        <v>10</v>
      </c>
      <c r="U66" s="661">
        <v>0</v>
      </c>
      <c r="V66" s="674">
        <v>24</v>
      </c>
      <c r="W66" s="660">
        <v>10</v>
      </c>
      <c r="X66" s="661">
        <v>3</v>
      </c>
      <c r="Y66" s="661">
        <v>11</v>
      </c>
      <c r="Z66" s="674">
        <v>24</v>
      </c>
      <c r="AA66" s="660">
        <v>12</v>
      </c>
      <c r="AB66" s="661">
        <v>15</v>
      </c>
      <c r="AC66" s="661">
        <v>5</v>
      </c>
      <c r="AD66" s="674">
        <v>32</v>
      </c>
      <c r="AE66" s="660">
        <v>13</v>
      </c>
      <c r="AF66" s="661">
        <v>18</v>
      </c>
      <c r="AG66" s="661">
        <v>18</v>
      </c>
      <c r="AH66" s="674">
        <v>49</v>
      </c>
      <c r="AI66" s="660">
        <v>6</v>
      </c>
      <c r="AJ66" s="661">
        <v>11</v>
      </c>
      <c r="AK66" s="661">
        <v>2</v>
      </c>
      <c r="AL66" s="674">
        <v>19</v>
      </c>
      <c r="AM66" s="660">
        <v>15</v>
      </c>
      <c r="AN66" s="661">
        <v>18</v>
      </c>
      <c r="AO66" s="661">
        <v>5</v>
      </c>
      <c r="AP66" s="674">
        <v>38</v>
      </c>
      <c r="AQ66" s="660">
        <v>22</v>
      </c>
      <c r="AR66" s="661">
        <v>10</v>
      </c>
      <c r="AS66" s="661">
        <v>0</v>
      </c>
      <c r="AT66" s="674">
        <v>32</v>
      </c>
      <c r="AU66" s="660">
        <v>6</v>
      </c>
      <c r="AV66" s="661">
        <v>12</v>
      </c>
      <c r="AW66" s="661"/>
      <c r="AX66" s="674">
        <v>18</v>
      </c>
      <c r="AY66" s="656">
        <v>130</v>
      </c>
      <c r="AZ66" s="657">
        <v>133</v>
      </c>
      <c r="BA66" s="657">
        <v>72</v>
      </c>
      <c r="BB66" s="1102">
        <v>335</v>
      </c>
    </row>
    <row r="67" spans="2:54" x14ac:dyDescent="0.2">
      <c r="B67" s="1075" t="s">
        <v>54</v>
      </c>
      <c r="C67" s="660">
        <v>13</v>
      </c>
      <c r="D67" s="661">
        <v>12</v>
      </c>
      <c r="E67" s="661">
        <v>9</v>
      </c>
      <c r="F67" s="674">
        <v>34</v>
      </c>
      <c r="G67" s="660">
        <v>6</v>
      </c>
      <c r="H67" s="661">
        <v>7</v>
      </c>
      <c r="I67" s="661">
        <v>10</v>
      </c>
      <c r="J67" s="674">
        <v>23</v>
      </c>
      <c r="K67" s="660">
        <v>21</v>
      </c>
      <c r="L67" s="661">
        <v>5</v>
      </c>
      <c r="M67" s="661">
        <v>17</v>
      </c>
      <c r="N67" s="674">
        <v>43</v>
      </c>
      <c r="O67" s="660">
        <v>33</v>
      </c>
      <c r="P67" s="661">
        <v>6</v>
      </c>
      <c r="Q67" s="661">
        <v>13</v>
      </c>
      <c r="R67" s="674">
        <v>52</v>
      </c>
      <c r="S67" s="660">
        <v>33</v>
      </c>
      <c r="T67" s="661">
        <v>7</v>
      </c>
      <c r="U67" s="661">
        <v>1</v>
      </c>
      <c r="V67" s="674">
        <v>41</v>
      </c>
      <c r="W67" s="660">
        <v>28</v>
      </c>
      <c r="X67" s="661">
        <v>10</v>
      </c>
      <c r="Y67" s="661">
        <v>13</v>
      </c>
      <c r="Z67" s="674">
        <v>51</v>
      </c>
      <c r="AA67" s="660">
        <v>36</v>
      </c>
      <c r="AB67" s="661">
        <v>9</v>
      </c>
      <c r="AC67" s="661">
        <v>7</v>
      </c>
      <c r="AD67" s="674">
        <v>52</v>
      </c>
      <c r="AE67" s="660">
        <v>31</v>
      </c>
      <c r="AF67" s="661">
        <v>13</v>
      </c>
      <c r="AG67" s="661">
        <v>2</v>
      </c>
      <c r="AH67" s="674">
        <v>46</v>
      </c>
      <c r="AI67" s="660">
        <v>28</v>
      </c>
      <c r="AJ67" s="661">
        <v>8</v>
      </c>
      <c r="AK67" s="661">
        <v>8</v>
      </c>
      <c r="AL67" s="674">
        <v>44</v>
      </c>
      <c r="AM67" s="660">
        <v>31</v>
      </c>
      <c r="AN67" s="661">
        <v>9</v>
      </c>
      <c r="AO67" s="661">
        <v>12</v>
      </c>
      <c r="AP67" s="674">
        <v>52</v>
      </c>
      <c r="AQ67" s="660">
        <v>49</v>
      </c>
      <c r="AR67" s="661">
        <v>13</v>
      </c>
      <c r="AS67" s="661">
        <v>0</v>
      </c>
      <c r="AT67" s="674">
        <v>62</v>
      </c>
      <c r="AU67" s="660">
        <v>24</v>
      </c>
      <c r="AV67" s="661">
        <v>12</v>
      </c>
      <c r="AW67" s="661">
        <v>1</v>
      </c>
      <c r="AX67" s="674">
        <v>37</v>
      </c>
      <c r="AY67" s="656">
        <v>333</v>
      </c>
      <c r="AZ67" s="657">
        <v>111</v>
      </c>
      <c r="BA67" s="657">
        <v>93</v>
      </c>
      <c r="BB67" s="1102">
        <v>537</v>
      </c>
    </row>
    <row r="68" spans="2:54" x14ac:dyDescent="0.2">
      <c r="B68" s="1075" t="s">
        <v>857</v>
      </c>
      <c r="C68" s="660">
        <v>4</v>
      </c>
      <c r="D68" s="661">
        <v>9</v>
      </c>
      <c r="E68" s="661">
        <v>0</v>
      </c>
      <c r="F68" s="674">
        <v>13</v>
      </c>
      <c r="G68" s="660">
        <v>10</v>
      </c>
      <c r="H68" s="661">
        <v>14</v>
      </c>
      <c r="I68" s="661">
        <v>1</v>
      </c>
      <c r="J68" s="674">
        <v>25</v>
      </c>
      <c r="K68" s="660">
        <v>7</v>
      </c>
      <c r="L68" s="661">
        <v>12</v>
      </c>
      <c r="M68" s="661">
        <v>1</v>
      </c>
      <c r="N68" s="674">
        <v>20</v>
      </c>
      <c r="O68" s="660">
        <v>10</v>
      </c>
      <c r="P68" s="661">
        <v>9</v>
      </c>
      <c r="Q68" s="661">
        <v>0</v>
      </c>
      <c r="R68" s="674">
        <v>19</v>
      </c>
      <c r="S68" s="660">
        <v>10</v>
      </c>
      <c r="T68" s="661">
        <v>10</v>
      </c>
      <c r="U68" s="661">
        <v>0</v>
      </c>
      <c r="V68" s="674">
        <v>20</v>
      </c>
      <c r="W68" s="660">
        <v>19</v>
      </c>
      <c r="X68" s="661">
        <v>13</v>
      </c>
      <c r="Y68" s="661">
        <v>0</v>
      </c>
      <c r="Z68" s="674">
        <v>32</v>
      </c>
      <c r="AA68" s="660">
        <v>10</v>
      </c>
      <c r="AB68" s="661">
        <v>14</v>
      </c>
      <c r="AC68" s="661">
        <v>0</v>
      </c>
      <c r="AD68" s="674">
        <v>24</v>
      </c>
      <c r="AE68" s="660">
        <v>15</v>
      </c>
      <c r="AF68" s="661">
        <v>7</v>
      </c>
      <c r="AG68" s="661"/>
      <c r="AH68" s="674">
        <v>22</v>
      </c>
      <c r="AI68" s="660">
        <v>17</v>
      </c>
      <c r="AJ68" s="661">
        <v>22</v>
      </c>
      <c r="AK68" s="661"/>
      <c r="AL68" s="674">
        <v>39</v>
      </c>
      <c r="AM68" s="660">
        <v>14</v>
      </c>
      <c r="AN68" s="661">
        <v>21</v>
      </c>
      <c r="AO68" s="661">
        <v>1</v>
      </c>
      <c r="AP68" s="674">
        <v>36</v>
      </c>
      <c r="AQ68" s="660">
        <v>21</v>
      </c>
      <c r="AR68" s="661">
        <v>13</v>
      </c>
      <c r="AS68" s="661">
        <v>0</v>
      </c>
      <c r="AT68" s="674">
        <v>34</v>
      </c>
      <c r="AU68" s="660">
        <v>12</v>
      </c>
      <c r="AV68" s="661">
        <v>14</v>
      </c>
      <c r="AW68" s="661"/>
      <c r="AX68" s="674">
        <v>26</v>
      </c>
      <c r="AY68" s="656">
        <v>149</v>
      </c>
      <c r="AZ68" s="657">
        <v>158</v>
      </c>
      <c r="BA68" s="657">
        <v>3</v>
      </c>
      <c r="BB68" s="1102">
        <v>310</v>
      </c>
    </row>
    <row r="69" spans="2:54" x14ac:dyDescent="0.2">
      <c r="B69" s="1075" t="s">
        <v>55</v>
      </c>
      <c r="C69" s="660">
        <v>2</v>
      </c>
      <c r="D69" s="661">
        <v>3</v>
      </c>
      <c r="E69" s="661">
        <v>0</v>
      </c>
      <c r="F69" s="674">
        <v>5</v>
      </c>
      <c r="G69" s="660">
        <v>0</v>
      </c>
      <c r="H69" s="661">
        <v>12</v>
      </c>
      <c r="I69" s="661">
        <v>0</v>
      </c>
      <c r="J69" s="674">
        <v>12</v>
      </c>
      <c r="K69" s="660">
        <v>3</v>
      </c>
      <c r="L69" s="661">
        <v>7</v>
      </c>
      <c r="M69" s="661">
        <v>0</v>
      </c>
      <c r="N69" s="674">
        <v>10</v>
      </c>
      <c r="O69" s="660">
        <v>4</v>
      </c>
      <c r="P69" s="661">
        <v>2</v>
      </c>
      <c r="Q69" s="661">
        <v>0</v>
      </c>
      <c r="R69" s="674">
        <v>6</v>
      </c>
      <c r="S69" s="660">
        <v>14</v>
      </c>
      <c r="T69" s="661">
        <v>2</v>
      </c>
      <c r="U69" s="661">
        <v>0</v>
      </c>
      <c r="V69" s="674">
        <v>16</v>
      </c>
      <c r="W69" s="660">
        <v>7</v>
      </c>
      <c r="X69" s="661">
        <v>5</v>
      </c>
      <c r="Y69" s="661">
        <v>0</v>
      </c>
      <c r="Z69" s="674">
        <v>12</v>
      </c>
      <c r="AA69" s="660">
        <v>2</v>
      </c>
      <c r="AB69" s="661">
        <v>4</v>
      </c>
      <c r="AC69" s="661">
        <v>0</v>
      </c>
      <c r="AD69" s="674">
        <v>6</v>
      </c>
      <c r="AE69" s="660">
        <v>8</v>
      </c>
      <c r="AF69" s="661">
        <v>2</v>
      </c>
      <c r="AG69" s="661"/>
      <c r="AH69" s="674">
        <v>10</v>
      </c>
      <c r="AI69" s="660">
        <v>8</v>
      </c>
      <c r="AJ69" s="661">
        <v>4</v>
      </c>
      <c r="AK69" s="661"/>
      <c r="AL69" s="674">
        <v>12</v>
      </c>
      <c r="AM69" s="660">
        <v>3</v>
      </c>
      <c r="AN69" s="661">
        <v>2</v>
      </c>
      <c r="AO69" s="661">
        <v>4</v>
      </c>
      <c r="AP69" s="674">
        <v>9</v>
      </c>
      <c r="AQ69" s="660">
        <v>14</v>
      </c>
      <c r="AR69" s="661">
        <v>2</v>
      </c>
      <c r="AS69" s="661">
        <v>1</v>
      </c>
      <c r="AT69" s="674">
        <v>17</v>
      </c>
      <c r="AU69" s="660">
        <v>2</v>
      </c>
      <c r="AV69" s="661">
        <v>3</v>
      </c>
      <c r="AW69" s="661"/>
      <c r="AX69" s="674">
        <v>5</v>
      </c>
      <c r="AY69" s="656">
        <v>67</v>
      </c>
      <c r="AZ69" s="657">
        <v>48</v>
      </c>
      <c r="BA69" s="657">
        <v>5</v>
      </c>
      <c r="BB69" s="1102">
        <v>120</v>
      </c>
    </row>
    <row r="70" spans="2:54" x14ac:dyDescent="0.2">
      <c r="B70" s="1075" t="s">
        <v>56</v>
      </c>
      <c r="C70" s="660">
        <v>9</v>
      </c>
      <c r="D70" s="661">
        <v>12</v>
      </c>
      <c r="E70" s="661">
        <v>19</v>
      </c>
      <c r="F70" s="674">
        <v>40</v>
      </c>
      <c r="G70" s="660">
        <v>4</v>
      </c>
      <c r="H70" s="661">
        <v>24</v>
      </c>
      <c r="I70" s="661">
        <v>20</v>
      </c>
      <c r="J70" s="674">
        <v>48</v>
      </c>
      <c r="K70" s="660">
        <v>16</v>
      </c>
      <c r="L70" s="661">
        <v>22</v>
      </c>
      <c r="M70" s="661">
        <v>22</v>
      </c>
      <c r="N70" s="674">
        <v>60</v>
      </c>
      <c r="O70" s="660">
        <v>22</v>
      </c>
      <c r="P70" s="661">
        <v>17</v>
      </c>
      <c r="Q70" s="661">
        <v>6</v>
      </c>
      <c r="R70" s="674">
        <v>45</v>
      </c>
      <c r="S70" s="660">
        <v>14</v>
      </c>
      <c r="T70" s="661">
        <v>17</v>
      </c>
      <c r="U70" s="661">
        <v>0</v>
      </c>
      <c r="V70" s="674">
        <v>31</v>
      </c>
      <c r="W70" s="660">
        <v>20</v>
      </c>
      <c r="X70" s="661">
        <v>18</v>
      </c>
      <c r="Y70" s="661">
        <v>18</v>
      </c>
      <c r="Z70" s="674">
        <v>56</v>
      </c>
      <c r="AA70" s="660">
        <v>14</v>
      </c>
      <c r="AB70" s="661">
        <v>22</v>
      </c>
      <c r="AC70" s="661">
        <v>3</v>
      </c>
      <c r="AD70" s="674">
        <v>39</v>
      </c>
      <c r="AE70" s="660">
        <v>21</v>
      </c>
      <c r="AF70" s="661">
        <v>22</v>
      </c>
      <c r="AG70" s="661">
        <v>22</v>
      </c>
      <c r="AH70" s="674">
        <v>65</v>
      </c>
      <c r="AI70" s="660">
        <v>29</v>
      </c>
      <c r="AJ70" s="661">
        <v>18</v>
      </c>
      <c r="AK70" s="661">
        <v>3</v>
      </c>
      <c r="AL70" s="674">
        <v>50</v>
      </c>
      <c r="AM70" s="660">
        <v>29</v>
      </c>
      <c r="AN70" s="661">
        <v>21</v>
      </c>
      <c r="AO70" s="661">
        <v>31</v>
      </c>
      <c r="AP70" s="674">
        <v>81</v>
      </c>
      <c r="AQ70" s="660">
        <v>53</v>
      </c>
      <c r="AR70" s="661">
        <v>24</v>
      </c>
      <c r="AS70" s="661">
        <v>0</v>
      </c>
      <c r="AT70" s="674">
        <v>77</v>
      </c>
      <c r="AU70" s="660">
        <v>24</v>
      </c>
      <c r="AV70" s="661">
        <v>19</v>
      </c>
      <c r="AW70" s="661">
        <v>3</v>
      </c>
      <c r="AX70" s="674">
        <v>46</v>
      </c>
      <c r="AY70" s="656">
        <v>255</v>
      </c>
      <c r="AZ70" s="657">
        <v>236</v>
      </c>
      <c r="BA70" s="657">
        <v>147</v>
      </c>
      <c r="BB70" s="1102">
        <v>638</v>
      </c>
    </row>
    <row r="71" spans="2:54" x14ac:dyDescent="0.2">
      <c r="B71" s="1075" t="s">
        <v>858</v>
      </c>
      <c r="C71" s="660">
        <v>0</v>
      </c>
      <c r="D71" s="661">
        <v>3</v>
      </c>
      <c r="E71" s="661">
        <v>0</v>
      </c>
      <c r="F71" s="674">
        <v>3</v>
      </c>
      <c r="G71" s="660">
        <v>0</v>
      </c>
      <c r="H71" s="661">
        <v>1</v>
      </c>
      <c r="I71" s="661">
        <v>0</v>
      </c>
      <c r="J71" s="674">
        <v>1</v>
      </c>
      <c r="K71" s="660">
        <v>1</v>
      </c>
      <c r="L71" s="661">
        <v>0</v>
      </c>
      <c r="M71" s="661">
        <v>0</v>
      </c>
      <c r="N71" s="674">
        <v>1</v>
      </c>
      <c r="O71" s="660">
        <v>0</v>
      </c>
      <c r="P71" s="661">
        <v>1</v>
      </c>
      <c r="Q71" s="661">
        <v>0</v>
      </c>
      <c r="R71" s="674">
        <v>1</v>
      </c>
      <c r="S71" s="660">
        <v>6</v>
      </c>
      <c r="T71" s="661">
        <v>0</v>
      </c>
      <c r="U71" s="661">
        <v>0</v>
      </c>
      <c r="V71" s="674">
        <v>6</v>
      </c>
      <c r="W71" s="660">
        <v>10</v>
      </c>
      <c r="X71" s="661">
        <v>2</v>
      </c>
      <c r="Y71" s="661">
        <v>0</v>
      </c>
      <c r="Z71" s="674">
        <v>12</v>
      </c>
      <c r="AA71" s="660">
        <v>2</v>
      </c>
      <c r="AB71" s="661">
        <v>5</v>
      </c>
      <c r="AC71" s="661">
        <v>0</v>
      </c>
      <c r="AD71" s="674">
        <v>7</v>
      </c>
      <c r="AE71" s="660">
        <v>0</v>
      </c>
      <c r="AF71" s="661">
        <v>2</v>
      </c>
      <c r="AG71" s="661"/>
      <c r="AH71" s="674">
        <v>2</v>
      </c>
      <c r="AI71" s="660">
        <v>5</v>
      </c>
      <c r="AJ71" s="661">
        <v>1</v>
      </c>
      <c r="AK71" s="661"/>
      <c r="AL71" s="674">
        <v>6</v>
      </c>
      <c r="AM71" s="660">
        <v>1</v>
      </c>
      <c r="AN71" s="661">
        <v>1</v>
      </c>
      <c r="AO71" s="661"/>
      <c r="AP71" s="674">
        <v>2</v>
      </c>
      <c r="AQ71" s="660">
        <v>7</v>
      </c>
      <c r="AR71" s="661">
        <v>2</v>
      </c>
      <c r="AS71" s="661">
        <v>0</v>
      </c>
      <c r="AT71" s="674">
        <v>9</v>
      </c>
      <c r="AU71" s="660">
        <v>3</v>
      </c>
      <c r="AV71" s="661">
        <v>3</v>
      </c>
      <c r="AW71" s="661"/>
      <c r="AX71" s="674">
        <v>6</v>
      </c>
      <c r="AY71" s="656">
        <v>35</v>
      </c>
      <c r="AZ71" s="657">
        <v>21</v>
      </c>
      <c r="BA71" s="657">
        <v>0</v>
      </c>
      <c r="BB71" s="1102">
        <v>56</v>
      </c>
    </row>
    <row r="72" spans="2:54" x14ac:dyDescent="0.2">
      <c r="B72" s="1075" t="s">
        <v>57</v>
      </c>
      <c r="C72" s="660">
        <v>1</v>
      </c>
      <c r="D72" s="661">
        <v>3</v>
      </c>
      <c r="E72" s="661">
        <v>6</v>
      </c>
      <c r="F72" s="674">
        <v>10</v>
      </c>
      <c r="G72" s="660">
        <v>0</v>
      </c>
      <c r="H72" s="661">
        <v>2</v>
      </c>
      <c r="I72" s="661">
        <v>4</v>
      </c>
      <c r="J72" s="674">
        <v>6</v>
      </c>
      <c r="K72" s="660">
        <v>1</v>
      </c>
      <c r="L72" s="661">
        <v>2</v>
      </c>
      <c r="M72" s="661">
        <v>1</v>
      </c>
      <c r="N72" s="674">
        <v>4</v>
      </c>
      <c r="O72" s="660">
        <v>4</v>
      </c>
      <c r="P72" s="661">
        <v>4</v>
      </c>
      <c r="Q72" s="661">
        <v>2</v>
      </c>
      <c r="R72" s="674">
        <v>10</v>
      </c>
      <c r="S72" s="660">
        <v>0</v>
      </c>
      <c r="T72" s="661">
        <v>1</v>
      </c>
      <c r="U72" s="661">
        <v>0</v>
      </c>
      <c r="V72" s="674">
        <v>1</v>
      </c>
      <c r="W72" s="660">
        <v>6</v>
      </c>
      <c r="X72" s="661">
        <v>1</v>
      </c>
      <c r="Y72" s="661">
        <v>0</v>
      </c>
      <c r="Z72" s="674">
        <v>7</v>
      </c>
      <c r="AA72" s="660">
        <v>2</v>
      </c>
      <c r="AB72" s="661">
        <v>2</v>
      </c>
      <c r="AC72" s="661">
        <v>3</v>
      </c>
      <c r="AD72" s="674">
        <v>7</v>
      </c>
      <c r="AE72" s="660">
        <v>9</v>
      </c>
      <c r="AF72" s="661">
        <v>3</v>
      </c>
      <c r="AG72" s="661">
        <v>10</v>
      </c>
      <c r="AH72" s="674">
        <v>22</v>
      </c>
      <c r="AI72" s="660">
        <v>4</v>
      </c>
      <c r="AJ72" s="661">
        <v>3</v>
      </c>
      <c r="AK72" s="661">
        <v>5</v>
      </c>
      <c r="AL72" s="674">
        <v>12</v>
      </c>
      <c r="AM72" s="660">
        <v>4</v>
      </c>
      <c r="AN72" s="661">
        <v>4</v>
      </c>
      <c r="AO72" s="661">
        <v>15</v>
      </c>
      <c r="AP72" s="674">
        <v>23</v>
      </c>
      <c r="AQ72" s="660">
        <v>2</v>
      </c>
      <c r="AR72" s="661">
        <v>5</v>
      </c>
      <c r="AS72" s="661">
        <v>0</v>
      </c>
      <c r="AT72" s="674">
        <v>7</v>
      </c>
      <c r="AU72" s="660">
        <v>3</v>
      </c>
      <c r="AV72" s="661">
        <v>2</v>
      </c>
      <c r="AW72" s="661"/>
      <c r="AX72" s="674">
        <v>5</v>
      </c>
      <c r="AY72" s="656">
        <v>36</v>
      </c>
      <c r="AZ72" s="657">
        <v>32</v>
      </c>
      <c r="BA72" s="657">
        <v>46</v>
      </c>
      <c r="BB72" s="1102">
        <v>114</v>
      </c>
    </row>
    <row r="73" spans="2:54" x14ac:dyDescent="0.2">
      <c r="B73" s="1075" t="s">
        <v>58</v>
      </c>
      <c r="C73" s="660">
        <v>109</v>
      </c>
      <c r="D73" s="661">
        <v>173</v>
      </c>
      <c r="E73" s="661">
        <v>120</v>
      </c>
      <c r="F73" s="674">
        <v>402</v>
      </c>
      <c r="G73" s="660">
        <v>87</v>
      </c>
      <c r="H73" s="661">
        <v>175</v>
      </c>
      <c r="I73" s="661">
        <v>108</v>
      </c>
      <c r="J73" s="674">
        <v>370</v>
      </c>
      <c r="K73" s="660">
        <v>91</v>
      </c>
      <c r="L73" s="661">
        <v>212</v>
      </c>
      <c r="M73" s="661">
        <v>170</v>
      </c>
      <c r="N73" s="674">
        <v>473</v>
      </c>
      <c r="O73" s="660">
        <v>125</v>
      </c>
      <c r="P73" s="661">
        <v>147</v>
      </c>
      <c r="Q73" s="661">
        <v>16</v>
      </c>
      <c r="R73" s="674">
        <v>288</v>
      </c>
      <c r="S73" s="660">
        <v>178</v>
      </c>
      <c r="T73" s="661">
        <v>152</v>
      </c>
      <c r="U73" s="661">
        <v>9</v>
      </c>
      <c r="V73" s="674">
        <v>339</v>
      </c>
      <c r="W73" s="660">
        <v>233</v>
      </c>
      <c r="X73" s="661">
        <v>130</v>
      </c>
      <c r="Y73" s="661">
        <v>23</v>
      </c>
      <c r="Z73" s="674">
        <v>386</v>
      </c>
      <c r="AA73" s="660">
        <v>191</v>
      </c>
      <c r="AB73" s="661">
        <v>176</v>
      </c>
      <c r="AC73" s="661">
        <v>12</v>
      </c>
      <c r="AD73" s="674">
        <v>379</v>
      </c>
      <c r="AE73" s="660">
        <v>250</v>
      </c>
      <c r="AF73" s="661">
        <v>251</v>
      </c>
      <c r="AG73" s="661">
        <v>47</v>
      </c>
      <c r="AH73" s="674">
        <v>548</v>
      </c>
      <c r="AI73" s="660">
        <v>183</v>
      </c>
      <c r="AJ73" s="661">
        <v>164</v>
      </c>
      <c r="AK73" s="661">
        <v>9</v>
      </c>
      <c r="AL73" s="674">
        <v>356</v>
      </c>
      <c r="AM73" s="660">
        <v>260</v>
      </c>
      <c r="AN73" s="661">
        <v>171</v>
      </c>
      <c r="AO73" s="661">
        <v>310</v>
      </c>
      <c r="AP73" s="674">
        <v>741</v>
      </c>
      <c r="AQ73" s="660">
        <v>301</v>
      </c>
      <c r="AR73" s="661">
        <v>179</v>
      </c>
      <c r="AS73" s="661">
        <v>21</v>
      </c>
      <c r="AT73" s="674">
        <v>501</v>
      </c>
      <c r="AU73" s="660">
        <v>200</v>
      </c>
      <c r="AV73" s="661">
        <v>187</v>
      </c>
      <c r="AW73" s="661">
        <v>4</v>
      </c>
      <c r="AX73" s="674">
        <v>391</v>
      </c>
      <c r="AY73" s="656">
        <v>2208</v>
      </c>
      <c r="AZ73" s="657">
        <v>2117</v>
      </c>
      <c r="BA73" s="657">
        <v>849</v>
      </c>
      <c r="BB73" s="1102">
        <v>5174</v>
      </c>
    </row>
    <row r="74" spans="2:54" ht="17.25" customHeight="1" x14ac:dyDescent="0.25">
      <c r="B74" s="1056" t="s">
        <v>882</v>
      </c>
      <c r="C74" s="664">
        <v>170</v>
      </c>
      <c r="D74" s="665">
        <v>248</v>
      </c>
      <c r="E74" s="665">
        <v>219</v>
      </c>
      <c r="F74" s="679">
        <v>637</v>
      </c>
      <c r="G74" s="664">
        <v>135</v>
      </c>
      <c r="H74" s="665">
        <v>272</v>
      </c>
      <c r="I74" s="665">
        <v>207</v>
      </c>
      <c r="J74" s="679">
        <v>614</v>
      </c>
      <c r="K74" s="664">
        <v>213</v>
      </c>
      <c r="L74" s="665">
        <v>307</v>
      </c>
      <c r="M74" s="665">
        <v>324</v>
      </c>
      <c r="N74" s="679">
        <v>844</v>
      </c>
      <c r="O74" s="664">
        <v>261</v>
      </c>
      <c r="P74" s="665">
        <v>225</v>
      </c>
      <c r="Q74" s="665">
        <v>46</v>
      </c>
      <c r="R74" s="679">
        <v>532</v>
      </c>
      <c r="S74" s="664">
        <v>338</v>
      </c>
      <c r="T74" s="665">
        <v>237</v>
      </c>
      <c r="U74" s="665">
        <v>16</v>
      </c>
      <c r="V74" s="679">
        <v>591</v>
      </c>
      <c r="W74" s="664">
        <v>412</v>
      </c>
      <c r="X74" s="665">
        <v>202</v>
      </c>
      <c r="Y74" s="665">
        <v>79</v>
      </c>
      <c r="Z74" s="679">
        <v>693</v>
      </c>
      <c r="AA74" s="664">
        <v>348</v>
      </c>
      <c r="AB74" s="665">
        <v>278</v>
      </c>
      <c r="AC74" s="665">
        <v>50</v>
      </c>
      <c r="AD74" s="679">
        <v>676</v>
      </c>
      <c r="AE74" s="664">
        <v>435</v>
      </c>
      <c r="AF74" s="665">
        <v>362</v>
      </c>
      <c r="AG74" s="665">
        <v>111</v>
      </c>
      <c r="AH74" s="679">
        <v>908</v>
      </c>
      <c r="AI74" s="664">
        <v>349</v>
      </c>
      <c r="AJ74" s="665">
        <v>262</v>
      </c>
      <c r="AK74" s="665">
        <v>75</v>
      </c>
      <c r="AL74" s="679">
        <v>686</v>
      </c>
      <c r="AM74" s="664">
        <v>456</v>
      </c>
      <c r="AN74" s="665">
        <v>270</v>
      </c>
      <c r="AO74" s="665">
        <v>515</v>
      </c>
      <c r="AP74" s="679">
        <v>1241</v>
      </c>
      <c r="AQ74" s="664">
        <v>574</v>
      </c>
      <c r="AR74" s="665">
        <v>274</v>
      </c>
      <c r="AS74" s="665">
        <v>32</v>
      </c>
      <c r="AT74" s="679">
        <v>880</v>
      </c>
      <c r="AU74" s="664">
        <v>349</v>
      </c>
      <c r="AV74" s="665">
        <v>280</v>
      </c>
      <c r="AW74" s="665">
        <v>11</v>
      </c>
      <c r="AX74" s="679">
        <v>640</v>
      </c>
      <c r="AY74" s="664">
        <v>4040</v>
      </c>
      <c r="AZ74" s="665">
        <v>3217</v>
      </c>
      <c r="BA74" s="665">
        <v>1685</v>
      </c>
      <c r="BB74" s="1104">
        <v>8942</v>
      </c>
    </row>
    <row r="75" spans="2:54" ht="27" customHeight="1" x14ac:dyDescent="0.2">
      <c r="B75" s="1413" t="s">
        <v>871</v>
      </c>
      <c r="C75" s="1413"/>
      <c r="D75" s="1413"/>
      <c r="E75" s="1413"/>
      <c r="F75" s="1413"/>
      <c r="G75" s="1413"/>
      <c r="H75" s="1413"/>
      <c r="I75" s="1413"/>
      <c r="J75" s="1413"/>
      <c r="K75" s="1413"/>
      <c r="L75" s="1413"/>
      <c r="M75" s="1413"/>
      <c r="N75" s="1413"/>
      <c r="O75" s="1413"/>
      <c r="P75" s="1413"/>
      <c r="Q75" s="1413"/>
      <c r="R75" s="1413"/>
    </row>
    <row r="76" spans="2:54" x14ac:dyDescent="0.2">
      <c r="B76" s="1403" t="s">
        <v>872</v>
      </c>
      <c r="C76" s="910"/>
      <c r="D76" s="910"/>
      <c r="E76" s="910"/>
      <c r="F76" s="13"/>
      <c r="G76" s="13"/>
      <c r="H76" s="13"/>
      <c r="I76" s="13"/>
      <c r="J76" s="13"/>
      <c r="K76" s="13"/>
      <c r="L76" s="13"/>
      <c r="M76" s="1410"/>
      <c r="N76" s="1410"/>
      <c r="O76" s="1410"/>
      <c r="P76" s="1410"/>
      <c r="Q76" s="1410"/>
      <c r="R76" s="1410"/>
    </row>
    <row r="77" spans="2:54" ht="30.75" customHeight="1" x14ac:dyDescent="0.2">
      <c r="B77" s="1406" t="s">
        <v>873</v>
      </c>
      <c r="C77" s="1406"/>
      <c r="D77" s="1406"/>
      <c r="E77" s="1406"/>
      <c r="F77" s="1406"/>
      <c r="G77" s="1406"/>
      <c r="H77" s="1406"/>
      <c r="I77" s="1406"/>
      <c r="J77" s="1406"/>
      <c r="K77" s="1406"/>
      <c r="L77" s="1406"/>
      <c r="M77" s="1406"/>
      <c r="N77" s="1406"/>
      <c r="O77" s="1406"/>
      <c r="P77" s="1406"/>
      <c r="Q77" s="1406"/>
      <c r="R77" s="1406"/>
    </row>
    <row r="78" spans="2:54" ht="12.75" customHeight="1" x14ac:dyDescent="0.2">
      <c r="B78" s="1310"/>
      <c r="C78" s="1310"/>
      <c r="D78" s="1310"/>
      <c r="E78" s="1310"/>
      <c r="F78" s="1310"/>
      <c r="G78" s="1310"/>
      <c r="H78" s="1310"/>
      <c r="I78" s="1310"/>
      <c r="J78" s="1310"/>
      <c r="K78" s="1310"/>
      <c r="L78" s="1310"/>
      <c r="M78" s="1310"/>
      <c r="N78" s="1310"/>
    </row>
  </sheetData>
  <mergeCells count="17">
    <mergeCell ref="AU5:AX5"/>
    <mergeCell ref="AY5:BB5"/>
    <mergeCell ref="AM5:AP5"/>
    <mergeCell ref="AQ5:AT5"/>
    <mergeCell ref="B75:R75"/>
    <mergeCell ref="B77:R77"/>
    <mergeCell ref="B78:N78"/>
    <mergeCell ref="W5:Z5"/>
    <mergeCell ref="AA5:AD5"/>
    <mergeCell ref="AE5:AH5"/>
    <mergeCell ref="AI5:AL5"/>
    <mergeCell ref="B5:B6"/>
    <mergeCell ref="C5:F5"/>
    <mergeCell ref="G5:J5"/>
    <mergeCell ref="K5:N5"/>
    <mergeCell ref="O5:R5"/>
    <mergeCell ref="S5:V5"/>
  </mergeCells>
  <hyperlinks>
    <hyperlink ref="BB2" location="Índice!A1" display="Volver"/>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S82"/>
  <sheetViews>
    <sheetView showGridLines="0" zoomScale="90" zoomScaleNormal="90" workbookViewId="0"/>
  </sheetViews>
  <sheetFormatPr baseColWidth="10" defaultColWidth="10.85546875" defaultRowHeight="12.75" x14ac:dyDescent="0.2"/>
  <cols>
    <col min="1" max="1" width="6.7109375" style="3" customWidth="1"/>
    <col min="2" max="2" width="50.42578125" style="3" customWidth="1"/>
    <col min="3" max="3" width="13.42578125" style="3" bestFit="1" customWidth="1"/>
    <col min="4" max="4" width="10.28515625" style="9" customWidth="1"/>
    <col min="5" max="10" width="11.140625" style="9"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16384" width="10.85546875" style="3"/>
  </cols>
  <sheetData>
    <row r="2" spans="2:41" s="13" customFormat="1" ht="15.75" x14ac:dyDescent="0.2">
      <c r="B2" s="689" t="s">
        <v>898</v>
      </c>
      <c r="C2" s="640"/>
      <c r="D2" s="641"/>
      <c r="E2" s="641"/>
      <c r="F2" s="641"/>
      <c r="G2" s="641"/>
      <c r="H2" s="626"/>
      <c r="I2" s="626"/>
      <c r="J2" s="626"/>
      <c r="AO2" s="896" t="s">
        <v>1059</v>
      </c>
    </row>
    <row r="3" spans="2:41" s="13" customFormat="1" ht="15.75" x14ac:dyDescent="0.2">
      <c r="B3" s="639" t="s">
        <v>844</v>
      </c>
      <c r="C3" s="640"/>
      <c r="D3" s="641"/>
      <c r="E3" s="641"/>
      <c r="F3" s="641"/>
      <c r="G3" s="641"/>
      <c r="H3" s="626"/>
      <c r="I3" s="626"/>
      <c r="J3" s="626"/>
    </row>
    <row r="4" spans="2:41" s="13" customFormat="1" ht="15.75" x14ac:dyDescent="0.25">
      <c r="B4" s="642" t="s">
        <v>13</v>
      </c>
      <c r="C4" s="18"/>
      <c r="D4" s="643"/>
      <c r="E4" s="643"/>
      <c r="F4" s="643"/>
      <c r="G4" s="643"/>
      <c r="H4" s="626"/>
      <c r="I4" s="626"/>
      <c r="J4" s="626"/>
    </row>
    <row r="5" spans="2:41" s="649" customFormat="1" x14ac:dyDescent="0.2">
      <c r="B5" s="644"/>
      <c r="C5" s="644"/>
      <c r="D5" s="668"/>
      <c r="E5" s="645"/>
      <c r="F5" s="646"/>
      <c r="G5" s="646"/>
      <c r="H5" s="646"/>
      <c r="I5" s="646"/>
      <c r="J5" s="646"/>
      <c r="K5" s="647"/>
      <c r="L5" s="647"/>
      <c r="M5" s="648"/>
      <c r="N5" s="648"/>
      <c r="O5" s="648"/>
      <c r="P5" s="648"/>
      <c r="Q5" s="648"/>
      <c r="R5" s="648"/>
      <c r="S5" s="648"/>
      <c r="T5" s="648"/>
      <c r="U5" s="648"/>
      <c r="V5" s="648"/>
      <c r="W5" s="648"/>
      <c r="X5" s="648"/>
      <c r="Y5" s="648"/>
      <c r="Z5" s="648"/>
      <c r="AA5" s="648"/>
      <c r="AB5" s="648"/>
      <c r="AC5" s="648"/>
      <c r="AD5" s="648"/>
      <c r="AE5" s="648"/>
      <c r="AF5" s="648"/>
      <c r="AG5" s="648"/>
      <c r="AH5" s="648"/>
    </row>
    <row r="6" spans="2:41" s="13" customFormat="1" x14ac:dyDescent="0.2">
      <c r="B6" s="1284" t="s">
        <v>46</v>
      </c>
      <c r="C6" s="1281" t="s">
        <v>14</v>
      </c>
      <c r="D6" s="1282"/>
      <c r="E6" s="1283"/>
      <c r="F6" s="1281" t="s">
        <v>15</v>
      </c>
      <c r="G6" s="1282"/>
      <c r="H6" s="1283"/>
      <c r="I6" s="1281" t="s">
        <v>16</v>
      </c>
      <c r="J6" s="1282"/>
      <c r="K6" s="1283"/>
      <c r="L6" s="1281" t="s">
        <v>17</v>
      </c>
      <c r="M6" s="1282"/>
      <c r="N6" s="1283"/>
      <c r="O6" s="1281" t="s">
        <v>18</v>
      </c>
      <c r="P6" s="1282"/>
      <c r="Q6" s="1283"/>
      <c r="R6" s="1281" t="s">
        <v>19</v>
      </c>
      <c r="S6" s="1282"/>
      <c r="T6" s="1283"/>
      <c r="U6" s="1281" t="s">
        <v>20</v>
      </c>
      <c r="V6" s="1282"/>
      <c r="W6" s="1283"/>
      <c r="X6" s="1281" t="s">
        <v>21</v>
      </c>
      <c r="Y6" s="1282"/>
      <c r="Z6" s="1283"/>
      <c r="AA6" s="1281" t="s">
        <v>22</v>
      </c>
      <c r="AB6" s="1282"/>
      <c r="AC6" s="1283"/>
      <c r="AD6" s="1281" t="s">
        <v>23</v>
      </c>
      <c r="AE6" s="1282"/>
      <c r="AF6" s="1283"/>
      <c r="AG6" s="1281" t="s">
        <v>24</v>
      </c>
      <c r="AH6" s="1282"/>
      <c r="AI6" s="1283"/>
      <c r="AJ6" s="1281" t="s">
        <v>25</v>
      </c>
      <c r="AK6" s="1282"/>
      <c r="AL6" s="1283"/>
      <c r="AM6" s="1281" t="s">
        <v>875</v>
      </c>
      <c r="AN6" s="1282"/>
      <c r="AO6" s="1282"/>
    </row>
    <row r="7" spans="2:41" ht="18" customHeight="1" x14ac:dyDescent="0.2">
      <c r="B7" s="1286"/>
      <c r="C7" s="691" t="s">
        <v>845</v>
      </c>
      <c r="D7" s="746" t="s">
        <v>846</v>
      </c>
      <c r="E7" s="747" t="s">
        <v>40</v>
      </c>
      <c r="F7" s="691" t="s">
        <v>845</v>
      </c>
      <c r="G7" s="746" t="s">
        <v>846</v>
      </c>
      <c r="H7" s="747" t="s">
        <v>40</v>
      </c>
      <c r="I7" s="691" t="s">
        <v>845</v>
      </c>
      <c r="J7" s="746" t="s">
        <v>846</v>
      </c>
      <c r="K7" s="747" t="s">
        <v>40</v>
      </c>
      <c r="L7" s="691" t="s">
        <v>845</v>
      </c>
      <c r="M7" s="746" t="s">
        <v>846</v>
      </c>
      <c r="N7" s="747" t="s">
        <v>40</v>
      </c>
      <c r="O7" s="691" t="s">
        <v>845</v>
      </c>
      <c r="P7" s="746" t="s">
        <v>846</v>
      </c>
      <c r="Q7" s="747" t="s">
        <v>40</v>
      </c>
      <c r="R7" s="691" t="s">
        <v>845</v>
      </c>
      <c r="S7" s="746" t="s">
        <v>846</v>
      </c>
      <c r="T7" s="747" t="s">
        <v>40</v>
      </c>
      <c r="U7" s="691" t="s">
        <v>845</v>
      </c>
      <c r="V7" s="746" t="s">
        <v>846</v>
      </c>
      <c r="W7" s="747" t="s">
        <v>40</v>
      </c>
      <c r="X7" s="691" t="s">
        <v>845</v>
      </c>
      <c r="Y7" s="746" t="s">
        <v>846</v>
      </c>
      <c r="Z7" s="747" t="s">
        <v>40</v>
      </c>
      <c r="AA7" s="691" t="s">
        <v>845</v>
      </c>
      <c r="AB7" s="746" t="s">
        <v>846</v>
      </c>
      <c r="AC7" s="747" t="s">
        <v>40</v>
      </c>
      <c r="AD7" s="691" t="s">
        <v>845</v>
      </c>
      <c r="AE7" s="746" t="s">
        <v>846</v>
      </c>
      <c r="AF7" s="747" t="s">
        <v>40</v>
      </c>
      <c r="AG7" s="691" t="s">
        <v>845</v>
      </c>
      <c r="AH7" s="746" t="s">
        <v>846</v>
      </c>
      <c r="AI7" s="747" t="s">
        <v>40</v>
      </c>
      <c r="AJ7" s="691" t="s">
        <v>845</v>
      </c>
      <c r="AK7" s="746" t="s">
        <v>846</v>
      </c>
      <c r="AL7" s="747" t="s">
        <v>40</v>
      </c>
      <c r="AM7" s="691" t="s">
        <v>845</v>
      </c>
      <c r="AN7" s="746" t="s">
        <v>846</v>
      </c>
      <c r="AO7" s="756" t="s">
        <v>40</v>
      </c>
    </row>
    <row r="8" spans="2:41" ht="18.75" customHeight="1" x14ac:dyDescent="0.2">
      <c r="B8" s="1101" t="s">
        <v>867</v>
      </c>
      <c r="C8" s="1058"/>
      <c r="D8" s="1059"/>
      <c r="E8" s="1060"/>
      <c r="F8" s="1058"/>
      <c r="G8" s="1059"/>
      <c r="H8" s="1060"/>
      <c r="I8" s="1058"/>
      <c r="J8" s="1059"/>
      <c r="K8" s="1060"/>
      <c r="L8" s="1058"/>
      <c r="M8" s="1059"/>
      <c r="N8" s="1060"/>
      <c r="O8" s="1058"/>
      <c r="P8" s="1059"/>
      <c r="Q8" s="1060"/>
      <c r="R8" s="1058"/>
      <c r="S8" s="1059"/>
      <c r="T8" s="1060"/>
      <c r="U8" s="1058"/>
      <c r="V8" s="1059"/>
      <c r="W8" s="1060"/>
      <c r="X8" s="1058"/>
      <c r="Y8" s="1059"/>
      <c r="Z8" s="1060"/>
      <c r="AA8" s="1058"/>
      <c r="AB8" s="1059"/>
      <c r="AC8" s="1060"/>
      <c r="AD8" s="1058"/>
      <c r="AE8" s="1059"/>
      <c r="AF8" s="1060"/>
      <c r="AG8" s="1058"/>
      <c r="AH8" s="1059"/>
      <c r="AI8" s="1060"/>
      <c r="AJ8" s="1058"/>
      <c r="AK8" s="1059"/>
      <c r="AL8" s="1060"/>
      <c r="AM8" s="1058"/>
      <c r="AN8" s="1059"/>
      <c r="AO8" s="1061"/>
    </row>
    <row r="9" spans="2:41" x14ac:dyDescent="0.2">
      <c r="B9" s="699" t="s">
        <v>47</v>
      </c>
      <c r="C9" s="656">
        <v>48</v>
      </c>
      <c r="D9" s="657">
        <v>39</v>
      </c>
      <c r="E9" s="674">
        <v>87</v>
      </c>
      <c r="F9" s="656">
        <v>64</v>
      </c>
      <c r="G9" s="657">
        <v>21</v>
      </c>
      <c r="H9" s="674">
        <v>85</v>
      </c>
      <c r="I9" s="656">
        <v>64</v>
      </c>
      <c r="J9" s="657">
        <v>46</v>
      </c>
      <c r="K9" s="674">
        <v>110</v>
      </c>
      <c r="L9" s="656">
        <v>69</v>
      </c>
      <c r="M9" s="657">
        <v>32</v>
      </c>
      <c r="N9" s="674">
        <v>101</v>
      </c>
      <c r="O9" s="656">
        <v>69</v>
      </c>
      <c r="P9" s="657">
        <v>51</v>
      </c>
      <c r="Q9" s="674">
        <v>120</v>
      </c>
      <c r="R9" s="656">
        <v>48</v>
      </c>
      <c r="S9" s="657">
        <v>32</v>
      </c>
      <c r="T9" s="674">
        <v>80</v>
      </c>
      <c r="U9" s="656">
        <v>38</v>
      </c>
      <c r="V9" s="657">
        <v>33</v>
      </c>
      <c r="W9" s="674">
        <v>71</v>
      </c>
      <c r="X9" s="656">
        <v>47</v>
      </c>
      <c r="Y9" s="657">
        <v>54</v>
      </c>
      <c r="Z9" s="674">
        <v>101</v>
      </c>
      <c r="AA9" s="656">
        <v>39</v>
      </c>
      <c r="AB9" s="657">
        <v>29</v>
      </c>
      <c r="AC9" s="674">
        <v>68</v>
      </c>
      <c r="AD9" s="656">
        <v>48</v>
      </c>
      <c r="AE9" s="657">
        <v>45</v>
      </c>
      <c r="AF9" s="674">
        <v>93</v>
      </c>
      <c r="AG9" s="656">
        <v>51</v>
      </c>
      <c r="AH9" s="657">
        <v>42</v>
      </c>
      <c r="AI9" s="674">
        <v>93</v>
      </c>
      <c r="AJ9" s="656">
        <v>46</v>
      </c>
      <c r="AK9" s="657">
        <v>33</v>
      </c>
      <c r="AL9" s="674">
        <v>79</v>
      </c>
      <c r="AM9" s="656">
        <v>631</v>
      </c>
      <c r="AN9" s="657">
        <v>457</v>
      </c>
      <c r="AO9" s="1054">
        <v>1088</v>
      </c>
    </row>
    <row r="10" spans="2:41" x14ac:dyDescent="0.2">
      <c r="B10" s="1075" t="s">
        <v>48</v>
      </c>
      <c r="C10" s="660">
        <v>100</v>
      </c>
      <c r="D10" s="661">
        <v>48</v>
      </c>
      <c r="E10" s="674">
        <v>148</v>
      </c>
      <c r="F10" s="660">
        <v>121</v>
      </c>
      <c r="G10" s="661">
        <v>34</v>
      </c>
      <c r="H10" s="674">
        <v>155</v>
      </c>
      <c r="I10" s="660">
        <v>108</v>
      </c>
      <c r="J10" s="661">
        <v>63</v>
      </c>
      <c r="K10" s="674">
        <v>171</v>
      </c>
      <c r="L10" s="660">
        <v>92</v>
      </c>
      <c r="M10" s="661">
        <v>39</v>
      </c>
      <c r="N10" s="674">
        <v>131</v>
      </c>
      <c r="O10" s="660">
        <v>111</v>
      </c>
      <c r="P10" s="661">
        <v>71</v>
      </c>
      <c r="Q10" s="674">
        <v>182</v>
      </c>
      <c r="R10" s="660">
        <v>88</v>
      </c>
      <c r="S10" s="661">
        <v>67</v>
      </c>
      <c r="T10" s="674">
        <v>155</v>
      </c>
      <c r="U10" s="660">
        <v>90</v>
      </c>
      <c r="V10" s="661">
        <v>49</v>
      </c>
      <c r="W10" s="674">
        <v>139</v>
      </c>
      <c r="X10" s="660">
        <v>92</v>
      </c>
      <c r="Y10" s="661">
        <v>70</v>
      </c>
      <c r="Z10" s="674">
        <v>162</v>
      </c>
      <c r="AA10" s="660">
        <v>99</v>
      </c>
      <c r="AB10" s="661">
        <v>62</v>
      </c>
      <c r="AC10" s="674">
        <v>161</v>
      </c>
      <c r="AD10" s="660">
        <v>99</v>
      </c>
      <c r="AE10" s="661">
        <v>67</v>
      </c>
      <c r="AF10" s="674">
        <v>166</v>
      </c>
      <c r="AG10" s="660">
        <v>120</v>
      </c>
      <c r="AH10" s="661">
        <v>65</v>
      </c>
      <c r="AI10" s="674">
        <v>185</v>
      </c>
      <c r="AJ10" s="660">
        <v>86</v>
      </c>
      <c r="AK10" s="661">
        <v>50</v>
      </c>
      <c r="AL10" s="674">
        <v>136</v>
      </c>
      <c r="AM10" s="656">
        <v>1206</v>
      </c>
      <c r="AN10" s="657">
        <v>685</v>
      </c>
      <c r="AO10" s="1054">
        <v>1891</v>
      </c>
    </row>
    <row r="11" spans="2:41" x14ac:dyDescent="0.2">
      <c r="B11" s="1075" t="s">
        <v>49</v>
      </c>
      <c r="C11" s="660">
        <v>167</v>
      </c>
      <c r="D11" s="661">
        <v>66</v>
      </c>
      <c r="E11" s="674">
        <v>233</v>
      </c>
      <c r="F11" s="660">
        <v>167</v>
      </c>
      <c r="G11" s="661">
        <v>62</v>
      </c>
      <c r="H11" s="674">
        <v>229</v>
      </c>
      <c r="I11" s="660">
        <v>204</v>
      </c>
      <c r="J11" s="661">
        <v>148</v>
      </c>
      <c r="K11" s="674">
        <v>352</v>
      </c>
      <c r="L11" s="660">
        <v>157</v>
      </c>
      <c r="M11" s="661">
        <v>101</v>
      </c>
      <c r="N11" s="674">
        <v>258</v>
      </c>
      <c r="O11" s="660">
        <v>197</v>
      </c>
      <c r="P11" s="661">
        <v>140</v>
      </c>
      <c r="Q11" s="674">
        <v>337</v>
      </c>
      <c r="R11" s="660">
        <v>181</v>
      </c>
      <c r="S11" s="661">
        <v>81</v>
      </c>
      <c r="T11" s="674">
        <v>262</v>
      </c>
      <c r="U11" s="660">
        <v>186</v>
      </c>
      <c r="V11" s="661">
        <v>95</v>
      </c>
      <c r="W11" s="674">
        <v>281</v>
      </c>
      <c r="X11" s="660">
        <v>169</v>
      </c>
      <c r="Y11" s="661">
        <v>127</v>
      </c>
      <c r="Z11" s="674">
        <v>296</v>
      </c>
      <c r="AA11" s="660">
        <v>161</v>
      </c>
      <c r="AB11" s="661">
        <v>87</v>
      </c>
      <c r="AC11" s="674">
        <v>248</v>
      </c>
      <c r="AD11" s="660">
        <v>178</v>
      </c>
      <c r="AE11" s="661">
        <v>111</v>
      </c>
      <c r="AF11" s="674">
        <v>289</v>
      </c>
      <c r="AG11" s="660">
        <v>160</v>
      </c>
      <c r="AH11" s="661">
        <v>100</v>
      </c>
      <c r="AI11" s="674">
        <v>260</v>
      </c>
      <c r="AJ11" s="660">
        <v>141</v>
      </c>
      <c r="AK11" s="661">
        <v>102</v>
      </c>
      <c r="AL11" s="674">
        <v>243</v>
      </c>
      <c r="AM11" s="656">
        <v>2068</v>
      </c>
      <c r="AN11" s="657">
        <v>1220</v>
      </c>
      <c r="AO11" s="1054">
        <v>3288</v>
      </c>
    </row>
    <row r="12" spans="2:41" x14ac:dyDescent="0.2">
      <c r="B12" s="1075" t="s">
        <v>50</v>
      </c>
      <c r="C12" s="660">
        <v>75</v>
      </c>
      <c r="D12" s="661">
        <v>47</v>
      </c>
      <c r="E12" s="674">
        <v>122</v>
      </c>
      <c r="F12" s="660">
        <v>37</v>
      </c>
      <c r="G12" s="661">
        <v>22</v>
      </c>
      <c r="H12" s="674">
        <v>59</v>
      </c>
      <c r="I12" s="660">
        <v>67</v>
      </c>
      <c r="J12" s="661">
        <v>56</v>
      </c>
      <c r="K12" s="674">
        <v>123</v>
      </c>
      <c r="L12" s="660">
        <v>57</v>
      </c>
      <c r="M12" s="661">
        <v>35</v>
      </c>
      <c r="N12" s="674">
        <v>92</v>
      </c>
      <c r="O12" s="660">
        <v>53</v>
      </c>
      <c r="P12" s="661">
        <v>41</v>
      </c>
      <c r="Q12" s="674">
        <v>94</v>
      </c>
      <c r="R12" s="660">
        <v>57</v>
      </c>
      <c r="S12" s="661">
        <v>40</v>
      </c>
      <c r="T12" s="674">
        <v>97</v>
      </c>
      <c r="U12" s="660">
        <v>62</v>
      </c>
      <c r="V12" s="661">
        <v>31</v>
      </c>
      <c r="W12" s="674">
        <v>93</v>
      </c>
      <c r="X12" s="660">
        <v>59</v>
      </c>
      <c r="Y12" s="661">
        <v>48</v>
      </c>
      <c r="Z12" s="674">
        <v>107</v>
      </c>
      <c r="AA12" s="660">
        <v>55</v>
      </c>
      <c r="AB12" s="661">
        <v>51</v>
      </c>
      <c r="AC12" s="674">
        <v>106</v>
      </c>
      <c r="AD12" s="660">
        <v>57</v>
      </c>
      <c r="AE12" s="661">
        <v>49</v>
      </c>
      <c r="AF12" s="674">
        <v>106</v>
      </c>
      <c r="AG12" s="660">
        <v>79</v>
      </c>
      <c r="AH12" s="661">
        <v>47</v>
      </c>
      <c r="AI12" s="674">
        <v>126</v>
      </c>
      <c r="AJ12" s="660">
        <v>69</v>
      </c>
      <c r="AK12" s="661">
        <v>59</v>
      </c>
      <c r="AL12" s="674">
        <v>128</v>
      </c>
      <c r="AM12" s="656">
        <v>727</v>
      </c>
      <c r="AN12" s="657">
        <v>526</v>
      </c>
      <c r="AO12" s="1054">
        <v>1253</v>
      </c>
    </row>
    <row r="13" spans="2:41" x14ac:dyDescent="0.2">
      <c r="B13" s="1075" t="s">
        <v>51</v>
      </c>
      <c r="C13" s="660">
        <v>187</v>
      </c>
      <c r="D13" s="661">
        <v>88</v>
      </c>
      <c r="E13" s="674">
        <v>275</v>
      </c>
      <c r="F13" s="660">
        <v>190</v>
      </c>
      <c r="G13" s="661">
        <v>77</v>
      </c>
      <c r="H13" s="674">
        <v>267</v>
      </c>
      <c r="I13" s="660">
        <v>176</v>
      </c>
      <c r="J13" s="661">
        <v>93</v>
      </c>
      <c r="K13" s="674">
        <v>269</v>
      </c>
      <c r="L13" s="660">
        <v>164</v>
      </c>
      <c r="M13" s="661">
        <v>90</v>
      </c>
      <c r="N13" s="674">
        <v>254</v>
      </c>
      <c r="O13" s="660">
        <v>177</v>
      </c>
      <c r="P13" s="661">
        <v>104</v>
      </c>
      <c r="Q13" s="674">
        <v>281</v>
      </c>
      <c r="R13" s="660">
        <v>190</v>
      </c>
      <c r="S13" s="661">
        <v>126</v>
      </c>
      <c r="T13" s="674">
        <v>316</v>
      </c>
      <c r="U13" s="660">
        <v>173</v>
      </c>
      <c r="V13" s="661">
        <v>83</v>
      </c>
      <c r="W13" s="674">
        <v>256</v>
      </c>
      <c r="X13" s="660">
        <v>187</v>
      </c>
      <c r="Y13" s="661">
        <v>126</v>
      </c>
      <c r="Z13" s="674">
        <v>313</v>
      </c>
      <c r="AA13" s="660">
        <v>131</v>
      </c>
      <c r="AB13" s="661">
        <v>103</v>
      </c>
      <c r="AC13" s="674">
        <v>234</v>
      </c>
      <c r="AD13" s="660">
        <v>192</v>
      </c>
      <c r="AE13" s="661">
        <v>113</v>
      </c>
      <c r="AF13" s="674">
        <v>305</v>
      </c>
      <c r="AG13" s="660">
        <v>207</v>
      </c>
      <c r="AH13" s="661">
        <v>128</v>
      </c>
      <c r="AI13" s="674">
        <v>335</v>
      </c>
      <c r="AJ13" s="660">
        <v>164</v>
      </c>
      <c r="AK13" s="661">
        <v>87</v>
      </c>
      <c r="AL13" s="674">
        <v>251</v>
      </c>
      <c r="AM13" s="656">
        <v>2138</v>
      </c>
      <c r="AN13" s="657">
        <v>1218</v>
      </c>
      <c r="AO13" s="1054">
        <v>3356</v>
      </c>
    </row>
    <row r="14" spans="2:41" x14ac:dyDescent="0.2">
      <c r="B14" s="1075" t="s">
        <v>52</v>
      </c>
      <c r="C14" s="660">
        <v>957</v>
      </c>
      <c r="D14" s="661">
        <v>386</v>
      </c>
      <c r="E14" s="674">
        <v>1343</v>
      </c>
      <c r="F14" s="660">
        <v>878</v>
      </c>
      <c r="G14" s="661">
        <v>383</v>
      </c>
      <c r="H14" s="674">
        <v>1261</v>
      </c>
      <c r="I14" s="660">
        <v>1043</v>
      </c>
      <c r="J14" s="661">
        <v>629</v>
      </c>
      <c r="K14" s="674">
        <v>1672</v>
      </c>
      <c r="L14" s="660">
        <v>776</v>
      </c>
      <c r="M14" s="661">
        <v>427</v>
      </c>
      <c r="N14" s="674">
        <v>1203</v>
      </c>
      <c r="O14" s="660">
        <v>906</v>
      </c>
      <c r="P14" s="661">
        <v>479</v>
      </c>
      <c r="Q14" s="674">
        <v>1385</v>
      </c>
      <c r="R14" s="660">
        <v>852</v>
      </c>
      <c r="S14" s="661">
        <v>463</v>
      </c>
      <c r="T14" s="674">
        <v>1315</v>
      </c>
      <c r="U14" s="660">
        <v>914</v>
      </c>
      <c r="V14" s="661">
        <v>372</v>
      </c>
      <c r="W14" s="674">
        <v>1286</v>
      </c>
      <c r="X14" s="660">
        <v>885</v>
      </c>
      <c r="Y14" s="661">
        <v>478</v>
      </c>
      <c r="Z14" s="674">
        <v>1363</v>
      </c>
      <c r="AA14" s="660">
        <v>750</v>
      </c>
      <c r="AB14" s="661">
        <v>371</v>
      </c>
      <c r="AC14" s="674">
        <v>1121</v>
      </c>
      <c r="AD14" s="660">
        <v>853</v>
      </c>
      <c r="AE14" s="661">
        <v>448</v>
      </c>
      <c r="AF14" s="674">
        <v>1301</v>
      </c>
      <c r="AG14" s="660">
        <v>947</v>
      </c>
      <c r="AH14" s="661">
        <v>480</v>
      </c>
      <c r="AI14" s="674">
        <v>1427</v>
      </c>
      <c r="AJ14" s="660">
        <v>824</v>
      </c>
      <c r="AK14" s="661">
        <v>403</v>
      </c>
      <c r="AL14" s="674">
        <v>1227</v>
      </c>
      <c r="AM14" s="656">
        <v>10585</v>
      </c>
      <c r="AN14" s="657">
        <v>5319</v>
      </c>
      <c r="AO14" s="1054">
        <v>15904</v>
      </c>
    </row>
    <row r="15" spans="2:41" x14ac:dyDescent="0.2">
      <c r="B15" s="1075" t="s">
        <v>856</v>
      </c>
      <c r="C15" s="660">
        <v>503</v>
      </c>
      <c r="D15" s="661">
        <v>215</v>
      </c>
      <c r="E15" s="674">
        <v>718</v>
      </c>
      <c r="F15" s="660">
        <v>496</v>
      </c>
      <c r="G15" s="661">
        <v>263</v>
      </c>
      <c r="H15" s="674">
        <v>759</v>
      </c>
      <c r="I15" s="660">
        <v>509</v>
      </c>
      <c r="J15" s="661">
        <v>251</v>
      </c>
      <c r="K15" s="674">
        <v>760</v>
      </c>
      <c r="L15" s="660">
        <v>316</v>
      </c>
      <c r="M15" s="661">
        <v>160</v>
      </c>
      <c r="N15" s="674">
        <v>476</v>
      </c>
      <c r="O15" s="660">
        <v>412</v>
      </c>
      <c r="P15" s="661">
        <v>187</v>
      </c>
      <c r="Q15" s="674">
        <v>599</v>
      </c>
      <c r="R15" s="660">
        <v>390</v>
      </c>
      <c r="S15" s="661">
        <v>173</v>
      </c>
      <c r="T15" s="674">
        <v>563</v>
      </c>
      <c r="U15" s="660">
        <v>446</v>
      </c>
      <c r="V15" s="661">
        <v>185</v>
      </c>
      <c r="W15" s="674">
        <v>631</v>
      </c>
      <c r="X15" s="660">
        <v>382</v>
      </c>
      <c r="Y15" s="661">
        <v>171</v>
      </c>
      <c r="Z15" s="674">
        <v>553</v>
      </c>
      <c r="AA15" s="660">
        <v>342</v>
      </c>
      <c r="AB15" s="661">
        <v>151</v>
      </c>
      <c r="AC15" s="674">
        <v>493</v>
      </c>
      <c r="AD15" s="660">
        <v>375</v>
      </c>
      <c r="AE15" s="661">
        <v>145</v>
      </c>
      <c r="AF15" s="674">
        <v>520</v>
      </c>
      <c r="AG15" s="660">
        <v>449</v>
      </c>
      <c r="AH15" s="661">
        <v>248</v>
      </c>
      <c r="AI15" s="674">
        <v>697</v>
      </c>
      <c r="AJ15" s="660">
        <v>457</v>
      </c>
      <c r="AK15" s="661">
        <v>280</v>
      </c>
      <c r="AL15" s="674">
        <v>737</v>
      </c>
      <c r="AM15" s="656">
        <v>5077</v>
      </c>
      <c r="AN15" s="657">
        <v>2429</v>
      </c>
      <c r="AO15" s="1054">
        <v>7506</v>
      </c>
    </row>
    <row r="16" spans="2:41" x14ac:dyDescent="0.2">
      <c r="B16" s="1075" t="s">
        <v>53</v>
      </c>
      <c r="C16" s="660">
        <v>465</v>
      </c>
      <c r="D16" s="661">
        <v>156</v>
      </c>
      <c r="E16" s="674">
        <v>621</v>
      </c>
      <c r="F16" s="660">
        <v>523</v>
      </c>
      <c r="G16" s="661">
        <v>186</v>
      </c>
      <c r="H16" s="674">
        <v>709</v>
      </c>
      <c r="I16" s="660">
        <v>510</v>
      </c>
      <c r="J16" s="661">
        <v>230</v>
      </c>
      <c r="K16" s="674">
        <v>740</v>
      </c>
      <c r="L16" s="660">
        <v>366</v>
      </c>
      <c r="M16" s="661">
        <v>155</v>
      </c>
      <c r="N16" s="674">
        <v>521</v>
      </c>
      <c r="O16" s="660">
        <v>408</v>
      </c>
      <c r="P16" s="661">
        <v>195</v>
      </c>
      <c r="Q16" s="674">
        <v>603</v>
      </c>
      <c r="R16" s="660">
        <v>432</v>
      </c>
      <c r="S16" s="661">
        <v>178</v>
      </c>
      <c r="T16" s="674">
        <v>610</v>
      </c>
      <c r="U16" s="660">
        <v>430</v>
      </c>
      <c r="V16" s="661">
        <v>140</v>
      </c>
      <c r="W16" s="674">
        <v>570</v>
      </c>
      <c r="X16" s="660">
        <v>423</v>
      </c>
      <c r="Y16" s="661">
        <v>193</v>
      </c>
      <c r="Z16" s="674">
        <v>616</v>
      </c>
      <c r="AA16" s="660">
        <v>372</v>
      </c>
      <c r="AB16" s="661">
        <v>135</v>
      </c>
      <c r="AC16" s="674">
        <v>507</v>
      </c>
      <c r="AD16" s="660">
        <v>417</v>
      </c>
      <c r="AE16" s="661">
        <v>159</v>
      </c>
      <c r="AF16" s="674">
        <v>576</v>
      </c>
      <c r="AG16" s="660">
        <v>470</v>
      </c>
      <c r="AH16" s="661">
        <v>251</v>
      </c>
      <c r="AI16" s="674">
        <v>721</v>
      </c>
      <c r="AJ16" s="660">
        <v>438</v>
      </c>
      <c r="AK16" s="661">
        <v>232</v>
      </c>
      <c r="AL16" s="674">
        <v>670</v>
      </c>
      <c r="AM16" s="656">
        <v>5254</v>
      </c>
      <c r="AN16" s="657">
        <v>2210</v>
      </c>
      <c r="AO16" s="1054">
        <v>7464</v>
      </c>
    </row>
    <row r="17" spans="2:41" x14ac:dyDescent="0.2">
      <c r="B17" s="1075" t="s">
        <v>54</v>
      </c>
      <c r="C17" s="660">
        <v>773</v>
      </c>
      <c r="D17" s="661">
        <v>318</v>
      </c>
      <c r="E17" s="674">
        <v>1091</v>
      </c>
      <c r="F17" s="660">
        <v>730</v>
      </c>
      <c r="G17" s="661">
        <v>216</v>
      </c>
      <c r="H17" s="674">
        <v>946</v>
      </c>
      <c r="I17" s="660">
        <v>784</v>
      </c>
      <c r="J17" s="661">
        <v>368</v>
      </c>
      <c r="K17" s="674">
        <v>1152</v>
      </c>
      <c r="L17" s="660">
        <v>611</v>
      </c>
      <c r="M17" s="661">
        <v>260</v>
      </c>
      <c r="N17" s="674">
        <v>871</v>
      </c>
      <c r="O17" s="660">
        <v>744</v>
      </c>
      <c r="P17" s="661">
        <v>364</v>
      </c>
      <c r="Q17" s="674">
        <v>1108</v>
      </c>
      <c r="R17" s="660">
        <v>650</v>
      </c>
      <c r="S17" s="661">
        <v>349</v>
      </c>
      <c r="T17" s="674">
        <v>999</v>
      </c>
      <c r="U17" s="660">
        <v>723</v>
      </c>
      <c r="V17" s="661">
        <v>238</v>
      </c>
      <c r="W17" s="674">
        <v>961</v>
      </c>
      <c r="X17" s="660">
        <v>659</v>
      </c>
      <c r="Y17" s="661">
        <v>333</v>
      </c>
      <c r="Z17" s="674">
        <v>992</v>
      </c>
      <c r="AA17" s="660">
        <v>559</v>
      </c>
      <c r="AB17" s="661">
        <v>249</v>
      </c>
      <c r="AC17" s="674">
        <v>808</v>
      </c>
      <c r="AD17" s="660">
        <v>675</v>
      </c>
      <c r="AE17" s="661">
        <v>297</v>
      </c>
      <c r="AF17" s="674">
        <v>972</v>
      </c>
      <c r="AG17" s="660">
        <v>695</v>
      </c>
      <c r="AH17" s="661">
        <v>328</v>
      </c>
      <c r="AI17" s="674">
        <v>1023</v>
      </c>
      <c r="AJ17" s="660">
        <v>670</v>
      </c>
      <c r="AK17" s="661">
        <v>299</v>
      </c>
      <c r="AL17" s="674">
        <v>969</v>
      </c>
      <c r="AM17" s="656">
        <v>8273</v>
      </c>
      <c r="AN17" s="657">
        <v>3619</v>
      </c>
      <c r="AO17" s="1054">
        <v>11892</v>
      </c>
    </row>
    <row r="18" spans="2:41" x14ac:dyDescent="0.2">
      <c r="B18" s="1075" t="s">
        <v>857</v>
      </c>
      <c r="C18" s="660">
        <v>411</v>
      </c>
      <c r="D18" s="661">
        <v>147</v>
      </c>
      <c r="E18" s="674">
        <v>558</v>
      </c>
      <c r="F18" s="660">
        <v>448</v>
      </c>
      <c r="G18" s="661">
        <v>116</v>
      </c>
      <c r="H18" s="674">
        <v>564</v>
      </c>
      <c r="I18" s="660">
        <v>419</v>
      </c>
      <c r="J18" s="661">
        <v>154</v>
      </c>
      <c r="K18" s="674">
        <v>573</v>
      </c>
      <c r="L18" s="660">
        <v>383</v>
      </c>
      <c r="M18" s="661">
        <v>116</v>
      </c>
      <c r="N18" s="674">
        <v>499</v>
      </c>
      <c r="O18" s="660">
        <v>440</v>
      </c>
      <c r="P18" s="661">
        <v>175</v>
      </c>
      <c r="Q18" s="674">
        <v>615</v>
      </c>
      <c r="R18" s="660">
        <v>408</v>
      </c>
      <c r="S18" s="661">
        <v>157</v>
      </c>
      <c r="T18" s="674">
        <v>565</v>
      </c>
      <c r="U18" s="660">
        <v>419</v>
      </c>
      <c r="V18" s="661">
        <v>140</v>
      </c>
      <c r="W18" s="674">
        <v>559</v>
      </c>
      <c r="X18" s="660">
        <v>362</v>
      </c>
      <c r="Y18" s="661">
        <v>147</v>
      </c>
      <c r="Z18" s="674">
        <v>509</v>
      </c>
      <c r="AA18" s="660">
        <v>281</v>
      </c>
      <c r="AB18" s="661">
        <v>105</v>
      </c>
      <c r="AC18" s="674">
        <v>386</v>
      </c>
      <c r="AD18" s="660">
        <v>330</v>
      </c>
      <c r="AE18" s="661">
        <v>143</v>
      </c>
      <c r="AF18" s="674">
        <v>473</v>
      </c>
      <c r="AG18" s="660">
        <v>371</v>
      </c>
      <c r="AH18" s="661">
        <v>148</v>
      </c>
      <c r="AI18" s="674">
        <v>519</v>
      </c>
      <c r="AJ18" s="660">
        <v>372</v>
      </c>
      <c r="AK18" s="661">
        <v>141</v>
      </c>
      <c r="AL18" s="674">
        <v>513</v>
      </c>
      <c r="AM18" s="656">
        <v>4644</v>
      </c>
      <c r="AN18" s="657">
        <v>1689</v>
      </c>
      <c r="AO18" s="1054">
        <v>6333</v>
      </c>
    </row>
    <row r="19" spans="2:41" x14ac:dyDescent="0.2">
      <c r="B19" s="1075" t="s">
        <v>55</v>
      </c>
      <c r="C19" s="660">
        <v>152</v>
      </c>
      <c r="D19" s="661">
        <v>50</v>
      </c>
      <c r="E19" s="674">
        <v>202</v>
      </c>
      <c r="F19" s="660">
        <v>118</v>
      </c>
      <c r="G19" s="661">
        <v>50</v>
      </c>
      <c r="H19" s="674">
        <v>168</v>
      </c>
      <c r="I19" s="660">
        <v>158</v>
      </c>
      <c r="J19" s="661">
        <v>45</v>
      </c>
      <c r="K19" s="674">
        <v>203</v>
      </c>
      <c r="L19" s="660">
        <v>119</v>
      </c>
      <c r="M19" s="661">
        <v>41</v>
      </c>
      <c r="N19" s="674">
        <v>160</v>
      </c>
      <c r="O19" s="660">
        <v>140</v>
      </c>
      <c r="P19" s="661">
        <v>65</v>
      </c>
      <c r="Q19" s="674">
        <v>205</v>
      </c>
      <c r="R19" s="660">
        <v>132</v>
      </c>
      <c r="S19" s="661">
        <v>59</v>
      </c>
      <c r="T19" s="674">
        <v>191</v>
      </c>
      <c r="U19" s="660">
        <v>132</v>
      </c>
      <c r="V19" s="661">
        <v>25</v>
      </c>
      <c r="W19" s="674">
        <v>157</v>
      </c>
      <c r="X19" s="660">
        <v>106</v>
      </c>
      <c r="Y19" s="661">
        <v>46</v>
      </c>
      <c r="Z19" s="674">
        <v>152</v>
      </c>
      <c r="AA19" s="660">
        <v>106</v>
      </c>
      <c r="AB19" s="661">
        <v>25</v>
      </c>
      <c r="AC19" s="674">
        <v>131</v>
      </c>
      <c r="AD19" s="660">
        <v>113</v>
      </c>
      <c r="AE19" s="661">
        <v>42</v>
      </c>
      <c r="AF19" s="674">
        <v>155</v>
      </c>
      <c r="AG19" s="660">
        <v>119</v>
      </c>
      <c r="AH19" s="661">
        <v>42</v>
      </c>
      <c r="AI19" s="674">
        <v>161</v>
      </c>
      <c r="AJ19" s="660">
        <v>130</v>
      </c>
      <c r="AK19" s="661">
        <v>52</v>
      </c>
      <c r="AL19" s="674">
        <v>182</v>
      </c>
      <c r="AM19" s="656">
        <v>1525</v>
      </c>
      <c r="AN19" s="657">
        <v>542</v>
      </c>
      <c r="AO19" s="1054">
        <v>2067</v>
      </c>
    </row>
    <row r="20" spans="2:41" x14ac:dyDescent="0.2">
      <c r="B20" s="1075" t="s">
        <v>56</v>
      </c>
      <c r="C20" s="660">
        <v>492</v>
      </c>
      <c r="D20" s="661">
        <v>163</v>
      </c>
      <c r="E20" s="674">
        <v>655</v>
      </c>
      <c r="F20" s="660">
        <v>424</v>
      </c>
      <c r="G20" s="661">
        <v>150</v>
      </c>
      <c r="H20" s="674">
        <v>574</v>
      </c>
      <c r="I20" s="660">
        <v>485</v>
      </c>
      <c r="J20" s="661">
        <v>174</v>
      </c>
      <c r="K20" s="674">
        <v>659</v>
      </c>
      <c r="L20" s="660">
        <v>366</v>
      </c>
      <c r="M20" s="661">
        <v>154</v>
      </c>
      <c r="N20" s="674">
        <v>520</v>
      </c>
      <c r="O20" s="660">
        <v>542</v>
      </c>
      <c r="P20" s="661">
        <v>190</v>
      </c>
      <c r="Q20" s="674">
        <v>732</v>
      </c>
      <c r="R20" s="660">
        <v>456</v>
      </c>
      <c r="S20" s="661">
        <v>200</v>
      </c>
      <c r="T20" s="674">
        <v>656</v>
      </c>
      <c r="U20" s="660">
        <v>464</v>
      </c>
      <c r="V20" s="661">
        <v>127</v>
      </c>
      <c r="W20" s="674">
        <v>591</v>
      </c>
      <c r="X20" s="660">
        <v>472</v>
      </c>
      <c r="Y20" s="661">
        <v>166</v>
      </c>
      <c r="Z20" s="674">
        <v>638</v>
      </c>
      <c r="AA20" s="660">
        <v>347</v>
      </c>
      <c r="AB20" s="661">
        <v>142</v>
      </c>
      <c r="AC20" s="674">
        <v>489</v>
      </c>
      <c r="AD20" s="660">
        <v>403</v>
      </c>
      <c r="AE20" s="661">
        <v>198</v>
      </c>
      <c r="AF20" s="674">
        <v>601</v>
      </c>
      <c r="AG20" s="660">
        <v>494</v>
      </c>
      <c r="AH20" s="661">
        <v>189</v>
      </c>
      <c r="AI20" s="674">
        <v>683</v>
      </c>
      <c r="AJ20" s="660">
        <v>428</v>
      </c>
      <c r="AK20" s="661">
        <v>161</v>
      </c>
      <c r="AL20" s="674">
        <v>589</v>
      </c>
      <c r="AM20" s="656">
        <v>5373</v>
      </c>
      <c r="AN20" s="657">
        <v>2014</v>
      </c>
      <c r="AO20" s="1054">
        <v>7387</v>
      </c>
    </row>
    <row r="21" spans="2:41" x14ac:dyDescent="0.2">
      <c r="B21" s="1075" t="s">
        <v>858</v>
      </c>
      <c r="C21" s="660">
        <v>30</v>
      </c>
      <c r="D21" s="661">
        <v>9</v>
      </c>
      <c r="E21" s="674">
        <v>39</v>
      </c>
      <c r="F21" s="660">
        <v>27</v>
      </c>
      <c r="G21" s="661">
        <v>5</v>
      </c>
      <c r="H21" s="674">
        <v>32</v>
      </c>
      <c r="I21" s="660">
        <v>32</v>
      </c>
      <c r="J21" s="661">
        <v>24</v>
      </c>
      <c r="K21" s="674">
        <v>56</v>
      </c>
      <c r="L21" s="660">
        <v>29</v>
      </c>
      <c r="M21" s="661">
        <v>25</v>
      </c>
      <c r="N21" s="674">
        <v>54</v>
      </c>
      <c r="O21" s="660">
        <v>33</v>
      </c>
      <c r="P21" s="661">
        <v>34</v>
      </c>
      <c r="Q21" s="674">
        <v>67</v>
      </c>
      <c r="R21" s="660">
        <v>60</v>
      </c>
      <c r="S21" s="661">
        <v>28</v>
      </c>
      <c r="T21" s="674">
        <v>88</v>
      </c>
      <c r="U21" s="660">
        <v>42</v>
      </c>
      <c r="V21" s="661">
        <v>21</v>
      </c>
      <c r="W21" s="674">
        <v>63</v>
      </c>
      <c r="X21" s="660">
        <v>42</v>
      </c>
      <c r="Y21" s="661">
        <v>11</v>
      </c>
      <c r="Z21" s="674">
        <v>53</v>
      </c>
      <c r="AA21" s="660">
        <v>29</v>
      </c>
      <c r="AB21" s="661">
        <v>20</v>
      </c>
      <c r="AC21" s="674">
        <v>49</v>
      </c>
      <c r="AD21" s="660">
        <v>42</v>
      </c>
      <c r="AE21" s="661">
        <v>23</v>
      </c>
      <c r="AF21" s="674">
        <v>65</v>
      </c>
      <c r="AG21" s="660">
        <v>41</v>
      </c>
      <c r="AH21" s="661">
        <v>16</v>
      </c>
      <c r="AI21" s="674">
        <v>57</v>
      </c>
      <c r="AJ21" s="660">
        <v>37</v>
      </c>
      <c r="AK21" s="661">
        <v>25</v>
      </c>
      <c r="AL21" s="674">
        <v>62</v>
      </c>
      <c r="AM21" s="656">
        <v>444</v>
      </c>
      <c r="AN21" s="657">
        <v>241</v>
      </c>
      <c r="AO21" s="1054">
        <v>685</v>
      </c>
    </row>
    <row r="22" spans="2:41" x14ac:dyDescent="0.2">
      <c r="B22" s="1075" t="s">
        <v>57</v>
      </c>
      <c r="C22" s="660">
        <v>97</v>
      </c>
      <c r="D22" s="661">
        <v>35</v>
      </c>
      <c r="E22" s="674">
        <v>132</v>
      </c>
      <c r="F22" s="660">
        <v>113</v>
      </c>
      <c r="G22" s="661">
        <v>40</v>
      </c>
      <c r="H22" s="674">
        <v>153</v>
      </c>
      <c r="I22" s="660">
        <v>108</v>
      </c>
      <c r="J22" s="661">
        <v>68</v>
      </c>
      <c r="K22" s="674">
        <v>176</v>
      </c>
      <c r="L22" s="660">
        <v>86</v>
      </c>
      <c r="M22" s="661">
        <v>35</v>
      </c>
      <c r="N22" s="674">
        <v>121</v>
      </c>
      <c r="O22" s="660">
        <v>130</v>
      </c>
      <c r="P22" s="661">
        <v>50</v>
      </c>
      <c r="Q22" s="674">
        <v>180</v>
      </c>
      <c r="R22" s="660">
        <v>101</v>
      </c>
      <c r="S22" s="661">
        <v>37</v>
      </c>
      <c r="T22" s="674">
        <v>138</v>
      </c>
      <c r="U22" s="660">
        <v>74</v>
      </c>
      <c r="V22" s="661">
        <v>39</v>
      </c>
      <c r="W22" s="674">
        <v>113</v>
      </c>
      <c r="X22" s="660">
        <v>84</v>
      </c>
      <c r="Y22" s="661">
        <v>40</v>
      </c>
      <c r="Z22" s="674">
        <v>124</v>
      </c>
      <c r="AA22" s="660">
        <v>59</v>
      </c>
      <c r="AB22" s="661">
        <v>38</v>
      </c>
      <c r="AC22" s="674">
        <v>97</v>
      </c>
      <c r="AD22" s="660">
        <v>73</v>
      </c>
      <c r="AE22" s="661">
        <v>39</v>
      </c>
      <c r="AF22" s="674">
        <v>112</v>
      </c>
      <c r="AG22" s="660">
        <v>104</v>
      </c>
      <c r="AH22" s="661">
        <v>39</v>
      </c>
      <c r="AI22" s="674">
        <v>143</v>
      </c>
      <c r="AJ22" s="660">
        <v>85</v>
      </c>
      <c r="AK22" s="661">
        <v>42</v>
      </c>
      <c r="AL22" s="674">
        <v>127</v>
      </c>
      <c r="AM22" s="656">
        <v>1114</v>
      </c>
      <c r="AN22" s="657">
        <v>502</v>
      </c>
      <c r="AO22" s="1054">
        <v>1616</v>
      </c>
    </row>
    <row r="23" spans="2:41" x14ac:dyDescent="0.2">
      <c r="B23" s="1075" t="s">
        <v>58</v>
      </c>
      <c r="C23" s="660">
        <v>5951</v>
      </c>
      <c r="D23" s="661">
        <v>2743</v>
      </c>
      <c r="E23" s="674">
        <v>8694</v>
      </c>
      <c r="F23" s="660">
        <v>5288</v>
      </c>
      <c r="G23" s="661">
        <v>2238</v>
      </c>
      <c r="H23" s="674">
        <v>7526</v>
      </c>
      <c r="I23" s="660">
        <v>6426</v>
      </c>
      <c r="J23" s="661">
        <v>3186</v>
      </c>
      <c r="K23" s="674">
        <v>9612</v>
      </c>
      <c r="L23" s="660">
        <v>4807</v>
      </c>
      <c r="M23" s="661">
        <v>2375</v>
      </c>
      <c r="N23" s="674">
        <v>7182</v>
      </c>
      <c r="O23" s="660">
        <v>5861</v>
      </c>
      <c r="P23" s="661">
        <v>2883</v>
      </c>
      <c r="Q23" s="674">
        <v>8744</v>
      </c>
      <c r="R23" s="660">
        <v>5457</v>
      </c>
      <c r="S23" s="661">
        <v>2589</v>
      </c>
      <c r="T23" s="674">
        <v>8046</v>
      </c>
      <c r="U23" s="660">
        <v>5546</v>
      </c>
      <c r="V23" s="661">
        <v>2383</v>
      </c>
      <c r="W23" s="674">
        <v>7929</v>
      </c>
      <c r="X23" s="660">
        <v>5672</v>
      </c>
      <c r="Y23" s="661">
        <v>2840</v>
      </c>
      <c r="Z23" s="674">
        <v>8512</v>
      </c>
      <c r="AA23" s="660">
        <v>4764</v>
      </c>
      <c r="AB23" s="661">
        <v>2376</v>
      </c>
      <c r="AC23" s="674">
        <v>7140</v>
      </c>
      <c r="AD23" s="660">
        <v>5381</v>
      </c>
      <c r="AE23" s="661">
        <v>2569</v>
      </c>
      <c r="AF23" s="674">
        <v>7950</v>
      </c>
      <c r="AG23" s="660">
        <v>6007</v>
      </c>
      <c r="AH23" s="661">
        <v>2957</v>
      </c>
      <c r="AI23" s="674">
        <v>8964</v>
      </c>
      <c r="AJ23" s="660">
        <v>5493</v>
      </c>
      <c r="AK23" s="661">
        <v>2541</v>
      </c>
      <c r="AL23" s="674">
        <v>8034</v>
      </c>
      <c r="AM23" s="656">
        <v>66653</v>
      </c>
      <c r="AN23" s="657">
        <v>31680</v>
      </c>
      <c r="AO23" s="1054">
        <v>98333</v>
      </c>
    </row>
    <row r="24" spans="2:41" ht="15" x14ac:dyDescent="0.25">
      <c r="B24" s="1103" t="s">
        <v>899</v>
      </c>
      <c r="C24" s="664">
        <v>10408</v>
      </c>
      <c r="D24" s="665">
        <v>4510</v>
      </c>
      <c r="E24" s="674">
        <v>14918</v>
      </c>
      <c r="F24" s="664">
        <v>9624</v>
      </c>
      <c r="G24" s="665">
        <v>3863</v>
      </c>
      <c r="H24" s="674">
        <v>13487</v>
      </c>
      <c r="I24" s="664">
        <v>11093</v>
      </c>
      <c r="J24" s="665">
        <v>5535</v>
      </c>
      <c r="K24" s="674">
        <v>16628</v>
      </c>
      <c r="L24" s="664">
        <v>8398</v>
      </c>
      <c r="M24" s="665">
        <v>4045</v>
      </c>
      <c r="N24" s="674">
        <v>12443</v>
      </c>
      <c r="O24" s="664">
        <v>10223</v>
      </c>
      <c r="P24" s="665">
        <v>5029</v>
      </c>
      <c r="Q24" s="674">
        <v>15252</v>
      </c>
      <c r="R24" s="664">
        <v>9502</v>
      </c>
      <c r="S24" s="665">
        <v>4579</v>
      </c>
      <c r="T24" s="674">
        <v>14081</v>
      </c>
      <c r="U24" s="664">
        <v>9739</v>
      </c>
      <c r="V24" s="665">
        <v>3961</v>
      </c>
      <c r="W24" s="674">
        <v>13700</v>
      </c>
      <c r="X24" s="664">
        <v>9641</v>
      </c>
      <c r="Y24" s="665">
        <v>4850</v>
      </c>
      <c r="Z24" s="674">
        <v>14491</v>
      </c>
      <c r="AA24" s="664">
        <v>8094</v>
      </c>
      <c r="AB24" s="665">
        <v>3944</v>
      </c>
      <c r="AC24" s="674">
        <v>12038</v>
      </c>
      <c r="AD24" s="664">
        <v>9236</v>
      </c>
      <c r="AE24" s="665">
        <v>4448</v>
      </c>
      <c r="AF24" s="674">
        <v>13684</v>
      </c>
      <c r="AG24" s="664">
        <v>10314</v>
      </c>
      <c r="AH24" s="665">
        <v>5080</v>
      </c>
      <c r="AI24" s="674">
        <v>15394</v>
      </c>
      <c r="AJ24" s="664">
        <v>9440</v>
      </c>
      <c r="AK24" s="665">
        <v>4507</v>
      </c>
      <c r="AL24" s="674">
        <v>13947</v>
      </c>
      <c r="AM24" s="664">
        <v>115712</v>
      </c>
      <c r="AN24" s="665">
        <v>54351</v>
      </c>
      <c r="AO24" s="1104">
        <v>170063</v>
      </c>
    </row>
    <row r="25" spans="2:41" ht="21.75" customHeight="1" x14ac:dyDescent="0.2">
      <c r="B25" s="1101" t="s">
        <v>896</v>
      </c>
      <c r="C25" s="1058"/>
      <c r="D25" s="1059"/>
      <c r="E25" s="1060"/>
      <c r="F25" s="1058"/>
      <c r="G25" s="1059"/>
      <c r="H25" s="1060"/>
      <c r="I25" s="1058"/>
      <c r="J25" s="1059"/>
      <c r="K25" s="1060"/>
      <c r="L25" s="1058"/>
      <c r="M25" s="1059"/>
      <c r="N25" s="1060"/>
      <c r="O25" s="1058"/>
      <c r="P25" s="1059"/>
      <c r="Q25" s="1060"/>
      <c r="R25" s="1058"/>
      <c r="S25" s="1059"/>
      <c r="T25" s="1060"/>
      <c r="U25" s="1058"/>
      <c r="V25" s="1059"/>
      <c r="W25" s="1060"/>
      <c r="X25" s="1058"/>
      <c r="Y25" s="1059"/>
      <c r="Z25" s="1060"/>
      <c r="AA25" s="1058"/>
      <c r="AB25" s="1059"/>
      <c r="AC25" s="1060"/>
      <c r="AD25" s="1058"/>
      <c r="AE25" s="1059"/>
      <c r="AF25" s="1060"/>
      <c r="AG25" s="1058"/>
      <c r="AH25" s="1059"/>
      <c r="AI25" s="1060"/>
      <c r="AJ25" s="1058"/>
      <c r="AK25" s="1059"/>
      <c r="AL25" s="1060"/>
      <c r="AM25" s="1058"/>
      <c r="AN25" s="1059"/>
      <c r="AO25" s="1052"/>
    </row>
    <row r="26" spans="2:41" x14ac:dyDescent="0.2">
      <c r="B26" s="699" t="s">
        <v>47</v>
      </c>
      <c r="C26" s="656">
        <v>4</v>
      </c>
      <c r="D26" s="657">
        <v>17</v>
      </c>
      <c r="E26" s="674">
        <v>21</v>
      </c>
      <c r="F26" s="656">
        <v>13</v>
      </c>
      <c r="G26" s="657">
        <v>5</v>
      </c>
      <c r="H26" s="674">
        <v>18</v>
      </c>
      <c r="I26" s="656">
        <v>8</v>
      </c>
      <c r="J26" s="657">
        <v>24</v>
      </c>
      <c r="K26" s="674">
        <v>32</v>
      </c>
      <c r="L26" s="656">
        <v>5</v>
      </c>
      <c r="M26" s="657">
        <v>21</v>
      </c>
      <c r="N26" s="674">
        <v>26</v>
      </c>
      <c r="O26" s="656">
        <v>6</v>
      </c>
      <c r="P26" s="657">
        <v>20</v>
      </c>
      <c r="Q26" s="674">
        <v>26</v>
      </c>
      <c r="R26" s="656">
        <v>7</v>
      </c>
      <c r="S26" s="657">
        <v>12</v>
      </c>
      <c r="T26" s="674">
        <v>19</v>
      </c>
      <c r="U26" s="656">
        <v>6</v>
      </c>
      <c r="V26" s="657">
        <v>6</v>
      </c>
      <c r="W26" s="674">
        <v>12</v>
      </c>
      <c r="X26" s="656">
        <v>14</v>
      </c>
      <c r="Y26" s="657">
        <v>16</v>
      </c>
      <c r="Z26" s="674">
        <v>30</v>
      </c>
      <c r="AA26" s="656">
        <v>7</v>
      </c>
      <c r="AB26" s="657">
        <v>8</v>
      </c>
      <c r="AC26" s="674">
        <v>15</v>
      </c>
      <c r="AD26" s="656">
        <v>5</v>
      </c>
      <c r="AE26" s="657">
        <v>14</v>
      </c>
      <c r="AF26" s="674">
        <v>19</v>
      </c>
      <c r="AG26" s="656">
        <v>8</v>
      </c>
      <c r="AH26" s="657">
        <v>22</v>
      </c>
      <c r="AI26" s="674">
        <v>30</v>
      </c>
      <c r="AJ26" s="656">
        <v>14</v>
      </c>
      <c r="AK26" s="657">
        <v>10</v>
      </c>
      <c r="AL26" s="674">
        <v>24</v>
      </c>
      <c r="AM26" s="656">
        <v>97</v>
      </c>
      <c r="AN26" s="657">
        <v>175</v>
      </c>
      <c r="AO26" s="1054">
        <v>272</v>
      </c>
    </row>
    <row r="27" spans="2:41" x14ac:dyDescent="0.2">
      <c r="B27" s="1075" t="s">
        <v>48</v>
      </c>
      <c r="C27" s="660">
        <v>13</v>
      </c>
      <c r="D27" s="661">
        <v>19</v>
      </c>
      <c r="E27" s="674">
        <v>32</v>
      </c>
      <c r="F27" s="660">
        <v>11</v>
      </c>
      <c r="G27" s="661">
        <v>12</v>
      </c>
      <c r="H27" s="674">
        <v>23</v>
      </c>
      <c r="I27" s="660">
        <v>11</v>
      </c>
      <c r="J27" s="661">
        <v>24</v>
      </c>
      <c r="K27" s="674">
        <v>35</v>
      </c>
      <c r="L27" s="660">
        <v>17</v>
      </c>
      <c r="M27" s="661">
        <v>15</v>
      </c>
      <c r="N27" s="674">
        <v>32</v>
      </c>
      <c r="O27" s="660">
        <v>16</v>
      </c>
      <c r="P27" s="661">
        <v>18</v>
      </c>
      <c r="Q27" s="674">
        <v>34</v>
      </c>
      <c r="R27" s="660">
        <v>26</v>
      </c>
      <c r="S27" s="661">
        <v>21</v>
      </c>
      <c r="T27" s="674">
        <v>47</v>
      </c>
      <c r="U27" s="660">
        <v>12</v>
      </c>
      <c r="V27" s="661">
        <v>21</v>
      </c>
      <c r="W27" s="674">
        <v>33</v>
      </c>
      <c r="X27" s="660">
        <v>12</v>
      </c>
      <c r="Y27" s="661">
        <v>21</v>
      </c>
      <c r="Z27" s="674">
        <v>33</v>
      </c>
      <c r="AA27" s="660">
        <v>20</v>
      </c>
      <c r="AB27" s="661">
        <v>23</v>
      </c>
      <c r="AC27" s="674">
        <v>43</v>
      </c>
      <c r="AD27" s="660">
        <v>11</v>
      </c>
      <c r="AE27" s="661">
        <v>30</v>
      </c>
      <c r="AF27" s="674">
        <v>41</v>
      </c>
      <c r="AG27" s="660">
        <v>10</v>
      </c>
      <c r="AH27" s="661">
        <v>16</v>
      </c>
      <c r="AI27" s="674">
        <v>26</v>
      </c>
      <c r="AJ27" s="660">
        <v>11</v>
      </c>
      <c r="AK27" s="661">
        <v>12</v>
      </c>
      <c r="AL27" s="674">
        <v>23</v>
      </c>
      <c r="AM27" s="656">
        <v>170</v>
      </c>
      <c r="AN27" s="657">
        <v>232</v>
      </c>
      <c r="AO27" s="1054">
        <v>402</v>
      </c>
    </row>
    <row r="28" spans="2:41" x14ac:dyDescent="0.2">
      <c r="B28" s="1075" t="s">
        <v>49</v>
      </c>
      <c r="C28" s="660">
        <v>30</v>
      </c>
      <c r="D28" s="661">
        <v>31</v>
      </c>
      <c r="E28" s="674">
        <v>61</v>
      </c>
      <c r="F28" s="660">
        <v>27</v>
      </c>
      <c r="G28" s="661">
        <v>36</v>
      </c>
      <c r="H28" s="674">
        <v>63</v>
      </c>
      <c r="I28" s="660">
        <v>48</v>
      </c>
      <c r="J28" s="661">
        <v>62</v>
      </c>
      <c r="K28" s="674">
        <v>110</v>
      </c>
      <c r="L28" s="660">
        <v>34</v>
      </c>
      <c r="M28" s="661">
        <v>38</v>
      </c>
      <c r="N28" s="674">
        <v>72</v>
      </c>
      <c r="O28" s="660">
        <v>34</v>
      </c>
      <c r="P28" s="661">
        <v>61</v>
      </c>
      <c r="Q28" s="674">
        <v>95</v>
      </c>
      <c r="R28" s="660">
        <v>37</v>
      </c>
      <c r="S28" s="661">
        <v>42</v>
      </c>
      <c r="T28" s="674">
        <v>79</v>
      </c>
      <c r="U28" s="660">
        <v>51</v>
      </c>
      <c r="V28" s="661">
        <v>30</v>
      </c>
      <c r="W28" s="674">
        <v>81</v>
      </c>
      <c r="X28" s="660">
        <v>37</v>
      </c>
      <c r="Y28" s="661">
        <v>46</v>
      </c>
      <c r="Z28" s="674">
        <v>83</v>
      </c>
      <c r="AA28" s="660">
        <v>37</v>
      </c>
      <c r="AB28" s="661">
        <v>33</v>
      </c>
      <c r="AC28" s="674">
        <v>70</v>
      </c>
      <c r="AD28" s="660">
        <v>30</v>
      </c>
      <c r="AE28" s="661">
        <v>49</v>
      </c>
      <c r="AF28" s="674">
        <v>79</v>
      </c>
      <c r="AG28" s="660">
        <v>33</v>
      </c>
      <c r="AH28" s="661">
        <v>48</v>
      </c>
      <c r="AI28" s="674">
        <v>81</v>
      </c>
      <c r="AJ28" s="660">
        <v>35</v>
      </c>
      <c r="AK28" s="661">
        <v>30</v>
      </c>
      <c r="AL28" s="674">
        <v>65</v>
      </c>
      <c r="AM28" s="656">
        <v>433</v>
      </c>
      <c r="AN28" s="657">
        <v>506</v>
      </c>
      <c r="AO28" s="1054">
        <v>939</v>
      </c>
    </row>
    <row r="29" spans="2:41" x14ac:dyDescent="0.2">
      <c r="B29" s="1075" t="s">
        <v>50</v>
      </c>
      <c r="C29" s="660">
        <v>6</v>
      </c>
      <c r="D29" s="661">
        <v>7</v>
      </c>
      <c r="E29" s="674">
        <v>13</v>
      </c>
      <c r="F29" s="660">
        <v>7</v>
      </c>
      <c r="G29" s="661">
        <v>7</v>
      </c>
      <c r="H29" s="674">
        <v>14</v>
      </c>
      <c r="I29" s="660">
        <v>9</v>
      </c>
      <c r="J29" s="661">
        <v>25</v>
      </c>
      <c r="K29" s="674">
        <v>34</v>
      </c>
      <c r="L29" s="660">
        <v>5</v>
      </c>
      <c r="M29" s="661">
        <v>4</v>
      </c>
      <c r="N29" s="674">
        <v>9</v>
      </c>
      <c r="O29" s="660">
        <v>17</v>
      </c>
      <c r="P29" s="661">
        <v>12</v>
      </c>
      <c r="Q29" s="674">
        <v>29</v>
      </c>
      <c r="R29" s="660">
        <v>10</v>
      </c>
      <c r="S29" s="661">
        <v>18</v>
      </c>
      <c r="T29" s="674">
        <v>28</v>
      </c>
      <c r="U29" s="660">
        <v>11</v>
      </c>
      <c r="V29" s="661">
        <v>17</v>
      </c>
      <c r="W29" s="674">
        <v>28</v>
      </c>
      <c r="X29" s="660">
        <v>9</v>
      </c>
      <c r="Y29" s="661">
        <v>19</v>
      </c>
      <c r="Z29" s="674">
        <v>28</v>
      </c>
      <c r="AA29" s="660">
        <v>5</v>
      </c>
      <c r="AB29" s="661">
        <v>14</v>
      </c>
      <c r="AC29" s="674">
        <v>19</v>
      </c>
      <c r="AD29" s="660">
        <v>6</v>
      </c>
      <c r="AE29" s="661">
        <v>17</v>
      </c>
      <c r="AF29" s="674">
        <v>23</v>
      </c>
      <c r="AG29" s="660">
        <v>15</v>
      </c>
      <c r="AH29" s="661">
        <v>8</v>
      </c>
      <c r="AI29" s="674">
        <v>23</v>
      </c>
      <c r="AJ29" s="660">
        <v>10</v>
      </c>
      <c r="AK29" s="661">
        <v>13</v>
      </c>
      <c r="AL29" s="674">
        <v>23</v>
      </c>
      <c r="AM29" s="656">
        <v>110</v>
      </c>
      <c r="AN29" s="657">
        <v>161</v>
      </c>
      <c r="AO29" s="1054">
        <v>271</v>
      </c>
    </row>
    <row r="30" spans="2:41" x14ac:dyDescent="0.2">
      <c r="B30" s="1075" t="s">
        <v>51</v>
      </c>
      <c r="C30" s="660">
        <v>29</v>
      </c>
      <c r="D30" s="661">
        <v>34</v>
      </c>
      <c r="E30" s="674">
        <v>63</v>
      </c>
      <c r="F30" s="660">
        <v>25</v>
      </c>
      <c r="G30" s="661">
        <v>16</v>
      </c>
      <c r="H30" s="674">
        <v>41</v>
      </c>
      <c r="I30" s="660">
        <v>35</v>
      </c>
      <c r="J30" s="661">
        <v>50</v>
      </c>
      <c r="K30" s="674">
        <v>85</v>
      </c>
      <c r="L30" s="660">
        <v>29</v>
      </c>
      <c r="M30" s="661">
        <v>48</v>
      </c>
      <c r="N30" s="674">
        <v>77</v>
      </c>
      <c r="O30" s="660">
        <v>28</v>
      </c>
      <c r="P30" s="661">
        <v>44</v>
      </c>
      <c r="Q30" s="674">
        <v>72</v>
      </c>
      <c r="R30" s="660">
        <v>48</v>
      </c>
      <c r="S30" s="661">
        <v>35</v>
      </c>
      <c r="T30" s="674">
        <v>83</v>
      </c>
      <c r="U30" s="660">
        <v>30</v>
      </c>
      <c r="V30" s="661">
        <v>22</v>
      </c>
      <c r="W30" s="674">
        <v>52</v>
      </c>
      <c r="X30" s="660">
        <v>33</v>
      </c>
      <c r="Y30" s="661">
        <v>44</v>
      </c>
      <c r="Z30" s="674">
        <v>77</v>
      </c>
      <c r="AA30" s="660">
        <v>28</v>
      </c>
      <c r="AB30" s="661">
        <v>34</v>
      </c>
      <c r="AC30" s="674">
        <v>62</v>
      </c>
      <c r="AD30" s="660">
        <v>34</v>
      </c>
      <c r="AE30" s="661">
        <v>32</v>
      </c>
      <c r="AF30" s="674">
        <v>66</v>
      </c>
      <c r="AG30" s="660">
        <v>17</v>
      </c>
      <c r="AH30" s="661">
        <v>40</v>
      </c>
      <c r="AI30" s="674">
        <v>57</v>
      </c>
      <c r="AJ30" s="660">
        <v>20</v>
      </c>
      <c r="AK30" s="661">
        <v>44</v>
      </c>
      <c r="AL30" s="674">
        <v>64</v>
      </c>
      <c r="AM30" s="656">
        <v>356</v>
      </c>
      <c r="AN30" s="657">
        <v>443</v>
      </c>
      <c r="AO30" s="1054">
        <v>799</v>
      </c>
    </row>
    <row r="31" spans="2:41" x14ac:dyDescent="0.2">
      <c r="B31" s="1075" t="s">
        <v>52</v>
      </c>
      <c r="C31" s="660">
        <v>162</v>
      </c>
      <c r="D31" s="661">
        <v>183</v>
      </c>
      <c r="E31" s="674">
        <v>345</v>
      </c>
      <c r="F31" s="660">
        <v>165</v>
      </c>
      <c r="G31" s="661">
        <v>149</v>
      </c>
      <c r="H31" s="674">
        <v>314</v>
      </c>
      <c r="I31" s="660">
        <v>168</v>
      </c>
      <c r="J31" s="661">
        <v>233</v>
      </c>
      <c r="K31" s="674">
        <v>401</v>
      </c>
      <c r="L31" s="660">
        <v>157</v>
      </c>
      <c r="M31" s="661">
        <v>184</v>
      </c>
      <c r="N31" s="674">
        <v>341</v>
      </c>
      <c r="O31" s="660">
        <v>171</v>
      </c>
      <c r="P31" s="661">
        <v>213</v>
      </c>
      <c r="Q31" s="674">
        <v>384</v>
      </c>
      <c r="R31" s="660">
        <v>150</v>
      </c>
      <c r="S31" s="661">
        <v>209</v>
      </c>
      <c r="T31" s="674">
        <v>359</v>
      </c>
      <c r="U31" s="660">
        <v>183</v>
      </c>
      <c r="V31" s="661">
        <v>176</v>
      </c>
      <c r="W31" s="674">
        <v>359</v>
      </c>
      <c r="X31" s="660">
        <v>159</v>
      </c>
      <c r="Y31" s="661">
        <v>208</v>
      </c>
      <c r="Z31" s="674">
        <v>367</v>
      </c>
      <c r="AA31" s="660">
        <v>171</v>
      </c>
      <c r="AB31" s="661">
        <v>167</v>
      </c>
      <c r="AC31" s="674">
        <v>338</v>
      </c>
      <c r="AD31" s="660">
        <v>156</v>
      </c>
      <c r="AE31" s="661">
        <v>193</v>
      </c>
      <c r="AF31" s="674">
        <v>349</v>
      </c>
      <c r="AG31" s="660">
        <v>162</v>
      </c>
      <c r="AH31" s="661">
        <v>225</v>
      </c>
      <c r="AI31" s="674">
        <v>387</v>
      </c>
      <c r="AJ31" s="660">
        <v>114</v>
      </c>
      <c r="AK31" s="661">
        <v>174</v>
      </c>
      <c r="AL31" s="674">
        <v>288</v>
      </c>
      <c r="AM31" s="656">
        <v>1918</v>
      </c>
      <c r="AN31" s="657">
        <v>2314</v>
      </c>
      <c r="AO31" s="1054">
        <v>4232</v>
      </c>
    </row>
    <row r="32" spans="2:41" x14ac:dyDescent="0.2">
      <c r="B32" s="1075" t="s">
        <v>856</v>
      </c>
      <c r="C32" s="660">
        <v>71</v>
      </c>
      <c r="D32" s="661">
        <v>69</v>
      </c>
      <c r="E32" s="674">
        <v>140</v>
      </c>
      <c r="F32" s="660">
        <v>58</v>
      </c>
      <c r="G32" s="661">
        <v>56</v>
      </c>
      <c r="H32" s="674">
        <v>114</v>
      </c>
      <c r="I32" s="660">
        <v>78</v>
      </c>
      <c r="J32" s="661">
        <v>79</v>
      </c>
      <c r="K32" s="674">
        <v>157</v>
      </c>
      <c r="L32" s="660">
        <v>42</v>
      </c>
      <c r="M32" s="661">
        <v>60</v>
      </c>
      <c r="N32" s="674">
        <v>102</v>
      </c>
      <c r="O32" s="660">
        <v>53</v>
      </c>
      <c r="P32" s="661">
        <v>62</v>
      </c>
      <c r="Q32" s="674">
        <v>115</v>
      </c>
      <c r="R32" s="660">
        <v>63</v>
      </c>
      <c r="S32" s="661">
        <v>69</v>
      </c>
      <c r="T32" s="674">
        <v>132</v>
      </c>
      <c r="U32" s="660">
        <v>47</v>
      </c>
      <c r="V32" s="661">
        <v>45</v>
      </c>
      <c r="W32" s="674">
        <v>92</v>
      </c>
      <c r="X32" s="660">
        <v>43</v>
      </c>
      <c r="Y32" s="661">
        <v>52</v>
      </c>
      <c r="Z32" s="674">
        <v>95</v>
      </c>
      <c r="AA32" s="660">
        <v>61</v>
      </c>
      <c r="AB32" s="661">
        <v>39</v>
      </c>
      <c r="AC32" s="674">
        <v>100</v>
      </c>
      <c r="AD32" s="660">
        <v>55</v>
      </c>
      <c r="AE32" s="661">
        <v>45</v>
      </c>
      <c r="AF32" s="674">
        <v>100</v>
      </c>
      <c r="AG32" s="660">
        <v>58</v>
      </c>
      <c r="AH32" s="661">
        <v>69</v>
      </c>
      <c r="AI32" s="674">
        <v>127</v>
      </c>
      <c r="AJ32" s="660">
        <v>64</v>
      </c>
      <c r="AK32" s="661">
        <v>71</v>
      </c>
      <c r="AL32" s="674">
        <v>135</v>
      </c>
      <c r="AM32" s="656">
        <v>693</v>
      </c>
      <c r="AN32" s="657">
        <v>716</v>
      </c>
      <c r="AO32" s="1054">
        <v>1409</v>
      </c>
    </row>
    <row r="33" spans="2:41" x14ac:dyDescent="0.2">
      <c r="B33" s="1075" t="s">
        <v>53</v>
      </c>
      <c r="C33" s="660">
        <v>74</v>
      </c>
      <c r="D33" s="661">
        <v>56</v>
      </c>
      <c r="E33" s="674">
        <v>130</v>
      </c>
      <c r="F33" s="660">
        <v>67</v>
      </c>
      <c r="G33" s="661">
        <v>41</v>
      </c>
      <c r="H33" s="674">
        <v>108</v>
      </c>
      <c r="I33" s="660">
        <v>69</v>
      </c>
      <c r="J33" s="661">
        <v>78</v>
      </c>
      <c r="K33" s="674">
        <v>147</v>
      </c>
      <c r="L33" s="660">
        <v>74</v>
      </c>
      <c r="M33" s="661">
        <v>83</v>
      </c>
      <c r="N33" s="674">
        <v>157</v>
      </c>
      <c r="O33" s="660">
        <v>64</v>
      </c>
      <c r="P33" s="661">
        <v>64</v>
      </c>
      <c r="Q33" s="674">
        <v>128</v>
      </c>
      <c r="R33" s="660">
        <v>70</v>
      </c>
      <c r="S33" s="661">
        <v>78</v>
      </c>
      <c r="T33" s="674">
        <v>148</v>
      </c>
      <c r="U33" s="660">
        <v>62</v>
      </c>
      <c r="V33" s="661">
        <v>55</v>
      </c>
      <c r="W33" s="674">
        <v>117</v>
      </c>
      <c r="X33" s="660">
        <v>73</v>
      </c>
      <c r="Y33" s="661">
        <v>73</v>
      </c>
      <c r="Z33" s="674">
        <v>146</v>
      </c>
      <c r="AA33" s="660">
        <v>44</v>
      </c>
      <c r="AB33" s="661">
        <v>62</v>
      </c>
      <c r="AC33" s="674">
        <v>106</v>
      </c>
      <c r="AD33" s="660">
        <v>52</v>
      </c>
      <c r="AE33" s="661">
        <v>58</v>
      </c>
      <c r="AF33" s="674">
        <v>110</v>
      </c>
      <c r="AG33" s="660">
        <v>79</v>
      </c>
      <c r="AH33" s="661">
        <v>62</v>
      </c>
      <c r="AI33" s="674">
        <v>141</v>
      </c>
      <c r="AJ33" s="660">
        <v>61</v>
      </c>
      <c r="AK33" s="661">
        <v>56</v>
      </c>
      <c r="AL33" s="674">
        <v>117</v>
      </c>
      <c r="AM33" s="656">
        <v>789</v>
      </c>
      <c r="AN33" s="657">
        <v>766</v>
      </c>
      <c r="AO33" s="1054">
        <v>1555</v>
      </c>
    </row>
    <row r="34" spans="2:41" x14ac:dyDescent="0.2">
      <c r="B34" s="1075" t="s">
        <v>54</v>
      </c>
      <c r="C34" s="660">
        <v>101</v>
      </c>
      <c r="D34" s="661">
        <v>119</v>
      </c>
      <c r="E34" s="674">
        <v>220</v>
      </c>
      <c r="F34" s="660">
        <v>101</v>
      </c>
      <c r="G34" s="661">
        <v>73</v>
      </c>
      <c r="H34" s="674">
        <v>174</v>
      </c>
      <c r="I34" s="660">
        <v>119</v>
      </c>
      <c r="J34" s="661">
        <v>140</v>
      </c>
      <c r="K34" s="674">
        <v>259</v>
      </c>
      <c r="L34" s="660">
        <v>91</v>
      </c>
      <c r="M34" s="661">
        <v>125</v>
      </c>
      <c r="N34" s="674">
        <v>216</v>
      </c>
      <c r="O34" s="660">
        <v>116</v>
      </c>
      <c r="P34" s="661">
        <v>139</v>
      </c>
      <c r="Q34" s="674">
        <v>255</v>
      </c>
      <c r="R34" s="660">
        <v>96</v>
      </c>
      <c r="S34" s="661">
        <v>127</v>
      </c>
      <c r="T34" s="674">
        <v>223</v>
      </c>
      <c r="U34" s="660">
        <v>95</v>
      </c>
      <c r="V34" s="661">
        <v>117</v>
      </c>
      <c r="W34" s="674">
        <v>212</v>
      </c>
      <c r="X34" s="660">
        <v>112</v>
      </c>
      <c r="Y34" s="661">
        <v>149</v>
      </c>
      <c r="Z34" s="674">
        <v>261</v>
      </c>
      <c r="AA34" s="660">
        <v>98</v>
      </c>
      <c r="AB34" s="661">
        <v>120</v>
      </c>
      <c r="AC34" s="674">
        <v>218</v>
      </c>
      <c r="AD34" s="660">
        <v>92</v>
      </c>
      <c r="AE34" s="661">
        <v>102</v>
      </c>
      <c r="AF34" s="674">
        <v>194</v>
      </c>
      <c r="AG34" s="660">
        <v>110</v>
      </c>
      <c r="AH34" s="661">
        <v>114</v>
      </c>
      <c r="AI34" s="674">
        <v>224</v>
      </c>
      <c r="AJ34" s="660">
        <v>90</v>
      </c>
      <c r="AK34" s="661">
        <v>112</v>
      </c>
      <c r="AL34" s="674">
        <v>202</v>
      </c>
      <c r="AM34" s="656">
        <v>1221</v>
      </c>
      <c r="AN34" s="657">
        <v>1437</v>
      </c>
      <c r="AO34" s="1054">
        <v>2658</v>
      </c>
    </row>
    <row r="35" spans="2:41" x14ac:dyDescent="0.2">
      <c r="B35" s="1075" t="s">
        <v>857</v>
      </c>
      <c r="C35" s="660">
        <v>54</v>
      </c>
      <c r="D35" s="661">
        <v>44</v>
      </c>
      <c r="E35" s="674">
        <v>98</v>
      </c>
      <c r="F35" s="660">
        <v>39</v>
      </c>
      <c r="G35" s="661">
        <v>47</v>
      </c>
      <c r="H35" s="674">
        <v>86</v>
      </c>
      <c r="I35" s="660">
        <v>67</v>
      </c>
      <c r="J35" s="661">
        <v>58</v>
      </c>
      <c r="K35" s="674">
        <v>125</v>
      </c>
      <c r="L35" s="660">
        <v>54</v>
      </c>
      <c r="M35" s="661">
        <v>54</v>
      </c>
      <c r="N35" s="674">
        <v>108</v>
      </c>
      <c r="O35" s="660">
        <v>80</v>
      </c>
      <c r="P35" s="661">
        <v>88</v>
      </c>
      <c r="Q35" s="674">
        <v>168</v>
      </c>
      <c r="R35" s="660">
        <v>62</v>
      </c>
      <c r="S35" s="661">
        <v>66</v>
      </c>
      <c r="T35" s="674">
        <v>128</v>
      </c>
      <c r="U35" s="660">
        <v>85</v>
      </c>
      <c r="V35" s="661">
        <v>51</v>
      </c>
      <c r="W35" s="674">
        <v>136</v>
      </c>
      <c r="X35" s="660">
        <v>66</v>
      </c>
      <c r="Y35" s="661">
        <v>59</v>
      </c>
      <c r="Z35" s="674">
        <v>125</v>
      </c>
      <c r="AA35" s="660">
        <v>41</v>
      </c>
      <c r="AB35" s="661">
        <v>45</v>
      </c>
      <c r="AC35" s="674">
        <v>86</v>
      </c>
      <c r="AD35" s="660">
        <v>34</v>
      </c>
      <c r="AE35" s="661">
        <v>49</v>
      </c>
      <c r="AF35" s="674">
        <v>83</v>
      </c>
      <c r="AG35" s="660">
        <v>56</v>
      </c>
      <c r="AH35" s="661">
        <v>63</v>
      </c>
      <c r="AI35" s="674">
        <v>119</v>
      </c>
      <c r="AJ35" s="660">
        <v>41</v>
      </c>
      <c r="AK35" s="661">
        <v>42</v>
      </c>
      <c r="AL35" s="674">
        <v>83</v>
      </c>
      <c r="AM35" s="656">
        <v>679</v>
      </c>
      <c r="AN35" s="657">
        <v>666</v>
      </c>
      <c r="AO35" s="1054">
        <v>1345</v>
      </c>
    </row>
    <row r="36" spans="2:41" x14ac:dyDescent="0.2">
      <c r="B36" s="1075" t="s">
        <v>55</v>
      </c>
      <c r="C36" s="660">
        <v>20</v>
      </c>
      <c r="D36" s="661">
        <v>8</v>
      </c>
      <c r="E36" s="674">
        <v>28</v>
      </c>
      <c r="F36" s="660">
        <v>26</v>
      </c>
      <c r="G36" s="661">
        <v>31</v>
      </c>
      <c r="H36" s="674">
        <v>57</v>
      </c>
      <c r="I36" s="660">
        <v>21</v>
      </c>
      <c r="J36" s="661">
        <v>23</v>
      </c>
      <c r="K36" s="674">
        <v>44</v>
      </c>
      <c r="L36" s="660">
        <v>16</v>
      </c>
      <c r="M36" s="661">
        <v>8</v>
      </c>
      <c r="N36" s="674">
        <v>24</v>
      </c>
      <c r="O36" s="660">
        <v>17</v>
      </c>
      <c r="P36" s="661">
        <v>11</v>
      </c>
      <c r="Q36" s="674">
        <v>28</v>
      </c>
      <c r="R36" s="660">
        <v>11</v>
      </c>
      <c r="S36" s="661">
        <v>14</v>
      </c>
      <c r="T36" s="674">
        <v>25</v>
      </c>
      <c r="U36" s="660">
        <v>16</v>
      </c>
      <c r="V36" s="661">
        <v>13</v>
      </c>
      <c r="W36" s="674">
        <v>29</v>
      </c>
      <c r="X36" s="660">
        <v>10</v>
      </c>
      <c r="Y36" s="661">
        <v>14</v>
      </c>
      <c r="Z36" s="674">
        <v>24</v>
      </c>
      <c r="AA36" s="660">
        <v>10</v>
      </c>
      <c r="AB36" s="661">
        <v>6</v>
      </c>
      <c r="AC36" s="674">
        <v>16</v>
      </c>
      <c r="AD36" s="660">
        <v>6</v>
      </c>
      <c r="AE36" s="661">
        <v>21</v>
      </c>
      <c r="AF36" s="674">
        <v>27</v>
      </c>
      <c r="AG36" s="660">
        <v>18</v>
      </c>
      <c r="AH36" s="661">
        <v>7</v>
      </c>
      <c r="AI36" s="674">
        <v>25</v>
      </c>
      <c r="AJ36" s="660">
        <v>11</v>
      </c>
      <c r="AK36" s="661">
        <v>10</v>
      </c>
      <c r="AL36" s="674">
        <v>21</v>
      </c>
      <c r="AM36" s="656">
        <v>182</v>
      </c>
      <c r="AN36" s="657">
        <v>166</v>
      </c>
      <c r="AO36" s="1054">
        <v>348</v>
      </c>
    </row>
    <row r="37" spans="2:41" x14ac:dyDescent="0.2">
      <c r="B37" s="1075" t="s">
        <v>56</v>
      </c>
      <c r="C37" s="660">
        <v>50</v>
      </c>
      <c r="D37" s="661">
        <v>50</v>
      </c>
      <c r="E37" s="674">
        <v>100</v>
      </c>
      <c r="F37" s="660">
        <v>29</v>
      </c>
      <c r="G37" s="661">
        <v>45</v>
      </c>
      <c r="H37" s="674">
        <v>74</v>
      </c>
      <c r="I37" s="660">
        <v>41</v>
      </c>
      <c r="J37" s="661">
        <v>54</v>
      </c>
      <c r="K37" s="674">
        <v>95</v>
      </c>
      <c r="L37" s="660">
        <v>47</v>
      </c>
      <c r="M37" s="661">
        <v>69</v>
      </c>
      <c r="N37" s="674">
        <v>116</v>
      </c>
      <c r="O37" s="660">
        <v>52</v>
      </c>
      <c r="P37" s="661">
        <v>83</v>
      </c>
      <c r="Q37" s="674">
        <v>135</v>
      </c>
      <c r="R37" s="660">
        <v>63</v>
      </c>
      <c r="S37" s="661">
        <v>79</v>
      </c>
      <c r="T37" s="674">
        <v>142</v>
      </c>
      <c r="U37" s="660">
        <v>49</v>
      </c>
      <c r="V37" s="661">
        <v>62</v>
      </c>
      <c r="W37" s="674">
        <v>111</v>
      </c>
      <c r="X37" s="660">
        <v>47</v>
      </c>
      <c r="Y37" s="661">
        <v>59</v>
      </c>
      <c r="Z37" s="674">
        <v>106</v>
      </c>
      <c r="AA37" s="660">
        <v>33</v>
      </c>
      <c r="AB37" s="661">
        <v>49</v>
      </c>
      <c r="AC37" s="674">
        <v>82</v>
      </c>
      <c r="AD37" s="660">
        <v>54</v>
      </c>
      <c r="AE37" s="661">
        <v>44</v>
      </c>
      <c r="AF37" s="674">
        <v>98</v>
      </c>
      <c r="AG37" s="660">
        <v>52</v>
      </c>
      <c r="AH37" s="661">
        <v>76</v>
      </c>
      <c r="AI37" s="674">
        <v>128</v>
      </c>
      <c r="AJ37" s="660">
        <v>48</v>
      </c>
      <c r="AK37" s="661">
        <v>44</v>
      </c>
      <c r="AL37" s="674">
        <v>92</v>
      </c>
      <c r="AM37" s="656">
        <v>565</v>
      </c>
      <c r="AN37" s="657">
        <v>714</v>
      </c>
      <c r="AO37" s="1054">
        <v>1279</v>
      </c>
    </row>
    <row r="38" spans="2:41" x14ac:dyDescent="0.2">
      <c r="B38" s="1075" t="s">
        <v>858</v>
      </c>
      <c r="C38" s="660">
        <v>5</v>
      </c>
      <c r="D38" s="661">
        <v>3</v>
      </c>
      <c r="E38" s="674">
        <v>8</v>
      </c>
      <c r="F38" s="660">
        <v>1</v>
      </c>
      <c r="G38" s="661">
        <v>6</v>
      </c>
      <c r="H38" s="674">
        <v>7</v>
      </c>
      <c r="I38" s="660">
        <v>4</v>
      </c>
      <c r="J38" s="661">
        <v>11</v>
      </c>
      <c r="K38" s="674">
        <v>15</v>
      </c>
      <c r="L38" s="660">
        <v>3</v>
      </c>
      <c r="M38" s="661">
        <v>9</v>
      </c>
      <c r="N38" s="674">
        <v>12</v>
      </c>
      <c r="O38" s="660">
        <v>3</v>
      </c>
      <c r="P38" s="661">
        <v>7</v>
      </c>
      <c r="Q38" s="674">
        <v>10</v>
      </c>
      <c r="R38" s="660">
        <v>13</v>
      </c>
      <c r="S38" s="661">
        <v>29</v>
      </c>
      <c r="T38" s="674">
        <v>42</v>
      </c>
      <c r="U38" s="660">
        <v>9</v>
      </c>
      <c r="V38" s="661">
        <v>9</v>
      </c>
      <c r="W38" s="674">
        <v>18</v>
      </c>
      <c r="X38" s="660">
        <v>7</v>
      </c>
      <c r="Y38" s="661">
        <v>9</v>
      </c>
      <c r="Z38" s="674">
        <v>16</v>
      </c>
      <c r="AA38" s="660">
        <v>7</v>
      </c>
      <c r="AB38" s="661">
        <v>4</v>
      </c>
      <c r="AC38" s="674">
        <v>11</v>
      </c>
      <c r="AD38" s="660">
        <v>4</v>
      </c>
      <c r="AE38" s="661">
        <v>5</v>
      </c>
      <c r="AF38" s="674">
        <v>9</v>
      </c>
      <c r="AG38" s="660">
        <v>1</v>
      </c>
      <c r="AH38" s="661">
        <v>8</v>
      </c>
      <c r="AI38" s="674">
        <v>9</v>
      </c>
      <c r="AJ38" s="660">
        <v>1</v>
      </c>
      <c r="AK38" s="661">
        <v>7</v>
      </c>
      <c r="AL38" s="674">
        <v>8</v>
      </c>
      <c r="AM38" s="656">
        <v>58</v>
      </c>
      <c r="AN38" s="657">
        <v>107</v>
      </c>
      <c r="AO38" s="1054">
        <v>165</v>
      </c>
    </row>
    <row r="39" spans="2:41" x14ac:dyDescent="0.2">
      <c r="B39" s="1075" t="s">
        <v>57</v>
      </c>
      <c r="C39" s="660">
        <v>6</v>
      </c>
      <c r="D39" s="661">
        <v>11</v>
      </c>
      <c r="E39" s="674">
        <v>17</v>
      </c>
      <c r="F39" s="660">
        <v>6</v>
      </c>
      <c r="G39" s="661">
        <v>11</v>
      </c>
      <c r="H39" s="674">
        <v>17</v>
      </c>
      <c r="I39" s="660">
        <v>4</v>
      </c>
      <c r="J39" s="661">
        <v>10</v>
      </c>
      <c r="K39" s="674">
        <v>14</v>
      </c>
      <c r="L39" s="660">
        <v>5</v>
      </c>
      <c r="M39" s="661">
        <v>11</v>
      </c>
      <c r="N39" s="674">
        <v>16</v>
      </c>
      <c r="O39" s="660">
        <v>12</v>
      </c>
      <c r="P39" s="661">
        <v>25</v>
      </c>
      <c r="Q39" s="674">
        <v>37</v>
      </c>
      <c r="R39" s="660">
        <v>17</v>
      </c>
      <c r="S39" s="661">
        <v>30</v>
      </c>
      <c r="T39" s="674">
        <v>47</v>
      </c>
      <c r="U39" s="660">
        <v>13</v>
      </c>
      <c r="V39" s="661">
        <v>14</v>
      </c>
      <c r="W39" s="674">
        <v>27</v>
      </c>
      <c r="X39" s="660">
        <v>7</v>
      </c>
      <c r="Y39" s="661">
        <v>22</v>
      </c>
      <c r="Z39" s="674">
        <v>29</v>
      </c>
      <c r="AA39" s="660">
        <v>7</v>
      </c>
      <c r="AB39" s="661">
        <v>8</v>
      </c>
      <c r="AC39" s="674">
        <v>15</v>
      </c>
      <c r="AD39" s="660">
        <v>3</v>
      </c>
      <c r="AE39" s="661">
        <v>13</v>
      </c>
      <c r="AF39" s="674">
        <v>16</v>
      </c>
      <c r="AG39" s="660">
        <v>8</v>
      </c>
      <c r="AH39" s="661">
        <v>13</v>
      </c>
      <c r="AI39" s="674">
        <v>21</v>
      </c>
      <c r="AJ39" s="660">
        <v>5</v>
      </c>
      <c r="AK39" s="661">
        <v>9</v>
      </c>
      <c r="AL39" s="674">
        <v>14</v>
      </c>
      <c r="AM39" s="656">
        <v>93</v>
      </c>
      <c r="AN39" s="657">
        <v>177</v>
      </c>
      <c r="AO39" s="1054">
        <v>270</v>
      </c>
    </row>
    <row r="40" spans="2:41" x14ac:dyDescent="0.2">
      <c r="B40" s="1075" t="s">
        <v>58</v>
      </c>
      <c r="C40" s="660">
        <v>1460</v>
      </c>
      <c r="D40" s="661">
        <v>1640</v>
      </c>
      <c r="E40" s="674">
        <v>3100</v>
      </c>
      <c r="F40" s="660">
        <v>1324</v>
      </c>
      <c r="G40" s="661">
        <v>1273</v>
      </c>
      <c r="H40" s="674">
        <v>2597</v>
      </c>
      <c r="I40" s="660">
        <v>1888</v>
      </c>
      <c r="J40" s="661">
        <v>2066</v>
      </c>
      <c r="K40" s="674">
        <v>3954</v>
      </c>
      <c r="L40" s="660">
        <v>1514</v>
      </c>
      <c r="M40" s="661">
        <v>1570</v>
      </c>
      <c r="N40" s="674">
        <v>3084</v>
      </c>
      <c r="O40" s="660">
        <v>1865</v>
      </c>
      <c r="P40" s="661">
        <v>1888</v>
      </c>
      <c r="Q40" s="674">
        <v>3753</v>
      </c>
      <c r="R40" s="660">
        <v>1627</v>
      </c>
      <c r="S40" s="661">
        <v>1707</v>
      </c>
      <c r="T40" s="674">
        <v>3334</v>
      </c>
      <c r="U40" s="660">
        <v>1535</v>
      </c>
      <c r="V40" s="661">
        <v>1475</v>
      </c>
      <c r="W40" s="674">
        <v>3010</v>
      </c>
      <c r="X40" s="660">
        <v>1593</v>
      </c>
      <c r="Y40" s="661">
        <v>1734</v>
      </c>
      <c r="Z40" s="674">
        <v>3327</v>
      </c>
      <c r="AA40" s="660">
        <v>1322</v>
      </c>
      <c r="AB40" s="661">
        <v>1410</v>
      </c>
      <c r="AC40" s="674">
        <v>2732</v>
      </c>
      <c r="AD40" s="660">
        <v>1535</v>
      </c>
      <c r="AE40" s="661">
        <v>1532</v>
      </c>
      <c r="AF40" s="674">
        <v>3067</v>
      </c>
      <c r="AG40" s="660">
        <v>1733</v>
      </c>
      <c r="AH40" s="661">
        <v>1810</v>
      </c>
      <c r="AI40" s="674">
        <v>3543</v>
      </c>
      <c r="AJ40" s="660">
        <v>1609</v>
      </c>
      <c r="AK40" s="661">
        <v>1586</v>
      </c>
      <c r="AL40" s="674">
        <v>3195</v>
      </c>
      <c r="AM40" s="656">
        <v>19005</v>
      </c>
      <c r="AN40" s="657">
        <v>19691</v>
      </c>
      <c r="AO40" s="1054">
        <v>38696</v>
      </c>
    </row>
    <row r="41" spans="2:41" ht="15" x14ac:dyDescent="0.25">
      <c r="B41" s="1103" t="s">
        <v>879</v>
      </c>
      <c r="C41" s="664">
        <v>2085</v>
      </c>
      <c r="D41" s="665">
        <v>2291</v>
      </c>
      <c r="E41" s="674">
        <v>4376</v>
      </c>
      <c r="F41" s="664">
        <v>1899</v>
      </c>
      <c r="G41" s="665">
        <v>1808</v>
      </c>
      <c r="H41" s="674">
        <v>3707</v>
      </c>
      <c r="I41" s="664">
        <v>2570</v>
      </c>
      <c r="J41" s="665">
        <v>2937</v>
      </c>
      <c r="K41" s="674">
        <v>5507</v>
      </c>
      <c r="L41" s="664">
        <v>2093</v>
      </c>
      <c r="M41" s="665">
        <v>2299</v>
      </c>
      <c r="N41" s="674">
        <v>4392</v>
      </c>
      <c r="O41" s="664">
        <v>2534</v>
      </c>
      <c r="P41" s="665">
        <v>2735</v>
      </c>
      <c r="Q41" s="674">
        <v>5269</v>
      </c>
      <c r="R41" s="664">
        <v>2300</v>
      </c>
      <c r="S41" s="665">
        <v>2536</v>
      </c>
      <c r="T41" s="674">
        <v>4836</v>
      </c>
      <c r="U41" s="664">
        <v>2204</v>
      </c>
      <c r="V41" s="665">
        <v>2113</v>
      </c>
      <c r="W41" s="674">
        <v>4317</v>
      </c>
      <c r="X41" s="664">
        <v>2222</v>
      </c>
      <c r="Y41" s="665">
        <v>2525</v>
      </c>
      <c r="Z41" s="674">
        <v>4747</v>
      </c>
      <c r="AA41" s="664">
        <v>1891</v>
      </c>
      <c r="AB41" s="665">
        <v>2022</v>
      </c>
      <c r="AC41" s="674">
        <v>3913</v>
      </c>
      <c r="AD41" s="664">
        <v>2077</v>
      </c>
      <c r="AE41" s="665">
        <v>2204</v>
      </c>
      <c r="AF41" s="674">
        <v>4281</v>
      </c>
      <c r="AG41" s="664">
        <v>2360</v>
      </c>
      <c r="AH41" s="665">
        <v>2581</v>
      </c>
      <c r="AI41" s="674">
        <v>4941</v>
      </c>
      <c r="AJ41" s="664">
        <v>2134</v>
      </c>
      <c r="AK41" s="665">
        <v>2220</v>
      </c>
      <c r="AL41" s="674">
        <v>4354</v>
      </c>
      <c r="AM41" s="664">
        <v>26369</v>
      </c>
      <c r="AN41" s="665">
        <v>28271</v>
      </c>
      <c r="AO41" s="1104">
        <v>54640</v>
      </c>
    </row>
    <row r="42" spans="2:41" ht="23.25" customHeight="1" x14ac:dyDescent="0.2">
      <c r="B42" s="1101" t="s">
        <v>880</v>
      </c>
      <c r="C42" s="1058"/>
      <c r="D42" s="1059"/>
      <c r="E42" s="1060"/>
      <c r="F42" s="1058"/>
      <c r="G42" s="1059"/>
      <c r="H42" s="1060"/>
      <c r="I42" s="1058"/>
      <c r="J42" s="1059"/>
      <c r="K42" s="1060"/>
      <c r="L42" s="1058"/>
      <c r="M42" s="1059"/>
      <c r="N42" s="1060"/>
      <c r="O42" s="1058"/>
      <c r="P42" s="1059"/>
      <c r="Q42" s="1060"/>
      <c r="R42" s="1058"/>
      <c r="S42" s="1059"/>
      <c r="T42" s="1060"/>
      <c r="U42" s="1058"/>
      <c r="V42" s="1059"/>
      <c r="W42" s="1060"/>
      <c r="X42" s="1058"/>
      <c r="Y42" s="1059"/>
      <c r="Z42" s="1060"/>
      <c r="AA42" s="1058"/>
      <c r="AB42" s="1059"/>
      <c r="AC42" s="1060"/>
      <c r="AD42" s="1058"/>
      <c r="AE42" s="1059"/>
      <c r="AF42" s="1060"/>
      <c r="AG42" s="1058"/>
      <c r="AH42" s="1059"/>
      <c r="AI42" s="1060"/>
      <c r="AJ42" s="1058"/>
      <c r="AK42" s="1059"/>
      <c r="AL42" s="1060"/>
      <c r="AM42" s="1058"/>
      <c r="AN42" s="1059"/>
      <c r="AO42" s="1061"/>
    </row>
    <row r="43" spans="2:41" x14ac:dyDescent="0.2">
      <c r="B43" s="699" t="s">
        <v>47</v>
      </c>
      <c r="C43" s="656">
        <v>52</v>
      </c>
      <c r="D43" s="657">
        <v>56</v>
      </c>
      <c r="E43" s="674">
        <v>108</v>
      </c>
      <c r="F43" s="656">
        <v>77</v>
      </c>
      <c r="G43" s="657">
        <v>26</v>
      </c>
      <c r="H43" s="674">
        <v>103</v>
      </c>
      <c r="I43" s="656">
        <v>72</v>
      </c>
      <c r="J43" s="657">
        <v>70</v>
      </c>
      <c r="K43" s="674">
        <v>142</v>
      </c>
      <c r="L43" s="656">
        <v>74</v>
      </c>
      <c r="M43" s="657">
        <v>53</v>
      </c>
      <c r="N43" s="674">
        <v>127</v>
      </c>
      <c r="O43" s="656">
        <v>75</v>
      </c>
      <c r="P43" s="657">
        <v>71</v>
      </c>
      <c r="Q43" s="674">
        <v>146</v>
      </c>
      <c r="R43" s="656">
        <v>55</v>
      </c>
      <c r="S43" s="657">
        <v>44</v>
      </c>
      <c r="T43" s="674">
        <v>99</v>
      </c>
      <c r="U43" s="656">
        <v>44</v>
      </c>
      <c r="V43" s="657">
        <v>39</v>
      </c>
      <c r="W43" s="674">
        <v>83</v>
      </c>
      <c r="X43" s="656">
        <v>61</v>
      </c>
      <c r="Y43" s="657">
        <v>70</v>
      </c>
      <c r="Z43" s="674">
        <v>131</v>
      </c>
      <c r="AA43" s="656">
        <v>46</v>
      </c>
      <c r="AB43" s="657">
        <v>37</v>
      </c>
      <c r="AC43" s="674">
        <v>83</v>
      </c>
      <c r="AD43" s="656">
        <v>53</v>
      </c>
      <c r="AE43" s="657">
        <v>59</v>
      </c>
      <c r="AF43" s="674">
        <v>112</v>
      </c>
      <c r="AG43" s="656">
        <v>59</v>
      </c>
      <c r="AH43" s="657">
        <v>64</v>
      </c>
      <c r="AI43" s="674">
        <v>123</v>
      </c>
      <c r="AJ43" s="656">
        <v>60</v>
      </c>
      <c r="AK43" s="657">
        <v>43</v>
      </c>
      <c r="AL43" s="674">
        <v>103</v>
      </c>
      <c r="AM43" s="656">
        <v>728</v>
      </c>
      <c r="AN43" s="657">
        <v>632</v>
      </c>
      <c r="AO43" s="1054">
        <v>1360</v>
      </c>
    </row>
    <row r="44" spans="2:41" x14ac:dyDescent="0.2">
      <c r="B44" s="1075" t="s">
        <v>48</v>
      </c>
      <c r="C44" s="660">
        <v>113</v>
      </c>
      <c r="D44" s="661">
        <v>67</v>
      </c>
      <c r="E44" s="674">
        <v>180</v>
      </c>
      <c r="F44" s="660">
        <v>132</v>
      </c>
      <c r="G44" s="661">
        <v>46</v>
      </c>
      <c r="H44" s="674">
        <v>178</v>
      </c>
      <c r="I44" s="660">
        <v>119</v>
      </c>
      <c r="J44" s="661">
        <v>87</v>
      </c>
      <c r="K44" s="674">
        <v>206</v>
      </c>
      <c r="L44" s="660">
        <v>109</v>
      </c>
      <c r="M44" s="661">
        <v>54</v>
      </c>
      <c r="N44" s="674">
        <v>163</v>
      </c>
      <c r="O44" s="660">
        <v>127</v>
      </c>
      <c r="P44" s="661">
        <v>89</v>
      </c>
      <c r="Q44" s="674">
        <v>216</v>
      </c>
      <c r="R44" s="660">
        <v>114</v>
      </c>
      <c r="S44" s="661">
        <v>88</v>
      </c>
      <c r="T44" s="674">
        <v>202</v>
      </c>
      <c r="U44" s="660">
        <v>102</v>
      </c>
      <c r="V44" s="661">
        <v>70</v>
      </c>
      <c r="W44" s="674">
        <v>172</v>
      </c>
      <c r="X44" s="660">
        <v>104</v>
      </c>
      <c r="Y44" s="661">
        <v>91</v>
      </c>
      <c r="Z44" s="674">
        <v>195</v>
      </c>
      <c r="AA44" s="660">
        <v>119</v>
      </c>
      <c r="AB44" s="661">
        <v>85</v>
      </c>
      <c r="AC44" s="674">
        <v>204</v>
      </c>
      <c r="AD44" s="660">
        <v>110</v>
      </c>
      <c r="AE44" s="661">
        <v>97</v>
      </c>
      <c r="AF44" s="674">
        <v>207</v>
      </c>
      <c r="AG44" s="660">
        <v>130</v>
      </c>
      <c r="AH44" s="661">
        <v>81</v>
      </c>
      <c r="AI44" s="674">
        <v>211</v>
      </c>
      <c r="AJ44" s="660">
        <v>97</v>
      </c>
      <c r="AK44" s="661">
        <v>62</v>
      </c>
      <c r="AL44" s="674">
        <v>159</v>
      </c>
      <c r="AM44" s="656">
        <v>1376</v>
      </c>
      <c r="AN44" s="657">
        <v>917</v>
      </c>
      <c r="AO44" s="1054">
        <v>2293</v>
      </c>
    </row>
    <row r="45" spans="2:41" x14ac:dyDescent="0.2">
      <c r="B45" s="1075" t="s">
        <v>49</v>
      </c>
      <c r="C45" s="660">
        <v>197</v>
      </c>
      <c r="D45" s="661">
        <v>97</v>
      </c>
      <c r="E45" s="674">
        <v>294</v>
      </c>
      <c r="F45" s="660">
        <v>194</v>
      </c>
      <c r="G45" s="661">
        <v>98</v>
      </c>
      <c r="H45" s="674">
        <v>292</v>
      </c>
      <c r="I45" s="660">
        <v>252</v>
      </c>
      <c r="J45" s="661">
        <v>210</v>
      </c>
      <c r="K45" s="674">
        <v>462</v>
      </c>
      <c r="L45" s="660">
        <v>191</v>
      </c>
      <c r="M45" s="661">
        <v>139</v>
      </c>
      <c r="N45" s="674">
        <v>330</v>
      </c>
      <c r="O45" s="660">
        <v>231</v>
      </c>
      <c r="P45" s="661">
        <v>201</v>
      </c>
      <c r="Q45" s="674">
        <v>432</v>
      </c>
      <c r="R45" s="660">
        <v>218</v>
      </c>
      <c r="S45" s="661">
        <v>123</v>
      </c>
      <c r="T45" s="674">
        <v>341</v>
      </c>
      <c r="U45" s="660">
        <v>237</v>
      </c>
      <c r="V45" s="661">
        <v>125</v>
      </c>
      <c r="W45" s="674">
        <v>362</v>
      </c>
      <c r="X45" s="660">
        <v>206</v>
      </c>
      <c r="Y45" s="661">
        <v>173</v>
      </c>
      <c r="Z45" s="674">
        <v>379</v>
      </c>
      <c r="AA45" s="660">
        <v>198</v>
      </c>
      <c r="AB45" s="661">
        <v>120</v>
      </c>
      <c r="AC45" s="674">
        <v>318</v>
      </c>
      <c r="AD45" s="660">
        <v>208</v>
      </c>
      <c r="AE45" s="661">
        <v>160</v>
      </c>
      <c r="AF45" s="674">
        <v>368</v>
      </c>
      <c r="AG45" s="660">
        <v>193</v>
      </c>
      <c r="AH45" s="661">
        <v>148</v>
      </c>
      <c r="AI45" s="674">
        <v>341</v>
      </c>
      <c r="AJ45" s="660">
        <v>176</v>
      </c>
      <c r="AK45" s="661">
        <v>132</v>
      </c>
      <c r="AL45" s="674">
        <v>308</v>
      </c>
      <c r="AM45" s="656">
        <v>2501</v>
      </c>
      <c r="AN45" s="657">
        <v>1726</v>
      </c>
      <c r="AO45" s="1054">
        <v>4227</v>
      </c>
    </row>
    <row r="46" spans="2:41" x14ac:dyDescent="0.2">
      <c r="B46" s="1075" t="s">
        <v>50</v>
      </c>
      <c r="C46" s="660">
        <v>81</v>
      </c>
      <c r="D46" s="661">
        <v>54</v>
      </c>
      <c r="E46" s="674">
        <v>135</v>
      </c>
      <c r="F46" s="660">
        <v>44</v>
      </c>
      <c r="G46" s="661">
        <v>29</v>
      </c>
      <c r="H46" s="674">
        <v>73</v>
      </c>
      <c r="I46" s="660">
        <v>76</v>
      </c>
      <c r="J46" s="661">
        <v>81</v>
      </c>
      <c r="K46" s="674">
        <v>157</v>
      </c>
      <c r="L46" s="660">
        <v>62</v>
      </c>
      <c r="M46" s="661">
        <v>39</v>
      </c>
      <c r="N46" s="674">
        <v>101</v>
      </c>
      <c r="O46" s="660">
        <v>70</v>
      </c>
      <c r="P46" s="661">
        <v>53</v>
      </c>
      <c r="Q46" s="674">
        <v>123</v>
      </c>
      <c r="R46" s="660">
        <v>67</v>
      </c>
      <c r="S46" s="661">
        <v>58</v>
      </c>
      <c r="T46" s="674">
        <v>125</v>
      </c>
      <c r="U46" s="660">
        <v>73</v>
      </c>
      <c r="V46" s="661">
        <v>48</v>
      </c>
      <c r="W46" s="674">
        <v>121</v>
      </c>
      <c r="X46" s="660">
        <v>68</v>
      </c>
      <c r="Y46" s="661">
        <v>67</v>
      </c>
      <c r="Z46" s="674">
        <v>135</v>
      </c>
      <c r="AA46" s="660">
        <v>60</v>
      </c>
      <c r="AB46" s="661">
        <v>65</v>
      </c>
      <c r="AC46" s="674">
        <v>125</v>
      </c>
      <c r="AD46" s="660">
        <v>63</v>
      </c>
      <c r="AE46" s="661">
        <v>66</v>
      </c>
      <c r="AF46" s="674">
        <v>129</v>
      </c>
      <c r="AG46" s="660">
        <v>94</v>
      </c>
      <c r="AH46" s="661">
        <v>55</v>
      </c>
      <c r="AI46" s="674">
        <v>149</v>
      </c>
      <c r="AJ46" s="660">
        <v>79</v>
      </c>
      <c r="AK46" s="661">
        <v>72</v>
      </c>
      <c r="AL46" s="674">
        <v>151</v>
      </c>
      <c r="AM46" s="656">
        <v>837</v>
      </c>
      <c r="AN46" s="657">
        <v>687</v>
      </c>
      <c r="AO46" s="1054">
        <v>1524</v>
      </c>
    </row>
    <row r="47" spans="2:41" x14ac:dyDescent="0.2">
      <c r="B47" s="1075" t="s">
        <v>51</v>
      </c>
      <c r="C47" s="660">
        <v>216</v>
      </c>
      <c r="D47" s="661">
        <v>122</v>
      </c>
      <c r="E47" s="674">
        <v>338</v>
      </c>
      <c r="F47" s="660">
        <v>215</v>
      </c>
      <c r="G47" s="661">
        <v>93</v>
      </c>
      <c r="H47" s="674">
        <v>308</v>
      </c>
      <c r="I47" s="660">
        <v>211</v>
      </c>
      <c r="J47" s="661">
        <v>143</v>
      </c>
      <c r="K47" s="674">
        <v>354</v>
      </c>
      <c r="L47" s="660">
        <v>193</v>
      </c>
      <c r="M47" s="661">
        <v>138</v>
      </c>
      <c r="N47" s="674">
        <v>331</v>
      </c>
      <c r="O47" s="660">
        <v>205</v>
      </c>
      <c r="P47" s="661">
        <v>148</v>
      </c>
      <c r="Q47" s="674">
        <v>353</v>
      </c>
      <c r="R47" s="660">
        <v>238</v>
      </c>
      <c r="S47" s="661">
        <v>161</v>
      </c>
      <c r="T47" s="674">
        <v>399</v>
      </c>
      <c r="U47" s="660">
        <v>203</v>
      </c>
      <c r="V47" s="661">
        <v>105</v>
      </c>
      <c r="W47" s="674">
        <v>308</v>
      </c>
      <c r="X47" s="660">
        <v>220</v>
      </c>
      <c r="Y47" s="661">
        <v>170</v>
      </c>
      <c r="Z47" s="674">
        <v>390</v>
      </c>
      <c r="AA47" s="660">
        <v>159</v>
      </c>
      <c r="AB47" s="661">
        <v>137</v>
      </c>
      <c r="AC47" s="674">
        <v>296</v>
      </c>
      <c r="AD47" s="660">
        <v>226</v>
      </c>
      <c r="AE47" s="661">
        <v>145</v>
      </c>
      <c r="AF47" s="674">
        <v>371</v>
      </c>
      <c r="AG47" s="660">
        <v>224</v>
      </c>
      <c r="AH47" s="661">
        <v>168</v>
      </c>
      <c r="AI47" s="674">
        <v>392</v>
      </c>
      <c r="AJ47" s="660">
        <v>184</v>
      </c>
      <c r="AK47" s="661">
        <v>131</v>
      </c>
      <c r="AL47" s="674">
        <v>315</v>
      </c>
      <c r="AM47" s="656">
        <v>2494</v>
      </c>
      <c r="AN47" s="657">
        <v>1661</v>
      </c>
      <c r="AO47" s="1054">
        <v>4155</v>
      </c>
    </row>
    <row r="48" spans="2:41" x14ac:dyDescent="0.2">
      <c r="B48" s="1075" t="s">
        <v>52</v>
      </c>
      <c r="C48" s="660">
        <v>1119</v>
      </c>
      <c r="D48" s="661">
        <v>569</v>
      </c>
      <c r="E48" s="674">
        <v>1688</v>
      </c>
      <c r="F48" s="660">
        <v>1043</v>
      </c>
      <c r="G48" s="661">
        <v>532</v>
      </c>
      <c r="H48" s="674">
        <v>1575</v>
      </c>
      <c r="I48" s="660">
        <v>1211</v>
      </c>
      <c r="J48" s="661">
        <v>862</v>
      </c>
      <c r="K48" s="674">
        <v>2073</v>
      </c>
      <c r="L48" s="660">
        <v>933</v>
      </c>
      <c r="M48" s="661">
        <v>611</v>
      </c>
      <c r="N48" s="674">
        <v>1544</v>
      </c>
      <c r="O48" s="660">
        <v>1077</v>
      </c>
      <c r="P48" s="661">
        <v>692</v>
      </c>
      <c r="Q48" s="674">
        <v>1769</v>
      </c>
      <c r="R48" s="660">
        <v>1002</v>
      </c>
      <c r="S48" s="661">
        <v>672</v>
      </c>
      <c r="T48" s="674">
        <v>1674</v>
      </c>
      <c r="U48" s="660">
        <v>1097</v>
      </c>
      <c r="V48" s="661">
        <v>548</v>
      </c>
      <c r="W48" s="674">
        <v>1645</v>
      </c>
      <c r="X48" s="660">
        <v>1044</v>
      </c>
      <c r="Y48" s="661">
        <v>686</v>
      </c>
      <c r="Z48" s="674">
        <v>1730</v>
      </c>
      <c r="AA48" s="660">
        <v>921</v>
      </c>
      <c r="AB48" s="661">
        <v>538</v>
      </c>
      <c r="AC48" s="674">
        <v>1459</v>
      </c>
      <c r="AD48" s="660">
        <v>1009</v>
      </c>
      <c r="AE48" s="661">
        <v>641</v>
      </c>
      <c r="AF48" s="674">
        <v>1650</v>
      </c>
      <c r="AG48" s="660">
        <v>1109</v>
      </c>
      <c r="AH48" s="661">
        <v>705</v>
      </c>
      <c r="AI48" s="674">
        <v>1814</v>
      </c>
      <c r="AJ48" s="660">
        <v>938</v>
      </c>
      <c r="AK48" s="661">
        <v>577</v>
      </c>
      <c r="AL48" s="674">
        <v>1515</v>
      </c>
      <c r="AM48" s="656">
        <v>12503</v>
      </c>
      <c r="AN48" s="657">
        <v>7633</v>
      </c>
      <c r="AO48" s="1054">
        <v>20136</v>
      </c>
    </row>
    <row r="49" spans="2:45" x14ac:dyDescent="0.2">
      <c r="B49" s="1075" t="s">
        <v>856</v>
      </c>
      <c r="C49" s="660">
        <v>574</v>
      </c>
      <c r="D49" s="661">
        <v>284</v>
      </c>
      <c r="E49" s="674">
        <v>858</v>
      </c>
      <c r="F49" s="660">
        <v>554</v>
      </c>
      <c r="G49" s="661">
        <v>319</v>
      </c>
      <c r="H49" s="674">
        <v>873</v>
      </c>
      <c r="I49" s="660">
        <v>587</v>
      </c>
      <c r="J49" s="661">
        <v>330</v>
      </c>
      <c r="K49" s="674">
        <v>917</v>
      </c>
      <c r="L49" s="660">
        <v>358</v>
      </c>
      <c r="M49" s="661">
        <v>220</v>
      </c>
      <c r="N49" s="674">
        <v>578</v>
      </c>
      <c r="O49" s="660">
        <v>465</v>
      </c>
      <c r="P49" s="661">
        <v>249</v>
      </c>
      <c r="Q49" s="674">
        <v>714</v>
      </c>
      <c r="R49" s="660">
        <v>453</v>
      </c>
      <c r="S49" s="661">
        <v>242</v>
      </c>
      <c r="T49" s="674">
        <v>695</v>
      </c>
      <c r="U49" s="660">
        <v>493</v>
      </c>
      <c r="V49" s="661">
        <v>230</v>
      </c>
      <c r="W49" s="674">
        <v>723</v>
      </c>
      <c r="X49" s="660">
        <v>425</v>
      </c>
      <c r="Y49" s="661">
        <v>223</v>
      </c>
      <c r="Z49" s="674">
        <v>648</v>
      </c>
      <c r="AA49" s="660">
        <v>403</v>
      </c>
      <c r="AB49" s="661">
        <v>190</v>
      </c>
      <c r="AC49" s="674">
        <v>593</v>
      </c>
      <c r="AD49" s="660">
        <v>430</v>
      </c>
      <c r="AE49" s="661">
        <v>190</v>
      </c>
      <c r="AF49" s="674">
        <v>620</v>
      </c>
      <c r="AG49" s="660">
        <v>507</v>
      </c>
      <c r="AH49" s="661">
        <v>317</v>
      </c>
      <c r="AI49" s="674">
        <v>824</v>
      </c>
      <c r="AJ49" s="660">
        <v>521</v>
      </c>
      <c r="AK49" s="661">
        <v>351</v>
      </c>
      <c r="AL49" s="674">
        <v>872</v>
      </c>
      <c r="AM49" s="656">
        <v>5770</v>
      </c>
      <c r="AN49" s="657">
        <v>3145</v>
      </c>
      <c r="AO49" s="1054">
        <v>8915</v>
      </c>
    </row>
    <row r="50" spans="2:45" x14ac:dyDescent="0.2">
      <c r="B50" s="1075" t="s">
        <v>53</v>
      </c>
      <c r="C50" s="660">
        <v>539</v>
      </c>
      <c r="D50" s="661">
        <v>212</v>
      </c>
      <c r="E50" s="674">
        <v>751</v>
      </c>
      <c r="F50" s="660">
        <v>590</v>
      </c>
      <c r="G50" s="661">
        <v>227</v>
      </c>
      <c r="H50" s="674">
        <v>817</v>
      </c>
      <c r="I50" s="660">
        <v>579</v>
      </c>
      <c r="J50" s="661">
        <v>308</v>
      </c>
      <c r="K50" s="674">
        <v>887</v>
      </c>
      <c r="L50" s="660">
        <v>440</v>
      </c>
      <c r="M50" s="661">
        <v>238</v>
      </c>
      <c r="N50" s="674">
        <v>678</v>
      </c>
      <c r="O50" s="660">
        <v>472</v>
      </c>
      <c r="P50" s="661">
        <v>259</v>
      </c>
      <c r="Q50" s="674">
        <v>731</v>
      </c>
      <c r="R50" s="660">
        <v>502</v>
      </c>
      <c r="S50" s="661">
        <v>256</v>
      </c>
      <c r="T50" s="674">
        <v>758</v>
      </c>
      <c r="U50" s="660">
        <v>492</v>
      </c>
      <c r="V50" s="661">
        <v>195</v>
      </c>
      <c r="W50" s="674">
        <v>687</v>
      </c>
      <c r="X50" s="660">
        <v>496</v>
      </c>
      <c r="Y50" s="661">
        <v>266</v>
      </c>
      <c r="Z50" s="674">
        <v>762</v>
      </c>
      <c r="AA50" s="660">
        <v>416</v>
      </c>
      <c r="AB50" s="661">
        <v>197</v>
      </c>
      <c r="AC50" s="674">
        <v>613</v>
      </c>
      <c r="AD50" s="660">
        <v>469</v>
      </c>
      <c r="AE50" s="661">
        <v>217</v>
      </c>
      <c r="AF50" s="674">
        <v>686</v>
      </c>
      <c r="AG50" s="660">
        <v>549</v>
      </c>
      <c r="AH50" s="661">
        <v>313</v>
      </c>
      <c r="AI50" s="674">
        <v>862</v>
      </c>
      <c r="AJ50" s="660">
        <v>499</v>
      </c>
      <c r="AK50" s="661">
        <v>288</v>
      </c>
      <c r="AL50" s="674">
        <v>787</v>
      </c>
      <c r="AM50" s="656">
        <v>6043</v>
      </c>
      <c r="AN50" s="657">
        <v>2976</v>
      </c>
      <c r="AO50" s="1054">
        <v>9019</v>
      </c>
    </row>
    <row r="51" spans="2:45" x14ac:dyDescent="0.2">
      <c r="B51" s="1075" t="s">
        <v>54</v>
      </c>
      <c r="C51" s="660">
        <v>874</v>
      </c>
      <c r="D51" s="661">
        <v>437</v>
      </c>
      <c r="E51" s="674">
        <v>1311</v>
      </c>
      <c r="F51" s="660">
        <v>831</v>
      </c>
      <c r="G51" s="661">
        <v>289</v>
      </c>
      <c r="H51" s="674">
        <v>1120</v>
      </c>
      <c r="I51" s="660">
        <v>903</v>
      </c>
      <c r="J51" s="661">
        <v>508</v>
      </c>
      <c r="K51" s="674">
        <v>1411</v>
      </c>
      <c r="L51" s="660">
        <v>702</v>
      </c>
      <c r="M51" s="661">
        <v>385</v>
      </c>
      <c r="N51" s="674">
        <v>1087</v>
      </c>
      <c r="O51" s="660">
        <v>860</v>
      </c>
      <c r="P51" s="661">
        <v>503</v>
      </c>
      <c r="Q51" s="674">
        <v>1363</v>
      </c>
      <c r="R51" s="660">
        <v>746</v>
      </c>
      <c r="S51" s="661">
        <v>476</v>
      </c>
      <c r="T51" s="674">
        <v>1222</v>
      </c>
      <c r="U51" s="660">
        <v>818</v>
      </c>
      <c r="V51" s="661">
        <v>355</v>
      </c>
      <c r="W51" s="674">
        <v>1173</v>
      </c>
      <c r="X51" s="660">
        <v>771</v>
      </c>
      <c r="Y51" s="661">
        <v>482</v>
      </c>
      <c r="Z51" s="674">
        <v>1253</v>
      </c>
      <c r="AA51" s="660">
        <v>657</v>
      </c>
      <c r="AB51" s="661">
        <v>369</v>
      </c>
      <c r="AC51" s="674">
        <v>1026</v>
      </c>
      <c r="AD51" s="660">
        <v>767</v>
      </c>
      <c r="AE51" s="661">
        <v>399</v>
      </c>
      <c r="AF51" s="674">
        <v>1166</v>
      </c>
      <c r="AG51" s="660">
        <v>805</v>
      </c>
      <c r="AH51" s="661">
        <v>442</v>
      </c>
      <c r="AI51" s="674">
        <v>1247</v>
      </c>
      <c r="AJ51" s="660">
        <v>760</v>
      </c>
      <c r="AK51" s="661">
        <v>411</v>
      </c>
      <c r="AL51" s="674">
        <v>1171</v>
      </c>
      <c r="AM51" s="656">
        <v>9494</v>
      </c>
      <c r="AN51" s="657">
        <v>5056</v>
      </c>
      <c r="AO51" s="1054">
        <v>14550</v>
      </c>
    </row>
    <row r="52" spans="2:45" x14ac:dyDescent="0.2">
      <c r="B52" s="1075" t="s">
        <v>857</v>
      </c>
      <c r="C52" s="660">
        <v>465</v>
      </c>
      <c r="D52" s="661">
        <v>191</v>
      </c>
      <c r="E52" s="674">
        <v>656</v>
      </c>
      <c r="F52" s="660">
        <v>487</v>
      </c>
      <c r="G52" s="661">
        <v>163</v>
      </c>
      <c r="H52" s="674">
        <v>650</v>
      </c>
      <c r="I52" s="660">
        <v>486</v>
      </c>
      <c r="J52" s="661">
        <v>212</v>
      </c>
      <c r="K52" s="674">
        <v>698</v>
      </c>
      <c r="L52" s="660">
        <v>437</v>
      </c>
      <c r="M52" s="661">
        <v>170</v>
      </c>
      <c r="N52" s="674">
        <v>607</v>
      </c>
      <c r="O52" s="660">
        <v>520</v>
      </c>
      <c r="P52" s="661">
        <v>263</v>
      </c>
      <c r="Q52" s="674">
        <v>783</v>
      </c>
      <c r="R52" s="660">
        <v>470</v>
      </c>
      <c r="S52" s="661">
        <v>223</v>
      </c>
      <c r="T52" s="674">
        <v>693</v>
      </c>
      <c r="U52" s="660">
        <v>504</v>
      </c>
      <c r="V52" s="661">
        <v>191</v>
      </c>
      <c r="W52" s="674">
        <v>695</v>
      </c>
      <c r="X52" s="660">
        <v>428</v>
      </c>
      <c r="Y52" s="661">
        <v>206</v>
      </c>
      <c r="Z52" s="674">
        <v>634</v>
      </c>
      <c r="AA52" s="660">
        <v>322</v>
      </c>
      <c r="AB52" s="661">
        <v>150</v>
      </c>
      <c r="AC52" s="674">
        <v>472</v>
      </c>
      <c r="AD52" s="660">
        <v>364</v>
      </c>
      <c r="AE52" s="661">
        <v>192</v>
      </c>
      <c r="AF52" s="674">
        <v>556</v>
      </c>
      <c r="AG52" s="660">
        <v>427</v>
      </c>
      <c r="AH52" s="661">
        <v>211</v>
      </c>
      <c r="AI52" s="674">
        <v>638</v>
      </c>
      <c r="AJ52" s="660">
        <v>413</v>
      </c>
      <c r="AK52" s="661">
        <v>183</v>
      </c>
      <c r="AL52" s="674">
        <v>596</v>
      </c>
      <c r="AM52" s="656">
        <v>5323</v>
      </c>
      <c r="AN52" s="657">
        <v>2355</v>
      </c>
      <c r="AO52" s="1054">
        <v>7678</v>
      </c>
    </row>
    <row r="53" spans="2:45" x14ac:dyDescent="0.2">
      <c r="B53" s="1075" t="s">
        <v>55</v>
      </c>
      <c r="C53" s="660">
        <v>172</v>
      </c>
      <c r="D53" s="661">
        <v>58</v>
      </c>
      <c r="E53" s="674">
        <v>230</v>
      </c>
      <c r="F53" s="660">
        <v>144</v>
      </c>
      <c r="G53" s="661">
        <v>81</v>
      </c>
      <c r="H53" s="674">
        <v>225</v>
      </c>
      <c r="I53" s="660">
        <v>179</v>
      </c>
      <c r="J53" s="661">
        <v>68</v>
      </c>
      <c r="K53" s="674">
        <v>247</v>
      </c>
      <c r="L53" s="660">
        <v>135</v>
      </c>
      <c r="M53" s="661">
        <v>49</v>
      </c>
      <c r="N53" s="674">
        <v>184</v>
      </c>
      <c r="O53" s="660">
        <v>157</v>
      </c>
      <c r="P53" s="661">
        <v>76</v>
      </c>
      <c r="Q53" s="674">
        <v>233</v>
      </c>
      <c r="R53" s="660">
        <v>143</v>
      </c>
      <c r="S53" s="661">
        <v>73</v>
      </c>
      <c r="T53" s="674">
        <v>216</v>
      </c>
      <c r="U53" s="660">
        <v>148</v>
      </c>
      <c r="V53" s="661">
        <v>38</v>
      </c>
      <c r="W53" s="674">
        <v>186</v>
      </c>
      <c r="X53" s="660">
        <v>116</v>
      </c>
      <c r="Y53" s="661">
        <v>60</v>
      </c>
      <c r="Z53" s="674">
        <v>176</v>
      </c>
      <c r="AA53" s="660">
        <v>116</v>
      </c>
      <c r="AB53" s="661">
        <v>31</v>
      </c>
      <c r="AC53" s="674">
        <v>147</v>
      </c>
      <c r="AD53" s="660">
        <v>119</v>
      </c>
      <c r="AE53" s="661">
        <v>63</v>
      </c>
      <c r="AF53" s="674">
        <v>182</v>
      </c>
      <c r="AG53" s="660">
        <v>137</v>
      </c>
      <c r="AH53" s="661">
        <v>49</v>
      </c>
      <c r="AI53" s="674">
        <v>186</v>
      </c>
      <c r="AJ53" s="660">
        <v>141</v>
      </c>
      <c r="AK53" s="661">
        <v>62</v>
      </c>
      <c r="AL53" s="674">
        <v>203</v>
      </c>
      <c r="AM53" s="656">
        <v>1707</v>
      </c>
      <c r="AN53" s="657">
        <v>708</v>
      </c>
      <c r="AO53" s="1054">
        <v>2415</v>
      </c>
    </row>
    <row r="54" spans="2:45" x14ac:dyDescent="0.2">
      <c r="B54" s="1075" t="s">
        <v>56</v>
      </c>
      <c r="C54" s="660">
        <v>542</v>
      </c>
      <c r="D54" s="661">
        <v>213</v>
      </c>
      <c r="E54" s="674">
        <v>755</v>
      </c>
      <c r="F54" s="660">
        <v>453</v>
      </c>
      <c r="G54" s="661">
        <v>195</v>
      </c>
      <c r="H54" s="674">
        <v>648</v>
      </c>
      <c r="I54" s="660">
        <v>526</v>
      </c>
      <c r="J54" s="661">
        <v>228</v>
      </c>
      <c r="K54" s="674">
        <v>754</v>
      </c>
      <c r="L54" s="660">
        <v>413</v>
      </c>
      <c r="M54" s="661">
        <v>223</v>
      </c>
      <c r="N54" s="674">
        <v>636</v>
      </c>
      <c r="O54" s="660">
        <v>594</v>
      </c>
      <c r="P54" s="661">
        <v>273</v>
      </c>
      <c r="Q54" s="674">
        <v>867</v>
      </c>
      <c r="R54" s="660">
        <v>519</v>
      </c>
      <c r="S54" s="661">
        <v>279</v>
      </c>
      <c r="T54" s="674">
        <v>798</v>
      </c>
      <c r="U54" s="660">
        <v>513</v>
      </c>
      <c r="V54" s="661">
        <v>189</v>
      </c>
      <c r="W54" s="674">
        <v>702</v>
      </c>
      <c r="X54" s="660">
        <v>519</v>
      </c>
      <c r="Y54" s="661">
        <v>225</v>
      </c>
      <c r="Z54" s="674">
        <v>744</v>
      </c>
      <c r="AA54" s="660">
        <v>380</v>
      </c>
      <c r="AB54" s="661">
        <v>191</v>
      </c>
      <c r="AC54" s="674">
        <v>571</v>
      </c>
      <c r="AD54" s="660">
        <v>457</v>
      </c>
      <c r="AE54" s="661">
        <v>242</v>
      </c>
      <c r="AF54" s="674">
        <v>699</v>
      </c>
      <c r="AG54" s="660">
        <v>546</v>
      </c>
      <c r="AH54" s="661">
        <v>265</v>
      </c>
      <c r="AI54" s="674">
        <v>811</v>
      </c>
      <c r="AJ54" s="660">
        <v>476</v>
      </c>
      <c r="AK54" s="661">
        <v>205</v>
      </c>
      <c r="AL54" s="674">
        <v>681</v>
      </c>
      <c r="AM54" s="656">
        <v>5938</v>
      </c>
      <c r="AN54" s="657">
        <v>2728</v>
      </c>
      <c r="AO54" s="1054">
        <v>8666</v>
      </c>
    </row>
    <row r="55" spans="2:45" x14ac:dyDescent="0.2">
      <c r="B55" s="1075" t="s">
        <v>858</v>
      </c>
      <c r="C55" s="660">
        <v>35</v>
      </c>
      <c r="D55" s="661">
        <v>12</v>
      </c>
      <c r="E55" s="674">
        <v>47</v>
      </c>
      <c r="F55" s="660">
        <v>28</v>
      </c>
      <c r="G55" s="661">
        <v>11</v>
      </c>
      <c r="H55" s="674">
        <v>39</v>
      </c>
      <c r="I55" s="660">
        <v>36</v>
      </c>
      <c r="J55" s="661">
        <v>35</v>
      </c>
      <c r="K55" s="674">
        <v>71</v>
      </c>
      <c r="L55" s="660">
        <v>32</v>
      </c>
      <c r="M55" s="661">
        <v>34</v>
      </c>
      <c r="N55" s="674">
        <v>66</v>
      </c>
      <c r="O55" s="660">
        <v>36</v>
      </c>
      <c r="P55" s="661">
        <v>41</v>
      </c>
      <c r="Q55" s="674">
        <v>77</v>
      </c>
      <c r="R55" s="660">
        <v>73</v>
      </c>
      <c r="S55" s="661">
        <v>57</v>
      </c>
      <c r="T55" s="674">
        <v>130</v>
      </c>
      <c r="U55" s="660">
        <v>51</v>
      </c>
      <c r="V55" s="661">
        <v>30</v>
      </c>
      <c r="W55" s="674">
        <v>81</v>
      </c>
      <c r="X55" s="660">
        <v>49</v>
      </c>
      <c r="Y55" s="661">
        <v>20</v>
      </c>
      <c r="Z55" s="674">
        <v>69</v>
      </c>
      <c r="AA55" s="660">
        <v>36</v>
      </c>
      <c r="AB55" s="661">
        <v>24</v>
      </c>
      <c r="AC55" s="674">
        <v>60</v>
      </c>
      <c r="AD55" s="660">
        <v>46</v>
      </c>
      <c r="AE55" s="661">
        <v>28</v>
      </c>
      <c r="AF55" s="674">
        <v>74</v>
      </c>
      <c r="AG55" s="660">
        <v>42</v>
      </c>
      <c r="AH55" s="661">
        <v>24</v>
      </c>
      <c r="AI55" s="674">
        <v>66</v>
      </c>
      <c r="AJ55" s="660">
        <v>38</v>
      </c>
      <c r="AK55" s="661">
        <v>32</v>
      </c>
      <c r="AL55" s="674">
        <v>70</v>
      </c>
      <c r="AM55" s="656">
        <v>502</v>
      </c>
      <c r="AN55" s="657">
        <v>348</v>
      </c>
      <c r="AO55" s="1054">
        <v>850</v>
      </c>
    </row>
    <row r="56" spans="2:45" x14ac:dyDescent="0.2">
      <c r="B56" s="1075" t="s">
        <v>57</v>
      </c>
      <c r="C56" s="660">
        <v>103</v>
      </c>
      <c r="D56" s="661">
        <v>46</v>
      </c>
      <c r="E56" s="674">
        <v>149</v>
      </c>
      <c r="F56" s="660">
        <v>119</v>
      </c>
      <c r="G56" s="661">
        <v>51</v>
      </c>
      <c r="H56" s="674">
        <v>170</v>
      </c>
      <c r="I56" s="660">
        <v>112</v>
      </c>
      <c r="J56" s="661">
        <v>78</v>
      </c>
      <c r="K56" s="674">
        <v>190</v>
      </c>
      <c r="L56" s="660">
        <v>91</v>
      </c>
      <c r="M56" s="661">
        <v>46</v>
      </c>
      <c r="N56" s="674">
        <v>137</v>
      </c>
      <c r="O56" s="660">
        <v>142</v>
      </c>
      <c r="P56" s="661">
        <v>75</v>
      </c>
      <c r="Q56" s="674">
        <v>217</v>
      </c>
      <c r="R56" s="660">
        <v>118</v>
      </c>
      <c r="S56" s="661">
        <v>67</v>
      </c>
      <c r="T56" s="674">
        <v>185</v>
      </c>
      <c r="U56" s="660">
        <v>87</v>
      </c>
      <c r="V56" s="661">
        <v>53</v>
      </c>
      <c r="W56" s="674">
        <v>140</v>
      </c>
      <c r="X56" s="660">
        <v>91</v>
      </c>
      <c r="Y56" s="661">
        <v>62</v>
      </c>
      <c r="Z56" s="674">
        <v>153</v>
      </c>
      <c r="AA56" s="660">
        <v>66</v>
      </c>
      <c r="AB56" s="661">
        <v>46</v>
      </c>
      <c r="AC56" s="674">
        <v>112</v>
      </c>
      <c r="AD56" s="660">
        <v>76</v>
      </c>
      <c r="AE56" s="661">
        <v>52</v>
      </c>
      <c r="AF56" s="674">
        <v>128</v>
      </c>
      <c r="AG56" s="660">
        <v>112</v>
      </c>
      <c r="AH56" s="661">
        <v>52</v>
      </c>
      <c r="AI56" s="674">
        <v>164</v>
      </c>
      <c r="AJ56" s="660">
        <v>90</v>
      </c>
      <c r="AK56" s="661">
        <v>51</v>
      </c>
      <c r="AL56" s="674">
        <v>141</v>
      </c>
      <c r="AM56" s="656">
        <v>1207</v>
      </c>
      <c r="AN56" s="657">
        <v>679</v>
      </c>
      <c r="AO56" s="1054">
        <v>1886</v>
      </c>
    </row>
    <row r="57" spans="2:45" x14ac:dyDescent="0.2">
      <c r="B57" s="1075" t="s">
        <v>58</v>
      </c>
      <c r="C57" s="660">
        <v>7411</v>
      </c>
      <c r="D57" s="661">
        <v>4383</v>
      </c>
      <c r="E57" s="674">
        <v>11794</v>
      </c>
      <c r="F57" s="660">
        <v>6612</v>
      </c>
      <c r="G57" s="661">
        <v>3511</v>
      </c>
      <c r="H57" s="674">
        <v>10123</v>
      </c>
      <c r="I57" s="660">
        <v>8314</v>
      </c>
      <c r="J57" s="661">
        <v>5252</v>
      </c>
      <c r="K57" s="674">
        <v>13566</v>
      </c>
      <c r="L57" s="660">
        <v>6321</v>
      </c>
      <c r="M57" s="661">
        <v>3945</v>
      </c>
      <c r="N57" s="674">
        <v>10266</v>
      </c>
      <c r="O57" s="660">
        <v>7726</v>
      </c>
      <c r="P57" s="661">
        <v>4771</v>
      </c>
      <c r="Q57" s="674">
        <v>12497</v>
      </c>
      <c r="R57" s="660">
        <v>7084</v>
      </c>
      <c r="S57" s="661">
        <v>4296</v>
      </c>
      <c r="T57" s="674">
        <v>11380</v>
      </c>
      <c r="U57" s="660">
        <v>7081</v>
      </c>
      <c r="V57" s="661">
        <v>3858</v>
      </c>
      <c r="W57" s="674">
        <v>10939</v>
      </c>
      <c r="X57" s="660">
        <v>7265</v>
      </c>
      <c r="Y57" s="661">
        <v>4574</v>
      </c>
      <c r="Z57" s="674">
        <v>11839</v>
      </c>
      <c r="AA57" s="660">
        <v>6086</v>
      </c>
      <c r="AB57" s="661">
        <v>3786</v>
      </c>
      <c r="AC57" s="674">
        <v>9872</v>
      </c>
      <c r="AD57" s="660">
        <v>6916</v>
      </c>
      <c r="AE57" s="661">
        <v>4101</v>
      </c>
      <c r="AF57" s="674">
        <v>11017</v>
      </c>
      <c r="AG57" s="660">
        <v>7740</v>
      </c>
      <c r="AH57" s="661">
        <v>4767</v>
      </c>
      <c r="AI57" s="674">
        <v>12507</v>
      </c>
      <c r="AJ57" s="660">
        <v>7102</v>
      </c>
      <c r="AK57" s="661">
        <v>4127</v>
      </c>
      <c r="AL57" s="674">
        <v>11229</v>
      </c>
      <c r="AM57" s="656">
        <v>85658</v>
      </c>
      <c r="AN57" s="657">
        <v>51371</v>
      </c>
      <c r="AO57" s="1054">
        <v>137029</v>
      </c>
    </row>
    <row r="58" spans="2:45" ht="15" x14ac:dyDescent="0.25">
      <c r="B58" s="1103" t="s">
        <v>880</v>
      </c>
      <c r="C58" s="664">
        <v>12493</v>
      </c>
      <c r="D58" s="665">
        <v>6801</v>
      </c>
      <c r="E58" s="674">
        <v>19294</v>
      </c>
      <c r="F58" s="664">
        <v>11523</v>
      </c>
      <c r="G58" s="665">
        <v>5671</v>
      </c>
      <c r="H58" s="674">
        <v>17194</v>
      </c>
      <c r="I58" s="664">
        <v>13663</v>
      </c>
      <c r="J58" s="665">
        <v>8472</v>
      </c>
      <c r="K58" s="674">
        <v>22135</v>
      </c>
      <c r="L58" s="664">
        <v>10491</v>
      </c>
      <c r="M58" s="665">
        <v>6344</v>
      </c>
      <c r="N58" s="674">
        <v>16835</v>
      </c>
      <c r="O58" s="664">
        <v>12757</v>
      </c>
      <c r="P58" s="665">
        <v>7764</v>
      </c>
      <c r="Q58" s="674">
        <v>20521</v>
      </c>
      <c r="R58" s="664">
        <v>11802</v>
      </c>
      <c r="S58" s="665">
        <v>7115</v>
      </c>
      <c r="T58" s="674">
        <v>18917</v>
      </c>
      <c r="U58" s="664">
        <v>11943</v>
      </c>
      <c r="V58" s="665">
        <v>6074</v>
      </c>
      <c r="W58" s="674">
        <v>18017</v>
      </c>
      <c r="X58" s="664">
        <v>11863</v>
      </c>
      <c r="Y58" s="665">
        <v>7375</v>
      </c>
      <c r="Z58" s="674">
        <v>19238</v>
      </c>
      <c r="AA58" s="664">
        <v>9985</v>
      </c>
      <c r="AB58" s="665">
        <v>5966</v>
      </c>
      <c r="AC58" s="674">
        <v>15951</v>
      </c>
      <c r="AD58" s="664">
        <v>11313</v>
      </c>
      <c r="AE58" s="665">
        <v>6652</v>
      </c>
      <c r="AF58" s="674">
        <v>17965</v>
      </c>
      <c r="AG58" s="664">
        <v>12674</v>
      </c>
      <c r="AH58" s="665">
        <v>7661</v>
      </c>
      <c r="AI58" s="674">
        <v>20335</v>
      </c>
      <c r="AJ58" s="664">
        <v>11574</v>
      </c>
      <c r="AK58" s="665">
        <v>6727</v>
      </c>
      <c r="AL58" s="674">
        <v>18301</v>
      </c>
      <c r="AM58" s="664">
        <v>142081</v>
      </c>
      <c r="AN58" s="665">
        <v>82622</v>
      </c>
      <c r="AO58" s="1104">
        <v>224703</v>
      </c>
    </row>
    <row r="59" spans="2:45" ht="20.25" customHeight="1" x14ac:dyDescent="0.2">
      <c r="B59" s="1101" t="s">
        <v>881</v>
      </c>
      <c r="C59" s="1058"/>
      <c r="D59" s="1059"/>
      <c r="E59" s="1060"/>
      <c r="F59" s="1058"/>
      <c r="G59" s="1059"/>
      <c r="H59" s="1060"/>
      <c r="I59" s="1058"/>
      <c r="J59" s="1059"/>
      <c r="K59" s="1060"/>
      <c r="L59" s="1058"/>
      <c r="M59" s="1059"/>
      <c r="N59" s="1060"/>
      <c r="O59" s="1058"/>
      <c r="P59" s="1059"/>
      <c r="Q59" s="1060"/>
      <c r="R59" s="1058"/>
      <c r="S59" s="1059"/>
      <c r="T59" s="1060"/>
      <c r="U59" s="1058"/>
      <c r="V59" s="1059"/>
      <c r="W59" s="1060"/>
      <c r="X59" s="1058"/>
      <c r="Y59" s="1059"/>
      <c r="Z59" s="1060"/>
      <c r="AA59" s="1058"/>
      <c r="AB59" s="1059"/>
      <c r="AC59" s="1060"/>
      <c r="AD59" s="1058"/>
      <c r="AE59" s="1059"/>
      <c r="AF59" s="1060"/>
      <c r="AG59" s="1058"/>
      <c r="AH59" s="1059"/>
      <c r="AI59" s="1060"/>
      <c r="AJ59" s="1058"/>
      <c r="AK59" s="1059"/>
      <c r="AL59" s="1060"/>
      <c r="AM59" s="1058"/>
      <c r="AN59" s="1059"/>
      <c r="AO59" s="1061"/>
    </row>
    <row r="60" spans="2:45" x14ac:dyDescent="0.2">
      <c r="B60" s="699" t="s">
        <v>47</v>
      </c>
      <c r="C60" s="656">
        <v>1</v>
      </c>
      <c r="D60" s="657">
        <v>8</v>
      </c>
      <c r="E60" s="674">
        <v>9</v>
      </c>
      <c r="F60" s="656">
        <v>0</v>
      </c>
      <c r="G60" s="657">
        <v>4</v>
      </c>
      <c r="H60" s="674">
        <v>4</v>
      </c>
      <c r="I60" s="656">
        <v>1</v>
      </c>
      <c r="J60" s="657">
        <v>5</v>
      </c>
      <c r="K60" s="674">
        <v>6</v>
      </c>
      <c r="L60" s="656">
        <v>0</v>
      </c>
      <c r="M60" s="657">
        <v>4</v>
      </c>
      <c r="N60" s="674">
        <v>4</v>
      </c>
      <c r="O60" s="656">
        <v>3</v>
      </c>
      <c r="P60" s="657">
        <v>5</v>
      </c>
      <c r="Q60" s="674">
        <v>8</v>
      </c>
      <c r="R60" s="656">
        <v>2</v>
      </c>
      <c r="S60" s="657">
        <v>1</v>
      </c>
      <c r="T60" s="674">
        <v>3</v>
      </c>
      <c r="U60" s="656">
        <v>1</v>
      </c>
      <c r="V60" s="657">
        <v>4</v>
      </c>
      <c r="W60" s="674">
        <v>5</v>
      </c>
      <c r="X60" s="656">
        <v>1</v>
      </c>
      <c r="Y60" s="657">
        <v>4</v>
      </c>
      <c r="Z60" s="674">
        <v>5</v>
      </c>
      <c r="AA60" s="656">
        <v>1</v>
      </c>
      <c r="AB60" s="657">
        <v>2</v>
      </c>
      <c r="AC60" s="674">
        <v>3</v>
      </c>
      <c r="AD60" s="656">
        <v>4</v>
      </c>
      <c r="AE60" s="657">
        <v>9</v>
      </c>
      <c r="AF60" s="674">
        <v>13</v>
      </c>
      <c r="AG60" s="656">
        <v>0</v>
      </c>
      <c r="AH60" s="657">
        <v>4</v>
      </c>
      <c r="AI60" s="674">
        <v>4</v>
      </c>
      <c r="AJ60" s="656">
        <v>1</v>
      </c>
      <c r="AK60" s="657">
        <v>1</v>
      </c>
      <c r="AL60" s="674">
        <v>2</v>
      </c>
      <c r="AM60" s="656">
        <v>15</v>
      </c>
      <c r="AN60" s="657">
        <v>51</v>
      </c>
      <c r="AO60" s="1054">
        <v>66</v>
      </c>
      <c r="AQ60" s="677"/>
      <c r="AR60" s="677"/>
      <c r="AS60" s="677"/>
    </row>
    <row r="61" spans="2:45" x14ac:dyDescent="0.2">
      <c r="B61" s="1075" t="s">
        <v>48</v>
      </c>
      <c r="C61" s="660">
        <v>3</v>
      </c>
      <c r="D61" s="661">
        <v>9</v>
      </c>
      <c r="E61" s="674">
        <v>12</v>
      </c>
      <c r="F61" s="660">
        <v>4</v>
      </c>
      <c r="G61" s="661">
        <v>10</v>
      </c>
      <c r="H61" s="674">
        <v>14</v>
      </c>
      <c r="I61" s="660">
        <v>13</v>
      </c>
      <c r="J61" s="661">
        <v>13</v>
      </c>
      <c r="K61" s="674">
        <v>26</v>
      </c>
      <c r="L61" s="660">
        <v>2</v>
      </c>
      <c r="M61" s="661">
        <v>5</v>
      </c>
      <c r="N61" s="674">
        <v>7</v>
      </c>
      <c r="O61" s="660">
        <v>6</v>
      </c>
      <c r="P61" s="661">
        <v>4</v>
      </c>
      <c r="Q61" s="674">
        <v>10</v>
      </c>
      <c r="R61" s="660">
        <v>2</v>
      </c>
      <c r="S61" s="661">
        <v>5</v>
      </c>
      <c r="T61" s="674">
        <v>7</v>
      </c>
      <c r="U61" s="660">
        <v>7</v>
      </c>
      <c r="V61" s="661">
        <v>7</v>
      </c>
      <c r="W61" s="674">
        <v>14</v>
      </c>
      <c r="X61" s="660">
        <v>1</v>
      </c>
      <c r="Y61" s="661">
        <v>8</v>
      </c>
      <c r="Z61" s="674">
        <v>9</v>
      </c>
      <c r="AA61" s="660">
        <v>5</v>
      </c>
      <c r="AB61" s="661">
        <v>9</v>
      </c>
      <c r="AC61" s="674">
        <v>14</v>
      </c>
      <c r="AD61" s="660">
        <v>6</v>
      </c>
      <c r="AE61" s="661">
        <v>8</v>
      </c>
      <c r="AF61" s="674">
        <v>14</v>
      </c>
      <c r="AG61" s="660">
        <v>5</v>
      </c>
      <c r="AH61" s="661">
        <v>6</v>
      </c>
      <c r="AI61" s="674">
        <v>11</v>
      </c>
      <c r="AJ61" s="660">
        <v>5</v>
      </c>
      <c r="AK61" s="661">
        <v>9</v>
      </c>
      <c r="AL61" s="674">
        <v>14</v>
      </c>
      <c r="AM61" s="656">
        <v>59</v>
      </c>
      <c r="AN61" s="657">
        <v>93</v>
      </c>
      <c r="AO61" s="1054">
        <v>152</v>
      </c>
      <c r="AQ61" s="677"/>
      <c r="AR61" s="677"/>
      <c r="AS61" s="677"/>
    </row>
    <row r="62" spans="2:45" x14ac:dyDescent="0.2">
      <c r="B62" s="1075" t="s">
        <v>49</v>
      </c>
      <c r="C62" s="660">
        <v>1</v>
      </c>
      <c r="D62" s="661">
        <v>5</v>
      </c>
      <c r="E62" s="674">
        <v>6</v>
      </c>
      <c r="F62" s="660">
        <v>4</v>
      </c>
      <c r="G62" s="661">
        <v>5</v>
      </c>
      <c r="H62" s="674">
        <v>9</v>
      </c>
      <c r="I62" s="660">
        <v>13</v>
      </c>
      <c r="J62" s="661">
        <v>6</v>
      </c>
      <c r="K62" s="674">
        <v>19</v>
      </c>
      <c r="L62" s="660">
        <v>5</v>
      </c>
      <c r="M62" s="661">
        <v>20</v>
      </c>
      <c r="N62" s="674">
        <v>25</v>
      </c>
      <c r="O62" s="660">
        <v>14</v>
      </c>
      <c r="P62" s="661">
        <v>10</v>
      </c>
      <c r="Q62" s="674">
        <v>24</v>
      </c>
      <c r="R62" s="660">
        <v>25</v>
      </c>
      <c r="S62" s="661">
        <v>7</v>
      </c>
      <c r="T62" s="674">
        <v>32</v>
      </c>
      <c r="U62" s="660">
        <v>10</v>
      </c>
      <c r="V62" s="661">
        <v>11</v>
      </c>
      <c r="W62" s="674">
        <v>21</v>
      </c>
      <c r="X62" s="660">
        <v>17</v>
      </c>
      <c r="Y62" s="661">
        <v>16</v>
      </c>
      <c r="Z62" s="674">
        <v>33</v>
      </c>
      <c r="AA62" s="660">
        <v>12</v>
      </c>
      <c r="AB62" s="661">
        <v>9</v>
      </c>
      <c r="AC62" s="674">
        <v>21</v>
      </c>
      <c r="AD62" s="660">
        <v>12</v>
      </c>
      <c r="AE62" s="661">
        <v>15</v>
      </c>
      <c r="AF62" s="674">
        <v>27</v>
      </c>
      <c r="AG62" s="660">
        <v>14</v>
      </c>
      <c r="AH62" s="661">
        <v>10</v>
      </c>
      <c r="AI62" s="674">
        <v>24</v>
      </c>
      <c r="AJ62" s="660">
        <v>9</v>
      </c>
      <c r="AK62" s="661">
        <v>6</v>
      </c>
      <c r="AL62" s="674">
        <v>15</v>
      </c>
      <c r="AM62" s="656">
        <v>136</v>
      </c>
      <c r="AN62" s="657">
        <v>120</v>
      </c>
      <c r="AO62" s="1054">
        <v>256</v>
      </c>
      <c r="AQ62" s="677"/>
      <c r="AR62" s="677"/>
      <c r="AS62" s="677"/>
    </row>
    <row r="63" spans="2:45" x14ac:dyDescent="0.2">
      <c r="B63" s="1075" t="s">
        <v>50</v>
      </c>
      <c r="C63" s="660">
        <v>1</v>
      </c>
      <c r="D63" s="661">
        <v>2</v>
      </c>
      <c r="E63" s="674">
        <v>3</v>
      </c>
      <c r="F63" s="660">
        <v>2</v>
      </c>
      <c r="G63" s="661">
        <v>1</v>
      </c>
      <c r="H63" s="674">
        <v>3</v>
      </c>
      <c r="I63" s="660">
        <v>4</v>
      </c>
      <c r="J63" s="661">
        <v>6</v>
      </c>
      <c r="K63" s="674">
        <v>10</v>
      </c>
      <c r="L63" s="660">
        <v>1</v>
      </c>
      <c r="M63" s="661">
        <v>3</v>
      </c>
      <c r="N63" s="674">
        <v>4</v>
      </c>
      <c r="O63" s="660">
        <v>3</v>
      </c>
      <c r="P63" s="661">
        <v>5</v>
      </c>
      <c r="Q63" s="674">
        <v>8</v>
      </c>
      <c r="R63" s="660">
        <v>3</v>
      </c>
      <c r="S63" s="661">
        <v>7</v>
      </c>
      <c r="T63" s="674">
        <v>10</v>
      </c>
      <c r="U63" s="660">
        <v>6</v>
      </c>
      <c r="V63" s="661">
        <v>6</v>
      </c>
      <c r="W63" s="674">
        <v>12</v>
      </c>
      <c r="X63" s="660">
        <v>10</v>
      </c>
      <c r="Y63" s="661">
        <v>7</v>
      </c>
      <c r="Z63" s="674">
        <v>17</v>
      </c>
      <c r="AA63" s="660">
        <v>7</v>
      </c>
      <c r="AB63" s="661">
        <v>14</v>
      </c>
      <c r="AC63" s="674">
        <v>21</v>
      </c>
      <c r="AD63" s="660">
        <v>7</v>
      </c>
      <c r="AE63" s="661">
        <v>12</v>
      </c>
      <c r="AF63" s="674">
        <v>19</v>
      </c>
      <c r="AG63" s="660">
        <v>8</v>
      </c>
      <c r="AH63" s="661">
        <v>10</v>
      </c>
      <c r="AI63" s="674">
        <v>18</v>
      </c>
      <c r="AJ63" s="660">
        <v>3</v>
      </c>
      <c r="AK63" s="661">
        <v>5</v>
      </c>
      <c r="AL63" s="674">
        <v>8</v>
      </c>
      <c r="AM63" s="656">
        <v>55</v>
      </c>
      <c r="AN63" s="657">
        <v>78</v>
      </c>
      <c r="AO63" s="1054">
        <v>133</v>
      </c>
      <c r="AQ63" s="677"/>
      <c r="AR63" s="677"/>
      <c r="AS63" s="677"/>
    </row>
    <row r="64" spans="2:45" x14ac:dyDescent="0.2">
      <c r="B64" s="1075" t="s">
        <v>51</v>
      </c>
      <c r="C64" s="660">
        <v>2</v>
      </c>
      <c r="D64" s="661">
        <v>3</v>
      </c>
      <c r="E64" s="674">
        <v>5</v>
      </c>
      <c r="F64" s="660">
        <v>3</v>
      </c>
      <c r="G64" s="661">
        <v>7</v>
      </c>
      <c r="H64" s="674">
        <v>10</v>
      </c>
      <c r="I64" s="660">
        <v>2</v>
      </c>
      <c r="J64" s="661">
        <v>7</v>
      </c>
      <c r="K64" s="674">
        <v>9</v>
      </c>
      <c r="L64" s="660">
        <v>3</v>
      </c>
      <c r="M64" s="661">
        <v>5</v>
      </c>
      <c r="N64" s="674">
        <v>8</v>
      </c>
      <c r="O64" s="660">
        <v>7</v>
      </c>
      <c r="P64" s="661">
        <v>8</v>
      </c>
      <c r="Q64" s="674">
        <v>15</v>
      </c>
      <c r="R64" s="660">
        <v>5</v>
      </c>
      <c r="S64" s="661">
        <v>11</v>
      </c>
      <c r="T64" s="674">
        <v>16</v>
      </c>
      <c r="U64" s="660">
        <v>8</v>
      </c>
      <c r="V64" s="661">
        <v>14</v>
      </c>
      <c r="W64" s="674">
        <v>22</v>
      </c>
      <c r="X64" s="660">
        <v>5</v>
      </c>
      <c r="Y64" s="661">
        <v>15</v>
      </c>
      <c r="Z64" s="674">
        <v>20</v>
      </c>
      <c r="AA64" s="660">
        <v>3</v>
      </c>
      <c r="AB64" s="661">
        <v>9</v>
      </c>
      <c r="AC64" s="674">
        <v>12</v>
      </c>
      <c r="AD64" s="660">
        <v>7</v>
      </c>
      <c r="AE64" s="661">
        <v>18</v>
      </c>
      <c r="AF64" s="674">
        <v>25</v>
      </c>
      <c r="AG64" s="660">
        <v>5</v>
      </c>
      <c r="AH64" s="661">
        <v>11</v>
      </c>
      <c r="AI64" s="674">
        <v>16</v>
      </c>
      <c r="AJ64" s="660">
        <v>9</v>
      </c>
      <c r="AK64" s="661">
        <v>2</v>
      </c>
      <c r="AL64" s="674">
        <v>11</v>
      </c>
      <c r="AM64" s="656">
        <v>59</v>
      </c>
      <c r="AN64" s="657">
        <v>110</v>
      </c>
      <c r="AO64" s="1054">
        <v>169</v>
      </c>
      <c r="AQ64" s="677"/>
      <c r="AR64" s="677"/>
      <c r="AS64" s="677"/>
    </row>
    <row r="65" spans="2:45" x14ac:dyDescent="0.2">
      <c r="B65" s="1075" t="s">
        <v>52</v>
      </c>
      <c r="C65" s="660">
        <v>22</v>
      </c>
      <c r="D65" s="661">
        <v>21</v>
      </c>
      <c r="E65" s="674">
        <v>43</v>
      </c>
      <c r="F65" s="660">
        <v>25</v>
      </c>
      <c r="G65" s="661">
        <v>17</v>
      </c>
      <c r="H65" s="674">
        <v>42</v>
      </c>
      <c r="I65" s="660">
        <v>37</v>
      </c>
      <c r="J65" s="661">
        <v>39</v>
      </c>
      <c r="K65" s="674">
        <v>76</v>
      </c>
      <c r="L65" s="660">
        <v>18</v>
      </c>
      <c r="M65" s="661">
        <v>7</v>
      </c>
      <c r="N65" s="674">
        <v>25</v>
      </c>
      <c r="O65" s="660">
        <v>14</v>
      </c>
      <c r="P65" s="661">
        <v>12</v>
      </c>
      <c r="Q65" s="674">
        <v>26</v>
      </c>
      <c r="R65" s="660">
        <v>18</v>
      </c>
      <c r="S65" s="661">
        <v>10</v>
      </c>
      <c r="T65" s="674">
        <v>28</v>
      </c>
      <c r="U65" s="660">
        <v>16</v>
      </c>
      <c r="V65" s="661">
        <v>13</v>
      </c>
      <c r="W65" s="674">
        <v>29</v>
      </c>
      <c r="X65" s="660">
        <v>17</v>
      </c>
      <c r="Y65" s="661">
        <v>19</v>
      </c>
      <c r="Z65" s="674">
        <v>36</v>
      </c>
      <c r="AA65" s="660">
        <v>29</v>
      </c>
      <c r="AB65" s="661">
        <v>34</v>
      </c>
      <c r="AC65" s="674">
        <v>63</v>
      </c>
      <c r="AD65" s="660">
        <v>49</v>
      </c>
      <c r="AE65" s="661">
        <v>73</v>
      </c>
      <c r="AF65" s="674">
        <v>122</v>
      </c>
      <c r="AG65" s="660">
        <v>15</v>
      </c>
      <c r="AH65" s="661">
        <v>14</v>
      </c>
      <c r="AI65" s="674">
        <v>29</v>
      </c>
      <c r="AJ65" s="660">
        <v>10</v>
      </c>
      <c r="AK65" s="661">
        <v>11</v>
      </c>
      <c r="AL65" s="674">
        <v>21</v>
      </c>
      <c r="AM65" s="656">
        <v>270</v>
      </c>
      <c r="AN65" s="657">
        <v>270</v>
      </c>
      <c r="AO65" s="1054">
        <v>540</v>
      </c>
      <c r="AQ65" s="677"/>
      <c r="AR65" s="677"/>
      <c r="AS65" s="677"/>
    </row>
    <row r="66" spans="2:45" x14ac:dyDescent="0.2">
      <c r="B66" s="1075" t="s">
        <v>856</v>
      </c>
      <c r="C66" s="660">
        <v>14</v>
      </c>
      <c r="D66" s="661">
        <v>9</v>
      </c>
      <c r="E66" s="674">
        <v>23</v>
      </c>
      <c r="F66" s="660">
        <v>22</v>
      </c>
      <c r="G66" s="661">
        <v>8</v>
      </c>
      <c r="H66" s="674">
        <v>30</v>
      </c>
      <c r="I66" s="660">
        <v>27</v>
      </c>
      <c r="J66" s="661">
        <v>27</v>
      </c>
      <c r="K66" s="674">
        <v>54</v>
      </c>
      <c r="L66" s="660">
        <v>6</v>
      </c>
      <c r="M66" s="661">
        <v>12</v>
      </c>
      <c r="N66" s="674">
        <v>18</v>
      </c>
      <c r="O66" s="660">
        <v>11</v>
      </c>
      <c r="P66" s="661">
        <v>11</v>
      </c>
      <c r="Q66" s="674">
        <v>22</v>
      </c>
      <c r="R66" s="660">
        <v>10</v>
      </c>
      <c r="S66" s="661">
        <v>7</v>
      </c>
      <c r="T66" s="674">
        <v>17</v>
      </c>
      <c r="U66" s="660">
        <v>24</v>
      </c>
      <c r="V66" s="661">
        <v>3</v>
      </c>
      <c r="W66" s="674">
        <v>27</v>
      </c>
      <c r="X66" s="660">
        <v>16</v>
      </c>
      <c r="Y66" s="661">
        <v>8</v>
      </c>
      <c r="Z66" s="674">
        <v>24</v>
      </c>
      <c r="AA66" s="660">
        <v>7</v>
      </c>
      <c r="AB66" s="661">
        <v>7</v>
      </c>
      <c r="AC66" s="674">
        <v>14</v>
      </c>
      <c r="AD66" s="660">
        <v>18</v>
      </c>
      <c r="AE66" s="661">
        <v>21</v>
      </c>
      <c r="AF66" s="674">
        <v>39</v>
      </c>
      <c r="AG66" s="660">
        <v>18</v>
      </c>
      <c r="AH66" s="661">
        <v>21</v>
      </c>
      <c r="AI66" s="674">
        <v>39</v>
      </c>
      <c r="AJ66" s="660">
        <v>21</v>
      </c>
      <c r="AK66" s="661">
        <v>14</v>
      </c>
      <c r="AL66" s="674">
        <v>35</v>
      </c>
      <c r="AM66" s="656">
        <v>194</v>
      </c>
      <c r="AN66" s="657">
        <v>148</v>
      </c>
      <c r="AO66" s="1054">
        <v>342</v>
      </c>
      <c r="AQ66" s="677"/>
      <c r="AR66" s="677"/>
      <c r="AS66" s="677"/>
    </row>
    <row r="67" spans="2:45" x14ac:dyDescent="0.2">
      <c r="B67" s="1075" t="s">
        <v>53</v>
      </c>
      <c r="C67" s="660">
        <v>10</v>
      </c>
      <c r="D67" s="661">
        <v>19</v>
      </c>
      <c r="E67" s="674">
        <v>29</v>
      </c>
      <c r="F67" s="660">
        <v>6</v>
      </c>
      <c r="G67" s="661">
        <v>11</v>
      </c>
      <c r="H67" s="674">
        <v>17</v>
      </c>
      <c r="I67" s="660">
        <v>21</v>
      </c>
      <c r="J67" s="661">
        <v>12</v>
      </c>
      <c r="K67" s="674">
        <v>33</v>
      </c>
      <c r="L67" s="660">
        <v>7</v>
      </c>
      <c r="M67" s="661">
        <v>13</v>
      </c>
      <c r="N67" s="674">
        <v>20</v>
      </c>
      <c r="O67" s="660">
        <v>13</v>
      </c>
      <c r="P67" s="661">
        <v>11</v>
      </c>
      <c r="Q67" s="674">
        <v>24</v>
      </c>
      <c r="R67" s="660">
        <v>7</v>
      </c>
      <c r="S67" s="661">
        <v>17</v>
      </c>
      <c r="T67" s="674">
        <v>24</v>
      </c>
      <c r="U67" s="660">
        <v>16</v>
      </c>
      <c r="V67" s="661">
        <v>16</v>
      </c>
      <c r="W67" s="674">
        <v>32</v>
      </c>
      <c r="X67" s="660">
        <v>18</v>
      </c>
      <c r="Y67" s="661">
        <v>31</v>
      </c>
      <c r="Z67" s="674">
        <v>49</v>
      </c>
      <c r="AA67" s="660">
        <v>5</v>
      </c>
      <c r="AB67" s="661">
        <v>14</v>
      </c>
      <c r="AC67" s="674">
        <v>19</v>
      </c>
      <c r="AD67" s="660">
        <v>9</v>
      </c>
      <c r="AE67" s="661">
        <v>29</v>
      </c>
      <c r="AF67" s="674">
        <v>38</v>
      </c>
      <c r="AG67" s="660">
        <v>14</v>
      </c>
      <c r="AH67" s="661">
        <v>18</v>
      </c>
      <c r="AI67" s="674">
        <v>32</v>
      </c>
      <c r="AJ67" s="660">
        <v>9</v>
      </c>
      <c r="AK67" s="661">
        <v>9</v>
      </c>
      <c r="AL67" s="674">
        <v>18</v>
      </c>
      <c r="AM67" s="656">
        <v>135</v>
      </c>
      <c r="AN67" s="657">
        <v>200</v>
      </c>
      <c r="AO67" s="1054">
        <v>335</v>
      </c>
      <c r="AQ67" s="677"/>
      <c r="AR67" s="677"/>
      <c r="AS67" s="677"/>
    </row>
    <row r="68" spans="2:45" x14ac:dyDescent="0.2">
      <c r="B68" s="1075" t="s">
        <v>54</v>
      </c>
      <c r="C68" s="660">
        <v>12</v>
      </c>
      <c r="D68" s="661">
        <v>22</v>
      </c>
      <c r="E68" s="674">
        <v>34</v>
      </c>
      <c r="F68" s="660">
        <v>11</v>
      </c>
      <c r="G68" s="661">
        <v>12</v>
      </c>
      <c r="H68" s="674">
        <v>23</v>
      </c>
      <c r="I68" s="660">
        <v>24</v>
      </c>
      <c r="J68" s="661">
        <v>19</v>
      </c>
      <c r="K68" s="674">
        <v>43</v>
      </c>
      <c r="L68" s="660">
        <v>27</v>
      </c>
      <c r="M68" s="661">
        <v>25</v>
      </c>
      <c r="N68" s="674">
        <v>52</v>
      </c>
      <c r="O68" s="660">
        <v>22</v>
      </c>
      <c r="P68" s="661">
        <v>19</v>
      </c>
      <c r="Q68" s="674">
        <v>41</v>
      </c>
      <c r="R68" s="660">
        <v>29</v>
      </c>
      <c r="S68" s="661">
        <v>22</v>
      </c>
      <c r="T68" s="674">
        <v>51</v>
      </c>
      <c r="U68" s="660">
        <v>32</v>
      </c>
      <c r="V68" s="661">
        <v>20</v>
      </c>
      <c r="W68" s="674">
        <v>52</v>
      </c>
      <c r="X68" s="660">
        <v>23</v>
      </c>
      <c r="Y68" s="661">
        <v>23</v>
      </c>
      <c r="Z68" s="674">
        <v>46</v>
      </c>
      <c r="AA68" s="660">
        <v>13</v>
      </c>
      <c r="AB68" s="661">
        <v>31</v>
      </c>
      <c r="AC68" s="674">
        <v>44</v>
      </c>
      <c r="AD68" s="660">
        <v>29</v>
      </c>
      <c r="AE68" s="661">
        <v>23</v>
      </c>
      <c r="AF68" s="674">
        <v>52</v>
      </c>
      <c r="AG68" s="660">
        <v>27</v>
      </c>
      <c r="AH68" s="661">
        <v>35</v>
      </c>
      <c r="AI68" s="674">
        <v>62</v>
      </c>
      <c r="AJ68" s="660">
        <v>20</v>
      </c>
      <c r="AK68" s="661">
        <v>17</v>
      </c>
      <c r="AL68" s="674">
        <v>37</v>
      </c>
      <c r="AM68" s="656">
        <v>269</v>
      </c>
      <c r="AN68" s="657">
        <v>268</v>
      </c>
      <c r="AO68" s="1054">
        <v>537</v>
      </c>
      <c r="AQ68" s="677"/>
      <c r="AR68" s="677"/>
      <c r="AS68" s="677"/>
    </row>
    <row r="69" spans="2:45" x14ac:dyDescent="0.2">
      <c r="B69" s="1075" t="s">
        <v>857</v>
      </c>
      <c r="C69" s="660">
        <v>5</v>
      </c>
      <c r="D69" s="661">
        <v>8</v>
      </c>
      <c r="E69" s="674">
        <v>13</v>
      </c>
      <c r="F69" s="660">
        <v>9</v>
      </c>
      <c r="G69" s="661">
        <v>16</v>
      </c>
      <c r="H69" s="674">
        <v>25</v>
      </c>
      <c r="I69" s="660">
        <v>4</v>
      </c>
      <c r="J69" s="661">
        <v>16</v>
      </c>
      <c r="K69" s="674">
        <v>20</v>
      </c>
      <c r="L69" s="660">
        <v>5</v>
      </c>
      <c r="M69" s="661">
        <v>14</v>
      </c>
      <c r="N69" s="674">
        <v>19</v>
      </c>
      <c r="O69" s="660">
        <v>8</v>
      </c>
      <c r="P69" s="661">
        <v>12</v>
      </c>
      <c r="Q69" s="674">
        <v>20</v>
      </c>
      <c r="R69" s="660">
        <v>10</v>
      </c>
      <c r="S69" s="661">
        <v>22</v>
      </c>
      <c r="T69" s="674">
        <v>32</v>
      </c>
      <c r="U69" s="660">
        <v>11</v>
      </c>
      <c r="V69" s="661">
        <v>13</v>
      </c>
      <c r="W69" s="674">
        <v>24</v>
      </c>
      <c r="X69" s="660">
        <v>10</v>
      </c>
      <c r="Y69" s="661">
        <v>12</v>
      </c>
      <c r="Z69" s="674">
        <v>22</v>
      </c>
      <c r="AA69" s="660">
        <v>18</v>
      </c>
      <c r="AB69" s="661">
        <v>21</v>
      </c>
      <c r="AC69" s="674">
        <v>39</v>
      </c>
      <c r="AD69" s="660">
        <v>12</v>
      </c>
      <c r="AE69" s="661">
        <v>24</v>
      </c>
      <c r="AF69" s="674">
        <v>36</v>
      </c>
      <c r="AG69" s="660">
        <v>14</v>
      </c>
      <c r="AH69" s="661">
        <v>20</v>
      </c>
      <c r="AI69" s="674">
        <v>34</v>
      </c>
      <c r="AJ69" s="660">
        <v>8</v>
      </c>
      <c r="AK69" s="661">
        <v>18</v>
      </c>
      <c r="AL69" s="674">
        <v>26</v>
      </c>
      <c r="AM69" s="656">
        <v>114</v>
      </c>
      <c r="AN69" s="657">
        <v>196</v>
      </c>
      <c r="AO69" s="1054">
        <v>310</v>
      </c>
      <c r="AQ69" s="677"/>
      <c r="AR69" s="677"/>
      <c r="AS69" s="677"/>
    </row>
    <row r="70" spans="2:45" x14ac:dyDescent="0.2">
      <c r="B70" s="1075" t="s">
        <v>55</v>
      </c>
      <c r="C70" s="660">
        <v>3</v>
      </c>
      <c r="D70" s="661">
        <v>2</v>
      </c>
      <c r="E70" s="674">
        <v>5</v>
      </c>
      <c r="F70" s="660">
        <v>7</v>
      </c>
      <c r="G70" s="661">
        <v>5</v>
      </c>
      <c r="H70" s="674">
        <v>12</v>
      </c>
      <c r="I70" s="660">
        <v>5</v>
      </c>
      <c r="J70" s="661">
        <v>5</v>
      </c>
      <c r="K70" s="674">
        <v>10</v>
      </c>
      <c r="L70" s="660">
        <v>1</v>
      </c>
      <c r="M70" s="661">
        <v>5</v>
      </c>
      <c r="N70" s="674">
        <v>6</v>
      </c>
      <c r="O70" s="660">
        <v>4</v>
      </c>
      <c r="P70" s="661">
        <v>12</v>
      </c>
      <c r="Q70" s="674">
        <v>16</v>
      </c>
      <c r="R70" s="660">
        <v>5</v>
      </c>
      <c r="S70" s="661">
        <v>7</v>
      </c>
      <c r="T70" s="674">
        <v>12</v>
      </c>
      <c r="U70" s="660">
        <v>5</v>
      </c>
      <c r="V70" s="661">
        <v>1</v>
      </c>
      <c r="W70" s="674">
        <v>6</v>
      </c>
      <c r="X70" s="660">
        <v>4</v>
      </c>
      <c r="Y70" s="661">
        <v>6</v>
      </c>
      <c r="Z70" s="674">
        <v>10</v>
      </c>
      <c r="AA70" s="660">
        <v>7</v>
      </c>
      <c r="AB70" s="661">
        <v>5</v>
      </c>
      <c r="AC70" s="674">
        <v>12</v>
      </c>
      <c r="AD70" s="660">
        <v>4</v>
      </c>
      <c r="AE70" s="661">
        <v>5</v>
      </c>
      <c r="AF70" s="674">
        <v>9</v>
      </c>
      <c r="AG70" s="660">
        <v>7</v>
      </c>
      <c r="AH70" s="661">
        <v>10</v>
      </c>
      <c r="AI70" s="674">
        <v>17</v>
      </c>
      <c r="AJ70" s="660">
        <v>3</v>
      </c>
      <c r="AK70" s="661">
        <v>2</v>
      </c>
      <c r="AL70" s="674">
        <v>5</v>
      </c>
      <c r="AM70" s="656">
        <v>55</v>
      </c>
      <c r="AN70" s="657">
        <v>65</v>
      </c>
      <c r="AO70" s="1054">
        <v>120</v>
      </c>
      <c r="AQ70" s="677"/>
      <c r="AR70" s="677"/>
      <c r="AS70" s="677"/>
    </row>
    <row r="71" spans="2:45" x14ac:dyDescent="0.2">
      <c r="B71" s="1075" t="s">
        <v>56</v>
      </c>
      <c r="C71" s="660">
        <v>8</v>
      </c>
      <c r="D71" s="661">
        <v>32</v>
      </c>
      <c r="E71" s="674">
        <v>40</v>
      </c>
      <c r="F71" s="660">
        <v>14</v>
      </c>
      <c r="G71" s="661">
        <v>34</v>
      </c>
      <c r="H71" s="674">
        <v>48</v>
      </c>
      <c r="I71" s="660">
        <v>23</v>
      </c>
      <c r="J71" s="661">
        <v>37</v>
      </c>
      <c r="K71" s="674">
        <v>60</v>
      </c>
      <c r="L71" s="660">
        <v>23</v>
      </c>
      <c r="M71" s="661">
        <v>22</v>
      </c>
      <c r="N71" s="674">
        <v>45</v>
      </c>
      <c r="O71" s="660">
        <v>15</v>
      </c>
      <c r="P71" s="661">
        <v>16</v>
      </c>
      <c r="Q71" s="674">
        <v>31</v>
      </c>
      <c r="R71" s="660">
        <v>26</v>
      </c>
      <c r="S71" s="661">
        <v>30</v>
      </c>
      <c r="T71" s="674">
        <v>56</v>
      </c>
      <c r="U71" s="660">
        <v>16</v>
      </c>
      <c r="V71" s="661">
        <v>23</v>
      </c>
      <c r="W71" s="674">
        <v>39</v>
      </c>
      <c r="X71" s="660">
        <v>28</v>
      </c>
      <c r="Y71" s="661">
        <v>37</v>
      </c>
      <c r="Z71" s="674">
        <v>65</v>
      </c>
      <c r="AA71" s="660">
        <v>21</v>
      </c>
      <c r="AB71" s="661">
        <v>29</v>
      </c>
      <c r="AC71" s="674">
        <v>50</v>
      </c>
      <c r="AD71" s="660">
        <v>37</v>
      </c>
      <c r="AE71" s="661">
        <v>44</v>
      </c>
      <c r="AF71" s="674">
        <v>81</v>
      </c>
      <c r="AG71" s="660">
        <v>48</v>
      </c>
      <c r="AH71" s="661">
        <v>29</v>
      </c>
      <c r="AI71" s="674">
        <v>77</v>
      </c>
      <c r="AJ71" s="660">
        <v>26</v>
      </c>
      <c r="AK71" s="661">
        <v>20</v>
      </c>
      <c r="AL71" s="674">
        <v>46</v>
      </c>
      <c r="AM71" s="656">
        <v>285</v>
      </c>
      <c r="AN71" s="657">
        <v>353</v>
      </c>
      <c r="AO71" s="1054">
        <v>638</v>
      </c>
      <c r="AQ71" s="677"/>
      <c r="AR71" s="677"/>
      <c r="AS71" s="677"/>
    </row>
    <row r="72" spans="2:45" x14ac:dyDescent="0.2">
      <c r="B72" s="1075" t="s">
        <v>858</v>
      </c>
      <c r="C72" s="660">
        <v>0</v>
      </c>
      <c r="D72" s="661">
        <v>3</v>
      </c>
      <c r="E72" s="674">
        <v>3</v>
      </c>
      <c r="F72" s="660">
        <v>1</v>
      </c>
      <c r="G72" s="661">
        <v>0</v>
      </c>
      <c r="H72" s="674">
        <v>1</v>
      </c>
      <c r="I72" s="660">
        <v>1</v>
      </c>
      <c r="J72" s="661">
        <v>0</v>
      </c>
      <c r="K72" s="674">
        <v>1</v>
      </c>
      <c r="L72" s="660">
        <v>0</v>
      </c>
      <c r="M72" s="661">
        <v>1</v>
      </c>
      <c r="N72" s="674">
        <v>1</v>
      </c>
      <c r="O72" s="660">
        <v>4</v>
      </c>
      <c r="P72" s="661">
        <v>2</v>
      </c>
      <c r="Q72" s="674">
        <v>6</v>
      </c>
      <c r="R72" s="660">
        <v>2</v>
      </c>
      <c r="S72" s="661">
        <v>10</v>
      </c>
      <c r="T72" s="674">
        <v>12</v>
      </c>
      <c r="U72" s="660">
        <v>4</v>
      </c>
      <c r="V72" s="661">
        <v>3</v>
      </c>
      <c r="W72" s="674">
        <v>7</v>
      </c>
      <c r="X72" s="660">
        <v>1</v>
      </c>
      <c r="Y72" s="661">
        <v>1</v>
      </c>
      <c r="Z72" s="674">
        <v>2</v>
      </c>
      <c r="AA72" s="660">
        <v>3</v>
      </c>
      <c r="AB72" s="661">
        <v>3</v>
      </c>
      <c r="AC72" s="674">
        <v>6</v>
      </c>
      <c r="AD72" s="660">
        <v>1</v>
      </c>
      <c r="AE72" s="661">
        <v>1</v>
      </c>
      <c r="AF72" s="674">
        <v>2</v>
      </c>
      <c r="AG72" s="660">
        <v>5</v>
      </c>
      <c r="AH72" s="661">
        <v>4</v>
      </c>
      <c r="AI72" s="674">
        <v>9</v>
      </c>
      <c r="AJ72" s="660">
        <v>2</v>
      </c>
      <c r="AK72" s="661">
        <v>4</v>
      </c>
      <c r="AL72" s="674">
        <v>6</v>
      </c>
      <c r="AM72" s="656">
        <v>24</v>
      </c>
      <c r="AN72" s="657">
        <v>32</v>
      </c>
      <c r="AO72" s="1054">
        <v>56</v>
      </c>
      <c r="AQ72" s="677"/>
      <c r="AR72" s="677"/>
      <c r="AS72" s="677"/>
    </row>
    <row r="73" spans="2:45" x14ac:dyDescent="0.2">
      <c r="B73" s="1075" t="s">
        <v>57</v>
      </c>
      <c r="C73" s="660">
        <v>3</v>
      </c>
      <c r="D73" s="661">
        <v>7</v>
      </c>
      <c r="E73" s="674">
        <v>10</v>
      </c>
      <c r="F73" s="660">
        <v>3</v>
      </c>
      <c r="G73" s="661">
        <v>3</v>
      </c>
      <c r="H73" s="674">
        <v>6</v>
      </c>
      <c r="I73" s="660">
        <v>3</v>
      </c>
      <c r="J73" s="661">
        <v>1</v>
      </c>
      <c r="K73" s="674">
        <v>4</v>
      </c>
      <c r="L73" s="660">
        <v>7</v>
      </c>
      <c r="M73" s="661">
        <v>3</v>
      </c>
      <c r="N73" s="674">
        <v>10</v>
      </c>
      <c r="O73" s="660">
        <v>1</v>
      </c>
      <c r="P73" s="661">
        <v>0</v>
      </c>
      <c r="Q73" s="674">
        <v>1</v>
      </c>
      <c r="R73" s="660">
        <v>4</v>
      </c>
      <c r="S73" s="661">
        <v>3</v>
      </c>
      <c r="T73" s="674">
        <v>7</v>
      </c>
      <c r="U73" s="660">
        <v>5</v>
      </c>
      <c r="V73" s="661">
        <v>2</v>
      </c>
      <c r="W73" s="674">
        <v>7</v>
      </c>
      <c r="X73" s="660">
        <v>11</v>
      </c>
      <c r="Y73" s="661">
        <v>11</v>
      </c>
      <c r="Z73" s="674">
        <v>22</v>
      </c>
      <c r="AA73" s="660">
        <v>8</v>
      </c>
      <c r="AB73" s="661">
        <v>4</v>
      </c>
      <c r="AC73" s="674">
        <v>12</v>
      </c>
      <c r="AD73" s="660">
        <v>12</v>
      </c>
      <c r="AE73" s="661">
        <v>11</v>
      </c>
      <c r="AF73" s="674">
        <v>23</v>
      </c>
      <c r="AG73" s="660">
        <v>6</v>
      </c>
      <c r="AH73" s="661">
        <v>1</v>
      </c>
      <c r="AI73" s="674">
        <v>7</v>
      </c>
      <c r="AJ73" s="660">
        <v>1</v>
      </c>
      <c r="AK73" s="661">
        <v>4</v>
      </c>
      <c r="AL73" s="674">
        <v>5</v>
      </c>
      <c r="AM73" s="656">
        <v>64</v>
      </c>
      <c r="AN73" s="657">
        <v>50</v>
      </c>
      <c r="AO73" s="1054">
        <v>114</v>
      </c>
      <c r="AQ73" s="677"/>
      <c r="AR73" s="677"/>
      <c r="AS73" s="677"/>
    </row>
    <row r="74" spans="2:45" x14ac:dyDescent="0.2">
      <c r="B74" s="1075" t="s">
        <v>58</v>
      </c>
      <c r="C74" s="660">
        <v>178</v>
      </c>
      <c r="D74" s="661">
        <v>224</v>
      </c>
      <c r="E74" s="674">
        <v>402</v>
      </c>
      <c r="F74" s="660">
        <v>169</v>
      </c>
      <c r="G74" s="661">
        <v>201</v>
      </c>
      <c r="H74" s="674">
        <v>370</v>
      </c>
      <c r="I74" s="660">
        <v>208</v>
      </c>
      <c r="J74" s="661">
        <v>265</v>
      </c>
      <c r="K74" s="674">
        <v>473</v>
      </c>
      <c r="L74" s="660">
        <v>151</v>
      </c>
      <c r="M74" s="661">
        <v>137</v>
      </c>
      <c r="N74" s="674">
        <v>288</v>
      </c>
      <c r="O74" s="660">
        <v>159</v>
      </c>
      <c r="P74" s="661">
        <v>180</v>
      </c>
      <c r="Q74" s="674">
        <v>339</v>
      </c>
      <c r="R74" s="660">
        <v>171</v>
      </c>
      <c r="S74" s="661">
        <v>215</v>
      </c>
      <c r="T74" s="674">
        <v>386</v>
      </c>
      <c r="U74" s="660">
        <v>177</v>
      </c>
      <c r="V74" s="661">
        <v>202</v>
      </c>
      <c r="W74" s="674">
        <v>379</v>
      </c>
      <c r="X74" s="660">
        <v>250</v>
      </c>
      <c r="Y74" s="661">
        <v>298</v>
      </c>
      <c r="Z74" s="674">
        <v>548</v>
      </c>
      <c r="AA74" s="660">
        <v>159</v>
      </c>
      <c r="AB74" s="661">
        <v>197</v>
      </c>
      <c r="AC74" s="674">
        <v>356</v>
      </c>
      <c r="AD74" s="660">
        <v>327</v>
      </c>
      <c r="AE74" s="661">
        <v>414</v>
      </c>
      <c r="AF74" s="674">
        <v>741</v>
      </c>
      <c r="AG74" s="660">
        <v>241</v>
      </c>
      <c r="AH74" s="661">
        <v>260</v>
      </c>
      <c r="AI74" s="674">
        <v>501</v>
      </c>
      <c r="AJ74" s="660">
        <v>189</v>
      </c>
      <c r="AK74" s="661">
        <v>202</v>
      </c>
      <c r="AL74" s="674">
        <v>391</v>
      </c>
      <c r="AM74" s="656">
        <v>2379</v>
      </c>
      <c r="AN74" s="657">
        <v>2795</v>
      </c>
      <c r="AO74" s="1054">
        <v>5174</v>
      </c>
      <c r="AQ74" s="677"/>
      <c r="AR74" s="677"/>
      <c r="AS74" s="677"/>
    </row>
    <row r="75" spans="2:45" ht="15" x14ac:dyDescent="0.25">
      <c r="B75" s="1103" t="s">
        <v>880</v>
      </c>
      <c r="C75" s="664">
        <v>263</v>
      </c>
      <c r="D75" s="665">
        <v>374</v>
      </c>
      <c r="E75" s="674">
        <v>637</v>
      </c>
      <c r="F75" s="664">
        <v>280</v>
      </c>
      <c r="G75" s="665">
        <v>334</v>
      </c>
      <c r="H75" s="674">
        <v>614</v>
      </c>
      <c r="I75" s="664">
        <v>386</v>
      </c>
      <c r="J75" s="665">
        <v>458</v>
      </c>
      <c r="K75" s="674">
        <v>844</v>
      </c>
      <c r="L75" s="664">
        <v>256</v>
      </c>
      <c r="M75" s="665">
        <v>276</v>
      </c>
      <c r="N75" s="674">
        <v>532</v>
      </c>
      <c r="O75" s="664">
        <v>284</v>
      </c>
      <c r="P75" s="665">
        <v>307</v>
      </c>
      <c r="Q75" s="674">
        <v>591</v>
      </c>
      <c r="R75" s="664">
        <v>319</v>
      </c>
      <c r="S75" s="665">
        <v>374</v>
      </c>
      <c r="T75" s="674">
        <v>693</v>
      </c>
      <c r="U75" s="664">
        <v>338</v>
      </c>
      <c r="V75" s="665">
        <v>338</v>
      </c>
      <c r="W75" s="674">
        <v>676</v>
      </c>
      <c r="X75" s="664">
        <v>412</v>
      </c>
      <c r="Y75" s="665">
        <v>496</v>
      </c>
      <c r="Z75" s="674">
        <v>908</v>
      </c>
      <c r="AA75" s="664">
        <v>298</v>
      </c>
      <c r="AB75" s="665">
        <v>388</v>
      </c>
      <c r="AC75" s="674">
        <v>686</v>
      </c>
      <c r="AD75" s="664">
        <v>534</v>
      </c>
      <c r="AE75" s="665">
        <v>707</v>
      </c>
      <c r="AF75" s="674">
        <v>1241</v>
      </c>
      <c r="AG75" s="664">
        <v>427</v>
      </c>
      <c r="AH75" s="665">
        <v>453</v>
      </c>
      <c r="AI75" s="674">
        <v>880</v>
      </c>
      <c r="AJ75" s="664">
        <v>316</v>
      </c>
      <c r="AK75" s="665">
        <v>324</v>
      </c>
      <c r="AL75" s="674">
        <v>640</v>
      </c>
      <c r="AM75" s="664">
        <v>4113</v>
      </c>
      <c r="AN75" s="665">
        <v>4829</v>
      </c>
      <c r="AO75" s="1104">
        <v>8942</v>
      </c>
      <c r="AQ75" s="677"/>
      <c r="AR75" s="677"/>
    </row>
    <row r="76" spans="2:45" ht="27" customHeight="1" x14ac:dyDescent="0.2">
      <c r="B76" s="1402" t="s">
        <v>871</v>
      </c>
      <c r="C76" s="1402"/>
      <c r="D76" s="1402"/>
      <c r="E76" s="1402"/>
      <c r="F76" s="1402"/>
      <c r="G76" s="1402"/>
      <c r="H76" s="1402"/>
      <c r="I76" s="1402"/>
      <c r="J76" s="1402"/>
      <c r="K76" s="1402"/>
      <c r="L76" s="1402"/>
      <c r="M76" s="1402"/>
      <c r="N76" s="1402"/>
      <c r="O76" s="1402"/>
      <c r="P76" s="1402"/>
      <c r="Q76" s="1402"/>
      <c r="R76" s="1402"/>
      <c r="S76" s="1402"/>
      <c r="AQ76" s="677"/>
    </row>
    <row r="77" spans="2:45" x14ac:dyDescent="0.2">
      <c r="B77" s="1403" t="s">
        <v>872</v>
      </c>
      <c r="C77" s="910"/>
      <c r="D77" s="910"/>
      <c r="E77" s="910"/>
      <c r="F77" s="910"/>
      <c r="G77" s="13"/>
      <c r="H77" s="13"/>
      <c r="I77" s="13"/>
      <c r="J77" s="13"/>
      <c r="K77" s="13"/>
      <c r="L77" s="13"/>
      <c r="M77" s="13"/>
      <c r="N77" s="13"/>
      <c r="AQ77" s="677"/>
    </row>
    <row r="78" spans="2:45" ht="27.6" customHeight="1" x14ac:dyDescent="0.2">
      <c r="B78" s="1406" t="s">
        <v>883</v>
      </c>
      <c r="C78" s="1406"/>
      <c r="D78" s="1406"/>
      <c r="E78" s="1406"/>
      <c r="F78" s="1406"/>
      <c r="G78" s="1406"/>
      <c r="H78" s="1406"/>
      <c r="I78" s="1406"/>
      <c r="J78" s="1406"/>
      <c r="K78" s="1406"/>
      <c r="L78" s="1406"/>
      <c r="M78" s="1406"/>
      <c r="N78" s="1406"/>
      <c r="O78" s="1406"/>
      <c r="P78" s="1406"/>
      <c r="Q78" s="1406"/>
      <c r="R78" s="1406"/>
      <c r="AQ78" s="677"/>
    </row>
    <row r="79" spans="2:45" x14ac:dyDescent="0.2">
      <c r="AM79" s="758"/>
      <c r="AN79" s="758"/>
      <c r="AO79" s="758"/>
    </row>
    <row r="80" spans="2:45" x14ac:dyDescent="0.2">
      <c r="C80" s="759"/>
      <c r="D80" s="759"/>
      <c r="E80" s="759"/>
      <c r="F80" s="759"/>
      <c r="G80" s="759"/>
      <c r="H80" s="759"/>
      <c r="I80" s="759"/>
      <c r="J80" s="759"/>
      <c r="K80" s="759"/>
      <c r="L80" s="759"/>
      <c r="M80" s="759"/>
      <c r="N80" s="759"/>
      <c r="O80" s="759"/>
      <c r="P80" s="759"/>
      <c r="Q80" s="759"/>
      <c r="R80" s="759"/>
      <c r="S80" s="759"/>
      <c r="T80" s="759"/>
      <c r="U80" s="759"/>
      <c r="V80" s="759"/>
      <c r="W80" s="759"/>
      <c r="X80" s="759"/>
      <c r="Y80" s="759"/>
      <c r="Z80" s="759"/>
      <c r="AA80" s="759"/>
      <c r="AB80" s="759"/>
      <c r="AC80" s="759"/>
      <c r="AD80" s="759"/>
      <c r="AE80" s="759"/>
      <c r="AF80" s="759"/>
      <c r="AG80" s="759"/>
      <c r="AH80" s="759"/>
      <c r="AI80" s="759"/>
      <c r="AJ80" s="759"/>
      <c r="AK80" s="759"/>
      <c r="AL80" s="759"/>
      <c r="AM80" s="759"/>
      <c r="AN80" s="759"/>
      <c r="AO80" s="759"/>
    </row>
    <row r="81" spans="3:39" x14ac:dyDescent="0.2">
      <c r="C81" s="677"/>
      <c r="D81" s="677"/>
      <c r="E81" s="677"/>
      <c r="F81" s="677"/>
      <c r="G81" s="677"/>
      <c r="H81" s="677"/>
      <c r="I81" s="677"/>
      <c r="J81" s="677"/>
      <c r="K81" s="677"/>
      <c r="L81" s="677"/>
      <c r="M81" s="677"/>
      <c r="N81" s="677"/>
      <c r="O81" s="677"/>
      <c r="P81" s="677"/>
      <c r="Q81" s="677"/>
      <c r="R81" s="677"/>
      <c r="S81" s="677"/>
      <c r="T81" s="677"/>
      <c r="U81" s="677"/>
      <c r="V81" s="677"/>
      <c r="W81" s="677"/>
      <c r="X81" s="677"/>
      <c r="Y81" s="677"/>
      <c r="Z81" s="677"/>
      <c r="AA81" s="677"/>
      <c r="AB81" s="677"/>
      <c r="AC81" s="677"/>
      <c r="AD81" s="677"/>
      <c r="AE81" s="677"/>
      <c r="AF81" s="677"/>
      <c r="AG81" s="677"/>
      <c r="AH81" s="677"/>
      <c r="AI81" s="677"/>
      <c r="AJ81" s="677"/>
      <c r="AK81" s="677"/>
      <c r="AL81" s="677"/>
      <c r="AM81" s="677"/>
    </row>
    <row r="82" spans="3:39" x14ac:dyDescent="0.2">
      <c r="K82" s="9"/>
      <c r="N82" s="9"/>
      <c r="Q82" s="9"/>
      <c r="T82" s="9"/>
    </row>
  </sheetData>
  <mergeCells count="16">
    <mergeCell ref="B76:S76"/>
    <mergeCell ref="B78:R78"/>
    <mergeCell ref="AJ6:AL6"/>
    <mergeCell ref="AM6:AO6"/>
    <mergeCell ref="R6:T6"/>
    <mergeCell ref="U6:W6"/>
    <mergeCell ref="X6:Z6"/>
    <mergeCell ref="AA6:AC6"/>
    <mergeCell ref="AD6:AF6"/>
    <mergeCell ref="AG6:AI6"/>
    <mergeCell ref="B6:B7"/>
    <mergeCell ref="C6:E6"/>
    <mergeCell ref="F6:H6"/>
    <mergeCell ref="I6:K6"/>
    <mergeCell ref="L6:N6"/>
    <mergeCell ref="O6:Q6"/>
  </mergeCells>
  <hyperlinks>
    <hyperlink ref="AO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U216"/>
  <sheetViews>
    <sheetView showGridLines="0" zoomScale="90" zoomScaleNormal="90" workbookViewId="0"/>
  </sheetViews>
  <sheetFormatPr baseColWidth="10" defaultRowHeight="12.75" x14ac:dyDescent="0.2"/>
  <cols>
    <col min="1" max="1" width="6.7109375" style="690" customWidth="1"/>
    <col min="2" max="2" width="18" style="698" customWidth="1"/>
    <col min="3" max="3" width="32.85546875" style="698" customWidth="1"/>
    <col min="4" max="6" width="11.42578125" style="690" customWidth="1"/>
    <col min="7" max="7" width="12.5703125" style="690" customWidth="1"/>
    <col min="8" max="11" width="11.42578125" style="690" customWidth="1"/>
    <col min="12" max="12" width="12.7109375" style="690" customWidth="1"/>
    <col min="13" max="19" width="11.42578125" style="690" customWidth="1"/>
    <col min="20" max="20" width="13" style="690" customWidth="1"/>
    <col min="21" max="16384" width="11.42578125" style="690"/>
  </cols>
  <sheetData>
    <row r="2" spans="2:21" ht="18" x14ac:dyDescent="0.2">
      <c r="B2" s="639" t="s">
        <v>900</v>
      </c>
      <c r="U2" s="896" t="s">
        <v>1059</v>
      </c>
    </row>
    <row r="3" spans="2:21" ht="15.75" x14ac:dyDescent="0.2">
      <c r="B3" s="639" t="s">
        <v>901</v>
      </c>
    </row>
    <row r="4" spans="2:21" ht="15.75" x14ac:dyDescent="0.25">
      <c r="B4" s="642" t="s">
        <v>13</v>
      </c>
    </row>
    <row r="5" spans="2:21" x14ac:dyDescent="0.2">
      <c r="C5" s="644"/>
    </row>
    <row r="6" spans="2:21" s="698" customFormat="1" ht="72" customHeight="1" x14ac:dyDescent="0.2">
      <c r="B6" s="1311" t="s">
        <v>46</v>
      </c>
      <c r="C6" s="1311"/>
      <c r="D6" s="1137" t="s">
        <v>826</v>
      </c>
      <c r="E6" s="1137" t="s">
        <v>827</v>
      </c>
      <c r="F6" s="1137" t="s">
        <v>828</v>
      </c>
      <c r="G6" s="1137" t="s">
        <v>829</v>
      </c>
      <c r="H6" s="1137" t="s">
        <v>830</v>
      </c>
      <c r="I6" s="1137" t="s">
        <v>831</v>
      </c>
      <c r="J6" s="1137" t="s">
        <v>832</v>
      </c>
      <c r="K6" s="1137" t="s">
        <v>833</v>
      </c>
      <c r="L6" s="1137" t="s">
        <v>834</v>
      </c>
      <c r="M6" s="1137" t="s">
        <v>835</v>
      </c>
      <c r="N6" s="1137" t="s">
        <v>836</v>
      </c>
      <c r="O6" s="1137" t="s">
        <v>837</v>
      </c>
      <c r="P6" s="1137" t="s">
        <v>838</v>
      </c>
      <c r="Q6" s="1137" t="s">
        <v>839</v>
      </c>
      <c r="R6" s="1137" t="s">
        <v>840</v>
      </c>
      <c r="S6" s="1137" t="s">
        <v>841</v>
      </c>
      <c r="T6" s="1137" t="s">
        <v>842</v>
      </c>
      <c r="U6" s="1138" t="s">
        <v>40</v>
      </c>
    </row>
    <row r="7" spans="2:21" x14ac:dyDescent="0.2">
      <c r="B7" s="1296" t="s">
        <v>28</v>
      </c>
      <c r="C7" s="699" t="s">
        <v>47</v>
      </c>
      <c r="D7" s="700">
        <v>6</v>
      </c>
      <c r="E7" s="700">
        <v>0</v>
      </c>
      <c r="F7" s="700">
        <v>1</v>
      </c>
      <c r="G7" s="700">
        <v>9</v>
      </c>
      <c r="H7" s="700">
        <v>0</v>
      </c>
      <c r="I7" s="700">
        <v>9</v>
      </c>
      <c r="J7" s="700">
        <v>7</v>
      </c>
      <c r="K7" s="700">
        <v>12</v>
      </c>
      <c r="L7" s="700">
        <v>8</v>
      </c>
      <c r="M7" s="700">
        <v>0</v>
      </c>
      <c r="N7" s="700">
        <v>3</v>
      </c>
      <c r="O7" s="700">
        <v>17</v>
      </c>
      <c r="P7" s="700">
        <v>4</v>
      </c>
      <c r="Q7" s="700">
        <v>5</v>
      </c>
      <c r="R7" s="700">
        <v>4</v>
      </c>
      <c r="S7" s="700">
        <v>2</v>
      </c>
      <c r="T7" s="700">
        <v>0</v>
      </c>
      <c r="U7" s="1139">
        <v>87</v>
      </c>
    </row>
    <row r="8" spans="2:21" x14ac:dyDescent="0.2">
      <c r="B8" s="1297"/>
      <c r="C8" s="699" t="s">
        <v>48</v>
      </c>
      <c r="D8" s="700">
        <v>0</v>
      </c>
      <c r="E8" s="700">
        <v>0</v>
      </c>
      <c r="F8" s="700">
        <v>2</v>
      </c>
      <c r="G8" s="700">
        <v>14</v>
      </c>
      <c r="H8" s="700">
        <v>1</v>
      </c>
      <c r="I8" s="700">
        <v>35</v>
      </c>
      <c r="J8" s="700">
        <v>20</v>
      </c>
      <c r="K8" s="700">
        <v>12</v>
      </c>
      <c r="L8" s="700">
        <v>12</v>
      </c>
      <c r="M8" s="700">
        <v>3</v>
      </c>
      <c r="N8" s="700">
        <v>24</v>
      </c>
      <c r="O8" s="700">
        <v>10</v>
      </c>
      <c r="P8" s="700">
        <v>4</v>
      </c>
      <c r="Q8" s="700">
        <v>2</v>
      </c>
      <c r="R8" s="700">
        <v>6</v>
      </c>
      <c r="S8" s="700">
        <v>2</v>
      </c>
      <c r="T8" s="700">
        <v>1</v>
      </c>
      <c r="U8" s="1139">
        <v>148</v>
      </c>
    </row>
    <row r="9" spans="2:21" x14ac:dyDescent="0.2">
      <c r="B9" s="1297"/>
      <c r="C9" s="699" t="s">
        <v>49</v>
      </c>
      <c r="D9" s="700">
        <v>0</v>
      </c>
      <c r="E9" s="700">
        <v>0</v>
      </c>
      <c r="F9" s="700">
        <v>10</v>
      </c>
      <c r="G9" s="700">
        <v>34</v>
      </c>
      <c r="H9" s="700">
        <v>0</v>
      </c>
      <c r="I9" s="700">
        <v>42</v>
      </c>
      <c r="J9" s="700">
        <v>31</v>
      </c>
      <c r="K9" s="700">
        <v>14</v>
      </c>
      <c r="L9" s="700">
        <v>21</v>
      </c>
      <c r="M9" s="700">
        <v>3</v>
      </c>
      <c r="N9" s="700">
        <v>44</v>
      </c>
      <c r="O9" s="700">
        <v>9</v>
      </c>
      <c r="P9" s="700">
        <v>6</v>
      </c>
      <c r="Q9" s="700">
        <v>11</v>
      </c>
      <c r="R9" s="700">
        <v>6</v>
      </c>
      <c r="S9" s="700">
        <v>2</v>
      </c>
      <c r="T9" s="700">
        <v>0</v>
      </c>
      <c r="U9" s="1139">
        <v>233</v>
      </c>
    </row>
    <row r="10" spans="2:21" x14ac:dyDescent="0.2">
      <c r="B10" s="1297"/>
      <c r="C10" s="699" t="s">
        <v>50</v>
      </c>
      <c r="D10" s="700">
        <v>26</v>
      </c>
      <c r="E10" s="700">
        <v>1</v>
      </c>
      <c r="F10" s="700">
        <v>6</v>
      </c>
      <c r="G10" s="700">
        <v>12</v>
      </c>
      <c r="H10" s="700">
        <v>1</v>
      </c>
      <c r="I10" s="700">
        <v>20</v>
      </c>
      <c r="J10" s="700">
        <v>9</v>
      </c>
      <c r="K10" s="700">
        <v>10</v>
      </c>
      <c r="L10" s="700">
        <v>5</v>
      </c>
      <c r="M10" s="700">
        <v>0</v>
      </c>
      <c r="N10" s="700">
        <v>10</v>
      </c>
      <c r="O10" s="700">
        <v>10</v>
      </c>
      <c r="P10" s="700">
        <v>7</v>
      </c>
      <c r="Q10" s="700">
        <v>4</v>
      </c>
      <c r="R10" s="700">
        <v>1</v>
      </c>
      <c r="S10" s="700">
        <v>0</v>
      </c>
      <c r="T10" s="700">
        <v>0</v>
      </c>
      <c r="U10" s="1139">
        <v>122</v>
      </c>
    </row>
    <row r="11" spans="2:21" x14ac:dyDescent="0.2">
      <c r="B11" s="1297"/>
      <c r="C11" s="699" t="s">
        <v>51</v>
      </c>
      <c r="D11" s="700">
        <v>35</v>
      </c>
      <c r="E11" s="700">
        <v>4</v>
      </c>
      <c r="F11" s="700">
        <v>4</v>
      </c>
      <c r="G11" s="700">
        <v>16</v>
      </c>
      <c r="H11" s="700">
        <v>0</v>
      </c>
      <c r="I11" s="700">
        <v>52</v>
      </c>
      <c r="J11" s="700">
        <v>31</v>
      </c>
      <c r="K11" s="700">
        <v>21</v>
      </c>
      <c r="L11" s="700">
        <v>18</v>
      </c>
      <c r="M11" s="700">
        <v>0</v>
      </c>
      <c r="N11" s="700">
        <v>34</v>
      </c>
      <c r="O11" s="700">
        <v>14</v>
      </c>
      <c r="P11" s="700">
        <v>10</v>
      </c>
      <c r="Q11" s="700">
        <v>10</v>
      </c>
      <c r="R11" s="700">
        <v>23</v>
      </c>
      <c r="S11" s="700">
        <v>3</v>
      </c>
      <c r="T11" s="700">
        <v>0</v>
      </c>
      <c r="U11" s="1139">
        <v>275</v>
      </c>
    </row>
    <row r="12" spans="2:21" x14ac:dyDescent="0.2">
      <c r="B12" s="1297"/>
      <c r="C12" s="699" t="s">
        <v>52</v>
      </c>
      <c r="D12" s="700">
        <v>240</v>
      </c>
      <c r="E12" s="700">
        <v>5</v>
      </c>
      <c r="F12" s="700">
        <v>11</v>
      </c>
      <c r="G12" s="700">
        <v>138</v>
      </c>
      <c r="H12" s="700">
        <v>3</v>
      </c>
      <c r="I12" s="700">
        <v>213</v>
      </c>
      <c r="J12" s="700">
        <v>124</v>
      </c>
      <c r="K12" s="700">
        <v>91</v>
      </c>
      <c r="L12" s="700">
        <v>160</v>
      </c>
      <c r="M12" s="700">
        <v>7</v>
      </c>
      <c r="N12" s="700">
        <v>129</v>
      </c>
      <c r="O12" s="700">
        <v>70</v>
      </c>
      <c r="P12" s="700">
        <v>35</v>
      </c>
      <c r="Q12" s="700">
        <v>49</v>
      </c>
      <c r="R12" s="700">
        <v>61</v>
      </c>
      <c r="S12" s="700">
        <v>7</v>
      </c>
      <c r="T12" s="700">
        <v>0</v>
      </c>
      <c r="U12" s="1139">
        <v>1343</v>
      </c>
    </row>
    <row r="13" spans="2:21" x14ac:dyDescent="0.2">
      <c r="B13" s="1297"/>
      <c r="C13" s="699" t="s">
        <v>856</v>
      </c>
      <c r="D13" s="700">
        <v>334</v>
      </c>
      <c r="E13" s="700">
        <v>0</v>
      </c>
      <c r="F13" s="700">
        <v>4</v>
      </c>
      <c r="G13" s="700">
        <v>78</v>
      </c>
      <c r="H13" s="700">
        <v>4</v>
      </c>
      <c r="I13" s="700">
        <v>76</v>
      </c>
      <c r="J13" s="700">
        <v>79</v>
      </c>
      <c r="K13" s="700">
        <v>18</v>
      </c>
      <c r="L13" s="700">
        <v>28</v>
      </c>
      <c r="M13" s="700">
        <v>3</v>
      </c>
      <c r="N13" s="700">
        <v>30</v>
      </c>
      <c r="O13" s="700">
        <v>18</v>
      </c>
      <c r="P13" s="700">
        <v>12</v>
      </c>
      <c r="Q13" s="700">
        <v>8</v>
      </c>
      <c r="R13" s="700">
        <v>25</v>
      </c>
      <c r="S13" s="700">
        <v>1</v>
      </c>
      <c r="T13" s="700">
        <v>0</v>
      </c>
      <c r="U13" s="1139">
        <v>718</v>
      </c>
    </row>
    <row r="14" spans="2:21" x14ac:dyDescent="0.2">
      <c r="B14" s="1297"/>
      <c r="C14" s="699" t="s">
        <v>53</v>
      </c>
      <c r="D14" s="700">
        <v>188</v>
      </c>
      <c r="E14" s="700">
        <v>0</v>
      </c>
      <c r="F14" s="700">
        <v>1</v>
      </c>
      <c r="G14" s="700">
        <v>114</v>
      </c>
      <c r="H14" s="700">
        <v>3</v>
      </c>
      <c r="I14" s="700">
        <v>73</v>
      </c>
      <c r="J14" s="700">
        <v>63</v>
      </c>
      <c r="K14" s="700">
        <v>24</v>
      </c>
      <c r="L14" s="700">
        <v>48</v>
      </c>
      <c r="M14" s="700">
        <v>2</v>
      </c>
      <c r="N14" s="700">
        <v>35</v>
      </c>
      <c r="O14" s="700">
        <v>34</v>
      </c>
      <c r="P14" s="700">
        <v>10</v>
      </c>
      <c r="Q14" s="700">
        <v>2</v>
      </c>
      <c r="R14" s="700">
        <v>24</v>
      </c>
      <c r="S14" s="700">
        <v>0</v>
      </c>
      <c r="T14" s="700">
        <v>0</v>
      </c>
      <c r="U14" s="1139">
        <v>621</v>
      </c>
    </row>
    <row r="15" spans="2:21" x14ac:dyDescent="0.2">
      <c r="B15" s="1297"/>
      <c r="C15" s="699" t="s">
        <v>54</v>
      </c>
      <c r="D15" s="700">
        <v>119</v>
      </c>
      <c r="E15" s="700">
        <v>14</v>
      </c>
      <c r="F15" s="700">
        <v>5</v>
      </c>
      <c r="G15" s="700">
        <v>203</v>
      </c>
      <c r="H15" s="700">
        <v>10</v>
      </c>
      <c r="I15" s="700">
        <v>159</v>
      </c>
      <c r="J15" s="700">
        <v>147</v>
      </c>
      <c r="K15" s="700">
        <v>42</v>
      </c>
      <c r="L15" s="700">
        <v>96</v>
      </c>
      <c r="M15" s="700">
        <v>10</v>
      </c>
      <c r="N15" s="700">
        <v>90</v>
      </c>
      <c r="O15" s="700">
        <v>66</v>
      </c>
      <c r="P15" s="700">
        <v>25</v>
      </c>
      <c r="Q15" s="700">
        <v>37</v>
      </c>
      <c r="R15" s="700">
        <v>65</v>
      </c>
      <c r="S15" s="700">
        <v>3</v>
      </c>
      <c r="T15" s="700">
        <v>0</v>
      </c>
      <c r="U15" s="1139">
        <v>1091</v>
      </c>
    </row>
    <row r="16" spans="2:21" x14ac:dyDescent="0.2">
      <c r="B16" s="1297"/>
      <c r="C16" s="699" t="s">
        <v>857</v>
      </c>
      <c r="D16" s="760">
        <v>93</v>
      </c>
      <c r="E16" s="760">
        <v>1</v>
      </c>
      <c r="F16" s="760">
        <v>2</v>
      </c>
      <c r="G16" s="760">
        <v>87</v>
      </c>
      <c r="H16" s="760">
        <v>0</v>
      </c>
      <c r="I16" s="760">
        <v>105</v>
      </c>
      <c r="J16" s="760">
        <v>88</v>
      </c>
      <c r="K16" s="760">
        <v>29</v>
      </c>
      <c r="L16" s="760">
        <v>41</v>
      </c>
      <c r="M16" s="760">
        <v>4</v>
      </c>
      <c r="N16" s="760">
        <v>29</v>
      </c>
      <c r="O16" s="760">
        <v>36</v>
      </c>
      <c r="P16" s="760">
        <v>21</v>
      </c>
      <c r="Q16" s="760">
        <v>8</v>
      </c>
      <c r="R16" s="760">
        <v>13</v>
      </c>
      <c r="S16" s="760">
        <v>1</v>
      </c>
      <c r="T16" s="760">
        <v>0</v>
      </c>
      <c r="U16" s="1140">
        <v>558</v>
      </c>
    </row>
    <row r="17" spans="2:21" x14ac:dyDescent="0.2">
      <c r="B17" s="1297"/>
      <c r="C17" s="699" t="s">
        <v>55</v>
      </c>
      <c r="D17" s="760">
        <v>73</v>
      </c>
      <c r="E17" s="760">
        <v>5</v>
      </c>
      <c r="F17" s="760">
        <v>0</v>
      </c>
      <c r="G17" s="760">
        <v>31</v>
      </c>
      <c r="H17" s="760">
        <v>1</v>
      </c>
      <c r="I17" s="760">
        <v>20</v>
      </c>
      <c r="J17" s="760">
        <v>18</v>
      </c>
      <c r="K17" s="760">
        <v>12</v>
      </c>
      <c r="L17" s="760">
        <v>10</v>
      </c>
      <c r="M17" s="760">
        <v>0</v>
      </c>
      <c r="N17" s="760">
        <v>8</v>
      </c>
      <c r="O17" s="760">
        <v>6</v>
      </c>
      <c r="P17" s="760">
        <v>5</v>
      </c>
      <c r="Q17" s="760">
        <v>2</v>
      </c>
      <c r="R17" s="760">
        <v>9</v>
      </c>
      <c r="S17" s="760">
        <v>2</v>
      </c>
      <c r="T17" s="760">
        <v>0</v>
      </c>
      <c r="U17" s="1140">
        <v>202</v>
      </c>
    </row>
    <row r="18" spans="2:21" x14ac:dyDescent="0.2">
      <c r="B18" s="1297"/>
      <c r="C18" s="699" t="s">
        <v>56</v>
      </c>
      <c r="D18" s="700">
        <v>86</v>
      </c>
      <c r="E18" s="700">
        <v>86</v>
      </c>
      <c r="F18" s="700">
        <v>3</v>
      </c>
      <c r="G18" s="700">
        <v>108</v>
      </c>
      <c r="H18" s="700">
        <v>2</v>
      </c>
      <c r="I18" s="700">
        <v>82</v>
      </c>
      <c r="J18" s="700">
        <v>68</v>
      </c>
      <c r="K18" s="700">
        <v>33</v>
      </c>
      <c r="L18" s="700">
        <v>56</v>
      </c>
      <c r="M18" s="700">
        <v>4</v>
      </c>
      <c r="N18" s="700">
        <v>81</v>
      </c>
      <c r="O18" s="700">
        <v>25</v>
      </c>
      <c r="P18" s="700">
        <v>8</v>
      </c>
      <c r="Q18" s="700">
        <v>5</v>
      </c>
      <c r="R18" s="700">
        <v>7</v>
      </c>
      <c r="S18" s="700">
        <v>1</v>
      </c>
      <c r="T18" s="700">
        <v>0</v>
      </c>
      <c r="U18" s="1139">
        <v>655</v>
      </c>
    </row>
    <row r="19" spans="2:21" x14ac:dyDescent="0.2">
      <c r="B19" s="1297"/>
      <c r="C19" s="699" t="s">
        <v>858</v>
      </c>
      <c r="D19" s="700">
        <v>3</v>
      </c>
      <c r="E19" s="700">
        <v>6</v>
      </c>
      <c r="F19" s="700">
        <v>0</v>
      </c>
      <c r="G19" s="700">
        <v>3</v>
      </c>
      <c r="H19" s="700">
        <v>0</v>
      </c>
      <c r="I19" s="700">
        <v>7</v>
      </c>
      <c r="J19" s="700">
        <v>4</v>
      </c>
      <c r="K19" s="700">
        <v>1</v>
      </c>
      <c r="L19" s="700">
        <v>4</v>
      </c>
      <c r="M19" s="700">
        <v>0</v>
      </c>
      <c r="N19" s="700">
        <v>6</v>
      </c>
      <c r="O19" s="700">
        <v>3</v>
      </c>
      <c r="P19" s="700">
        <v>0</v>
      </c>
      <c r="Q19" s="700">
        <v>2</v>
      </c>
      <c r="R19" s="700">
        <v>0</v>
      </c>
      <c r="S19" s="700">
        <v>0</v>
      </c>
      <c r="T19" s="700">
        <v>0</v>
      </c>
      <c r="U19" s="1139">
        <v>39</v>
      </c>
    </row>
    <row r="20" spans="2:21" x14ac:dyDescent="0.2">
      <c r="B20" s="1297"/>
      <c r="C20" s="699" t="s">
        <v>57</v>
      </c>
      <c r="D20" s="700">
        <v>8</v>
      </c>
      <c r="E20" s="700">
        <v>3</v>
      </c>
      <c r="F20" s="700">
        <v>1</v>
      </c>
      <c r="G20" s="700">
        <v>28</v>
      </c>
      <c r="H20" s="700">
        <v>1</v>
      </c>
      <c r="I20" s="700">
        <v>16</v>
      </c>
      <c r="J20" s="700">
        <v>19</v>
      </c>
      <c r="K20" s="700">
        <v>19</v>
      </c>
      <c r="L20" s="700">
        <v>5</v>
      </c>
      <c r="M20" s="700">
        <v>0</v>
      </c>
      <c r="N20" s="700">
        <v>23</v>
      </c>
      <c r="O20" s="700">
        <v>5</v>
      </c>
      <c r="P20" s="700">
        <v>2</v>
      </c>
      <c r="Q20" s="700">
        <v>0</v>
      </c>
      <c r="R20" s="700">
        <v>2</v>
      </c>
      <c r="S20" s="700">
        <v>0</v>
      </c>
      <c r="T20" s="700">
        <v>0</v>
      </c>
      <c r="U20" s="1139">
        <v>132</v>
      </c>
    </row>
    <row r="21" spans="2:21" x14ac:dyDescent="0.2">
      <c r="B21" s="1297"/>
      <c r="C21" s="699" t="s">
        <v>58</v>
      </c>
      <c r="D21" s="700">
        <v>353</v>
      </c>
      <c r="E21" s="700">
        <v>3</v>
      </c>
      <c r="F21" s="700">
        <v>22</v>
      </c>
      <c r="G21" s="700">
        <v>1302</v>
      </c>
      <c r="H21" s="700">
        <v>22</v>
      </c>
      <c r="I21" s="700">
        <v>1346</v>
      </c>
      <c r="J21" s="700">
        <v>1614</v>
      </c>
      <c r="K21" s="700">
        <v>467</v>
      </c>
      <c r="L21" s="700">
        <v>1019</v>
      </c>
      <c r="M21" s="700">
        <v>161</v>
      </c>
      <c r="N21" s="700">
        <v>1371</v>
      </c>
      <c r="O21" s="700">
        <v>228</v>
      </c>
      <c r="P21" s="700">
        <v>153</v>
      </c>
      <c r="Q21" s="700">
        <v>202</v>
      </c>
      <c r="R21" s="700">
        <v>371</v>
      </c>
      <c r="S21" s="700">
        <v>60</v>
      </c>
      <c r="T21" s="700">
        <v>0</v>
      </c>
      <c r="U21" s="1139">
        <v>8694</v>
      </c>
    </row>
    <row r="22" spans="2:21" x14ac:dyDescent="0.2">
      <c r="B22" s="1298"/>
      <c r="C22" s="701" t="s">
        <v>27</v>
      </c>
      <c r="D22" s="703">
        <v>1564</v>
      </c>
      <c r="E22" s="703">
        <v>128</v>
      </c>
      <c r="F22" s="703">
        <v>72</v>
      </c>
      <c r="G22" s="703">
        <v>2177</v>
      </c>
      <c r="H22" s="703">
        <v>48</v>
      </c>
      <c r="I22" s="703">
        <v>2255</v>
      </c>
      <c r="J22" s="703">
        <v>2322</v>
      </c>
      <c r="K22" s="703">
        <v>805</v>
      </c>
      <c r="L22" s="703">
        <v>1531</v>
      </c>
      <c r="M22" s="703">
        <v>197</v>
      </c>
      <c r="N22" s="703">
        <v>1917</v>
      </c>
      <c r="O22" s="703">
        <v>551</v>
      </c>
      <c r="P22" s="703">
        <v>302</v>
      </c>
      <c r="Q22" s="703">
        <v>347</v>
      </c>
      <c r="R22" s="703">
        <v>617</v>
      </c>
      <c r="S22" s="703">
        <v>84</v>
      </c>
      <c r="T22" s="703">
        <v>1</v>
      </c>
      <c r="U22" s="1141">
        <v>14918</v>
      </c>
    </row>
    <row r="23" spans="2:21" x14ac:dyDescent="0.2">
      <c r="B23" s="1296" t="s">
        <v>29</v>
      </c>
      <c r="C23" s="699" t="s">
        <v>47</v>
      </c>
      <c r="D23" s="700">
        <v>2</v>
      </c>
      <c r="E23" s="700">
        <v>3</v>
      </c>
      <c r="F23" s="700">
        <v>3</v>
      </c>
      <c r="G23" s="700">
        <v>10</v>
      </c>
      <c r="H23" s="700">
        <v>0</v>
      </c>
      <c r="I23" s="700">
        <v>12</v>
      </c>
      <c r="J23" s="700">
        <v>10</v>
      </c>
      <c r="K23" s="700">
        <v>2</v>
      </c>
      <c r="L23" s="700">
        <v>4</v>
      </c>
      <c r="M23" s="700">
        <v>0</v>
      </c>
      <c r="N23" s="700">
        <v>9</v>
      </c>
      <c r="O23" s="700">
        <v>15</v>
      </c>
      <c r="P23" s="700">
        <v>3</v>
      </c>
      <c r="Q23" s="700">
        <v>4</v>
      </c>
      <c r="R23" s="700">
        <v>8</v>
      </c>
      <c r="S23" s="700">
        <v>0</v>
      </c>
      <c r="T23" s="700">
        <v>0</v>
      </c>
      <c r="U23" s="1139">
        <v>85</v>
      </c>
    </row>
    <row r="24" spans="2:21" x14ac:dyDescent="0.2">
      <c r="B24" s="1297"/>
      <c r="C24" s="699" t="s">
        <v>48</v>
      </c>
      <c r="D24" s="700">
        <v>0</v>
      </c>
      <c r="E24" s="700">
        <v>12</v>
      </c>
      <c r="F24" s="700">
        <v>1</v>
      </c>
      <c r="G24" s="700">
        <v>13</v>
      </c>
      <c r="H24" s="700">
        <v>0</v>
      </c>
      <c r="I24" s="700">
        <v>39</v>
      </c>
      <c r="J24" s="700">
        <v>21</v>
      </c>
      <c r="K24" s="700">
        <v>10</v>
      </c>
      <c r="L24" s="700">
        <v>12</v>
      </c>
      <c r="M24" s="700">
        <v>0</v>
      </c>
      <c r="N24" s="700">
        <v>18</v>
      </c>
      <c r="O24" s="700">
        <v>18</v>
      </c>
      <c r="P24" s="700">
        <v>3</v>
      </c>
      <c r="Q24" s="700">
        <v>2</v>
      </c>
      <c r="R24" s="700">
        <v>6</v>
      </c>
      <c r="S24" s="700">
        <v>0</v>
      </c>
      <c r="T24" s="700">
        <v>0</v>
      </c>
      <c r="U24" s="1139">
        <v>155</v>
      </c>
    </row>
    <row r="25" spans="2:21" x14ac:dyDescent="0.2">
      <c r="B25" s="1297"/>
      <c r="C25" s="699" t="s">
        <v>49</v>
      </c>
      <c r="D25" s="700">
        <v>0</v>
      </c>
      <c r="E25" s="700">
        <v>1</v>
      </c>
      <c r="F25" s="700">
        <v>7</v>
      </c>
      <c r="G25" s="700">
        <v>27</v>
      </c>
      <c r="H25" s="700">
        <v>0</v>
      </c>
      <c r="I25" s="700">
        <v>34</v>
      </c>
      <c r="J25" s="700">
        <v>34</v>
      </c>
      <c r="K25" s="700">
        <v>16</v>
      </c>
      <c r="L25" s="700">
        <v>30</v>
      </c>
      <c r="M25" s="700">
        <v>2</v>
      </c>
      <c r="N25" s="700">
        <v>37</v>
      </c>
      <c r="O25" s="700">
        <v>9</v>
      </c>
      <c r="P25" s="700">
        <v>2</v>
      </c>
      <c r="Q25" s="700">
        <v>13</v>
      </c>
      <c r="R25" s="700">
        <v>15</v>
      </c>
      <c r="S25" s="700">
        <v>2</v>
      </c>
      <c r="T25" s="700">
        <v>0</v>
      </c>
      <c r="U25" s="1139">
        <v>229</v>
      </c>
    </row>
    <row r="26" spans="2:21" x14ac:dyDescent="0.2">
      <c r="B26" s="1297"/>
      <c r="C26" s="699" t="s">
        <v>50</v>
      </c>
      <c r="D26" s="700">
        <v>11</v>
      </c>
      <c r="E26" s="700">
        <v>1</v>
      </c>
      <c r="F26" s="700">
        <v>3</v>
      </c>
      <c r="G26" s="700">
        <v>5</v>
      </c>
      <c r="H26" s="700">
        <v>0</v>
      </c>
      <c r="I26" s="700">
        <v>10</v>
      </c>
      <c r="J26" s="700">
        <v>6</v>
      </c>
      <c r="K26" s="700">
        <v>2</v>
      </c>
      <c r="L26" s="700">
        <v>2</v>
      </c>
      <c r="M26" s="700">
        <v>0</v>
      </c>
      <c r="N26" s="700">
        <v>10</v>
      </c>
      <c r="O26" s="700">
        <v>4</v>
      </c>
      <c r="P26" s="700">
        <v>1</v>
      </c>
      <c r="Q26" s="700">
        <v>2</v>
      </c>
      <c r="R26" s="700">
        <v>2</v>
      </c>
      <c r="S26" s="700">
        <v>0</v>
      </c>
      <c r="T26" s="700">
        <v>0</v>
      </c>
      <c r="U26" s="1139">
        <v>59</v>
      </c>
    </row>
    <row r="27" spans="2:21" x14ac:dyDescent="0.2">
      <c r="B27" s="1297"/>
      <c r="C27" s="699" t="s">
        <v>51</v>
      </c>
      <c r="D27" s="700">
        <v>42</v>
      </c>
      <c r="E27" s="700">
        <v>5</v>
      </c>
      <c r="F27" s="700">
        <v>6</v>
      </c>
      <c r="G27" s="700">
        <v>20</v>
      </c>
      <c r="H27" s="700">
        <v>1</v>
      </c>
      <c r="I27" s="700">
        <v>44</v>
      </c>
      <c r="J27" s="700">
        <v>39</v>
      </c>
      <c r="K27" s="700">
        <v>21</v>
      </c>
      <c r="L27" s="700">
        <v>21</v>
      </c>
      <c r="M27" s="700">
        <v>1</v>
      </c>
      <c r="N27" s="700">
        <v>27</v>
      </c>
      <c r="O27" s="700">
        <v>14</v>
      </c>
      <c r="P27" s="700">
        <v>0</v>
      </c>
      <c r="Q27" s="700">
        <v>15</v>
      </c>
      <c r="R27" s="700">
        <v>8</v>
      </c>
      <c r="S27" s="700">
        <v>3</v>
      </c>
      <c r="T27" s="700">
        <v>0</v>
      </c>
      <c r="U27" s="1139">
        <v>267</v>
      </c>
    </row>
    <row r="28" spans="2:21" x14ac:dyDescent="0.2">
      <c r="B28" s="1297"/>
      <c r="C28" s="699" t="s">
        <v>52</v>
      </c>
      <c r="D28" s="700">
        <v>188</v>
      </c>
      <c r="E28" s="700">
        <v>3</v>
      </c>
      <c r="F28" s="700">
        <v>3</v>
      </c>
      <c r="G28" s="700">
        <v>164</v>
      </c>
      <c r="H28" s="700">
        <v>2</v>
      </c>
      <c r="I28" s="700">
        <v>215</v>
      </c>
      <c r="J28" s="700">
        <v>134</v>
      </c>
      <c r="K28" s="700">
        <v>94</v>
      </c>
      <c r="L28" s="700">
        <v>130</v>
      </c>
      <c r="M28" s="700">
        <v>14</v>
      </c>
      <c r="N28" s="700">
        <v>102</v>
      </c>
      <c r="O28" s="700">
        <v>63</v>
      </c>
      <c r="P28" s="700">
        <v>20</v>
      </c>
      <c r="Q28" s="700">
        <v>64</v>
      </c>
      <c r="R28" s="700">
        <v>49</v>
      </c>
      <c r="S28" s="700">
        <v>16</v>
      </c>
      <c r="T28" s="700">
        <v>0</v>
      </c>
      <c r="U28" s="1139">
        <v>1261</v>
      </c>
    </row>
    <row r="29" spans="2:21" x14ac:dyDescent="0.2">
      <c r="B29" s="1297"/>
      <c r="C29" s="699" t="s">
        <v>856</v>
      </c>
      <c r="D29" s="700">
        <v>382</v>
      </c>
      <c r="E29" s="700">
        <v>0</v>
      </c>
      <c r="F29" s="700">
        <v>2</v>
      </c>
      <c r="G29" s="700">
        <v>92</v>
      </c>
      <c r="H29" s="700">
        <v>2</v>
      </c>
      <c r="I29" s="700">
        <v>44</v>
      </c>
      <c r="J29" s="700">
        <v>72</v>
      </c>
      <c r="K29" s="700">
        <v>26</v>
      </c>
      <c r="L29" s="700">
        <v>38</v>
      </c>
      <c r="M29" s="700">
        <v>3</v>
      </c>
      <c r="N29" s="700">
        <v>41</v>
      </c>
      <c r="O29" s="700">
        <v>10</v>
      </c>
      <c r="P29" s="700">
        <v>9</v>
      </c>
      <c r="Q29" s="700">
        <v>8</v>
      </c>
      <c r="R29" s="700">
        <v>29</v>
      </c>
      <c r="S29" s="700">
        <v>1</v>
      </c>
      <c r="T29" s="700">
        <v>0</v>
      </c>
      <c r="U29" s="1139">
        <v>759</v>
      </c>
    </row>
    <row r="30" spans="2:21" x14ac:dyDescent="0.2">
      <c r="B30" s="1297"/>
      <c r="C30" s="699" t="s">
        <v>53</v>
      </c>
      <c r="D30" s="700">
        <v>219</v>
      </c>
      <c r="E30" s="700">
        <v>0</v>
      </c>
      <c r="F30" s="700">
        <v>4</v>
      </c>
      <c r="G30" s="700">
        <v>123</v>
      </c>
      <c r="H30" s="700">
        <v>1</v>
      </c>
      <c r="I30" s="700">
        <v>77</v>
      </c>
      <c r="J30" s="700">
        <v>92</v>
      </c>
      <c r="K30" s="700">
        <v>21</v>
      </c>
      <c r="L30" s="700">
        <v>46</v>
      </c>
      <c r="M30" s="700">
        <v>0</v>
      </c>
      <c r="N30" s="700">
        <v>42</v>
      </c>
      <c r="O30" s="700">
        <v>37</v>
      </c>
      <c r="P30" s="700">
        <v>8</v>
      </c>
      <c r="Q30" s="700">
        <v>5</v>
      </c>
      <c r="R30" s="700">
        <v>33</v>
      </c>
      <c r="S30" s="700">
        <v>1</v>
      </c>
      <c r="T30" s="700">
        <v>0</v>
      </c>
      <c r="U30" s="1139">
        <v>709</v>
      </c>
    </row>
    <row r="31" spans="2:21" x14ac:dyDescent="0.2">
      <c r="B31" s="1297"/>
      <c r="C31" s="699" t="s">
        <v>54</v>
      </c>
      <c r="D31" s="700">
        <v>104</v>
      </c>
      <c r="E31" s="700">
        <v>20</v>
      </c>
      <c r="F31" s="700">
        <v>4</v>
      </c>
      <c r="G31" s="700">
        <v>168</v>
      </c>
      <c r="H31" s="700">
        <v>6</v>
      </c>
      <c r="I31" s="700">
        <v>140</v>
      </c>
      <c r="J31" s="700">
        <v>127</v>
      </c>
      <c r="K31" s="700">
        <v>34</v>
      </c>
      <c r="L31" s="700">
        <v>86</v>
      </c>
      <c r="M31" s="700">
        <v>10</v>
      </c>
      <c r="N31" s="700">
        <v>110</v>
      </c>
      <c r="O31" s="700">
        <v>44</v>
      </c>
      <c r="P31" s="700">
        <v>14</v>
      </c>
      <c r="Q31" s="700">
        <v>24</v>
      </c>
      <c r="R31" s="700">
        <v>53</v>
      </c>
      <c r="S31" s="700">
        <v>2</v>
      </c>
      <c r="T31" s="700">
        <v>0</v>
      </c>
      <c r="U31" s="1139">
        <v>946</v>
      </c>
    </row>
    <row r="32" spans="2:21" x14ac:dyDescent="0.2">
      <c r="B32" s="1297"/>
      <c r="C32" s="699" t="s">
        <v>857</v>
      </c>
      <c r="D32" s="700">
        <v>89</v>
      </c>
      <c r="E32" s="700">
        <v>2</v>
      </c>
      <c r="F32" s="700">
        <v>3</v>
      </c>
      <c r="G32" s="700">
        <v>113</v>
      </c>
      <c r="H32" s="700">
        <v>0</v>
      </c>
      <c r="I32" s="700">
        <v>121</v>
      </c>
      <c r="J32" s="700">
        <v>90</v>
      </c>
      <c r="K32" s="700">
        <v>35</v>
      </c>
      <c r="L32" s="700">
        <v>36</v>
      </c>
      <c r="M32" s="700">
        <v>1</v>
      </c>
      <c r="N32" s="700">
        <v>25</v>
      </c>
      <c r="O32" s="700">
        <v>27</v>
      </c>
      <c r="P32" s="700">
        <v>9</v>
      </c>
      <c r="Q32" s="700">
        <v>3</v>
      </c>
      <c r="R32" s="700">
        <v>8</v>
      </c>
      <c r="S32" s="700">
        <v>2</v>
      </c>
      <c r="T32" s="700">
        <v>0</v>
      </c>
      <c r="U32" s="1139">
        <v>564</v>
      </c>
    </row>
    <row r="33" spans="2:21" x14ac:dyDescent="0.2">
      <c r="B33" s="1297"/>
      <c r="C33" s="699" t="s">
        <v>55</v>
      </c>
      <c r="D33" s="700">
        <v>44</v>
      </c>
      <c r="E33" s="700">
        <v>4</v>
      </c>
      <c r="F33" s="700">
        <v>0</v>
      </c>
      <c r="G33" s="700">
        <v>26</v>
      </c>
      <c r="H33" s="700">
        <v>2</v>
      </c>
      <c r="I33" s="700">
        <v>30</v>
      </c>
      <c r="J33" s="700">
        <v>9</v>
      </c>
      <c r="K33" s="700">
        <v>10</v>
      </c>
      <c r="L33" s="700">
        <v>8</v>
      </c>
      <c r="M33" s="700">
        <v>0</v>
      </c>
      <c r="N33" s="700">
        <v>17</v>
      </c>
      <c r="O33" s="700">
        <v>0</v>
      </c>
      <c r="P33" s="700">
        <v>3</v>
      </c>
      <c r="Q33" s="700">
        <v>4</v>
      </c>
      <c r="R33" s="700">
        <v>10</v>
      </c>
      <c r="S33" s="700">
        <v>1</v>
      </c>
      <c r="T33" s="700">
        <v>0</v>
      </c>
      <c r="U33" s="1139">
        <v>168</v>
      </c>
    </row>
    <row r="34" spans="2:21" x14ac:dyDescent="0.2">
      <c r="B34" s="1297"/>
      <c r="C34" s="699" t="s">
        <v>56</v>
      </c>
      <c r="D34" s="700">
        <v>75</v>
      </c>
      <c r="E34" s="700">
        <v>57</v>
      </c>
      <c r="F34" s="700">
        <v>1</v>
      </c>
      <c r="G34" s="700">
        <v>104</v>
      </c>
      <c r="H34" s="700">
        <v>1</v>
      </c>
      <c r="I34" s="700">
        <v>69</v>
      </c>
      <c r="J34" s="700">
        <v>65</v>
      </c>
      <c r="K34" s="700">
        <v>34</v>
      </c>
      <c r="L34" s="700">
        <v>56</v>
      </c>
      <c r="M34" s="700">
        <v>4</v>
      </c>
      <c r="N34" s="700">
        <v>60</v>
      </c>
      <c r="O34" s="700">
        <v>19</v>
      </c>
      <c r="P34" s="700">
        <v>8</v>
      </c>
      <c r="Q34" s="700">
        <v>4</v>
      </c>
      <c r="R34" s="700">
        <v>16</v>
      </c>
      <c r="S34" s="700">
        <v>1</v>
      </c>
      <c r="T34" s="700">
        <v>0</v>
      </c>
      <c r="U34" s="1139">
        <v>574</v>
      </c>
    </row>
    <row r="35" spans="2:21" x14ac:dyDescent="0.2">
      <c r="B35" s="1297"/>
      <c r="C35" s="699" t="s">
        <v>858</v>
      </c>
      <c r="D35" s="700">
        <v>7</v>
      </c>
      <c r="E35" s="700">
        <v>3</v>
      </c>
      <c r="F35" s="700">
        <v>1</v>
      </c>
      <c r="G35" s="700">
        <v>0</v>
      </c>
      <c r="H35" s="700">
        <v>1</v>
      </c>
      <c r="I35" s="700">
        <v>4</v>
      </c>
      <c r="J35" s="700">
        <v>4</v>
      </c>
      <c r="K35" s="700">
        <v>0</v>
      </c>
      <c r="L35" s="700">
        <v>3</v>
      </c>
      <c r="M35" s="700">
        <v>0</v>
      </c>
      <c r="N35" s="700">
        <v>3</v>
      </c>
      <c r="O35" s="700">
        <v>5</v>
      </c>
      <c r="P35" s="700">
        <v>0</v>
      </c>
      <c r="Q35" s="700">
        <v>1</v>
      </c>
      <c r="R35" s="700">
        <v>0</v>
      </c>
      <c r="S35" s="700">
        <v>0</v>
      </c>
      <c r="T35" s="700">
        <v>0</v>
      </c>
      <c r="U35" s="1139">
        <v>32</v>
      </c>
    </row>
    <row r="36" spans="2:21" x14ac:dyDescent="0.2">
      <c r="B36" s="1297"/>
      <c r="C36" s="699" t="s">
        <v>57</v>
      </c>
      <c r="D36" s="700">
        <v>9</v>
      </c>
      <c r="E36" s="700">
        <v>10</v>
      </c>
      <c r="F36" s="700">
        <v>2</v>
      </c>
      <c r="G36" s="700">
        <v>36</v>
      </c>
      <c r="H36" s="700">
        <v>0</v>
      </c>
      <c r="I36" s="700">
        <v>14</v>
      </c>
      <c r="J36" s="700">
        <v>23</v>
      </c>
      <c r="K36" s="700">
        <v>25</v>
      </c>
      <c r="L36" s="700">
        <v>12</v>
      </c>
      <c r="M36" s="700">
        <v>1</v>
      </c>
      <c r="N36" s="700">
        <v>12</v>
      </c>
      <c r="O36" s="700">
        <v>5</v>
      </c>
      <c r="P36" s="700">
        <v>0</v>
      </c>
      <c r="Q36" s="700">
        <v>2</v>
      </c>
      <c r="R36" s="700">
        <v>2</v>
      </c>
      <c r="S36" s="700">
        <v>0</v>
      </c>
      <c r="T36" s="700">
        <v>0</v>
      </c>
      <c r="U36" s="1139">
        <v>153</v>
      </c>
    </row>
    <row r="37" spans="2:21" x14ac:dyDescent="0.2">
      <c r="B37" s="1297"/>
      <c r="C37" s="699" t="s">
        <v>58</v>
      </c>
      <c r="D37" s="700">
        <v>332</v>
      </c>
      <c r="E37" s="700">
        <v>4</v>
      </c>
      <c r="F37" s="700">
        <v>13</v>
      </c>
      <c r="G37" s="700">
        <v>1085</v>
      </c>
      <c r="H37" s="700">
        <v>16</v>
      </c>
      <c r="I37" s="700">
        <v>1279</v>
      </c>
      <c r="J37" s="700">
        <v>1451</v>
      </c>
      <c r="K37" s="700">
        <v>410</v>
      </c>
      <c r="L37" s="700">
        <v>860</v>
      </c>
      <c r="M37" s="700">
        <v>140</v>
      </c>
      <c r="N37" s="700">
        <v>1195</v>
      </c>
      <c r="O37" s="700">
        <v>152</v>
      </c>
      <c r="P37" s="700">
        <v>104</v>
      </c>
      <c r="Q37" s="700">
        <v>146</v>
      </c>
      <c r="R37" s="700">
        <v>297</v>
      </c>
      <c r="S37" s="700">
        <v>42</v>
      </c>
      <c r="T37" s="700">
        <v>0</v>
      </c>
      <c r="U37" s="1139">
        <v>7526</v>
      </c>
    </row>
    <row r="38" spans="2:21" x14ac:dyDescent="0.2">
      <c r="B38" s="1298"/>
      <c r="C38" s="701" t="s">
        <v>27</v>
      </c>
      <c r="D38" s="703">
        <v>1504</v>
      </c>
      <c r="E38" s="703">
        <v>125</v>
      </c>
      <c r="F38" s="703">
        <v>53</v>
      </c>
      <c r="G38" s="703">
        <v>1986</v>
      </c>
      <c r="H38" s="703">
        <v>32</v>
      </c>
      <c r="I38" s="703">
        <v>2132</v>
      </c>
      <c r="J38" s="703">
        <v>2177</v>
      </c>
      <c r="K38" s="703">
        <v>740</v>
      </c>
      <c r="L38" s="703">
        <v>1344</v>
      </c>
      <c r="M38" s="703">
        <v>176</v>
      </c>
      <c r="N38" s="703">
        <v>1708</v>
      </c>
      <c r="O38" s="703">
        <v>422</v>
      </c>
      <c r="P38" s="703">
        <v>184</v>
      </c>
      <c r="Q38" s="703">
        <v>297</v>
      </c>
      <c r="R38" s="703">
        <v>536</v>
      </c>
      <c r="S38" s="703">
        <v>71</v>
      </c>
      <c r="T38" s="703">
        <v>0</v>
      </c>
      <c r="U38" s="1141">
        <v>13487</v>
      </c>
    </row>
    <row r="39" spans="2:21" x14ac:dyDescent="0.2">
      <c r="B39" s="1296" t="s">
        <v>30</v>
      </c>
      <c r="C39" s="699" t="s">
        <v>47</v>
      </c>
      <c r="D39" s="700">
        <v>4</v>
      </c>
      <c r="E39" s="700">
        <v>9</v>
      </c>
      <c r="F39" s="700">
        <v>2</v>
      </c>
      <c r="G39" s="700">
        <v>5</v>
      </c>
      <c r="H39" s="700">
        <v>1</v>
      </c>
      <c r="I39" s="700">
        <v>22</v>
      </c>
      <c r="J39" s="700">
        <v>11</v>
      </c>
      <c r="K39" s="700">
        <v>3</v>
      </c>
      <c r="L39" s="700">
        <v>5</v>
      </c>
      <c r="M39" s="700">
        <v>0</v>
      </c>
      <c r="N39" s="700">
        <v>5</v>
      </c>
      <c r="O39" s="700">
        <v>20</v>
      </c>
      <c r="P39" s="700">
        <v>13</v>
      </c>
      <c r="Q39" s="700">
        <v>8</v>
      </c>
      <c r="R39" s="700">
        <v>2</v>
      </c>
      <c r="S39" s="700">
        <v>0</v>
      </c>
      <c r="T39" s="700">
        <v>0</v>
      </c>
      <c r="U39" s="1139">
        <v>110</v>
      </c>
    </row>
    <row r="40" spans="2:21" x14ac:dyDescent="0.2">
      <c r="B40" s="1297"/>
      <c r="C40" s="699" t="s">
        <v>48</v>
      </c>
      <c r="D40" s="700">
        <v>0</v>
      </c>
      <c r="E40" s="700">
        <v>7</v>
      </c>
      <c r="F40" s="700">
        <v>2</v>
      </c>
      <c r="G40" s="700">
        <v>13</v>
      </c>
      <c r="H40" s="700">
        <v>0</v>
      </c>
      <c r="I40" s="700">
        <v>40</v>
      </c>
      <c r="J40" s="700">
        <v>14</v>
      </c>
      <c r="K40" s="700">
        <v>8</v>
      </c>
      <c r="L40" s="700">
        <v>18</v>
      </c>
      <c r="M40" s="700">
        <v>0</v>
      </c>
      <c r="N40" s="700">
        <v>19</v>
      </c>
      <c r="O40" s="700">
        <v>17</v>
      </c>
      <c r="P40" s="700">
        <v>21</v>
      </c>
      <c r="Q40" s="700">
        <v>0</v>
      </c>
      <c r="R40" s="700">
        <v>11</v>
      </c>
      <c r="S40" s="700">
        <v>1</v>
      </c>
      <c r="T40" s="700">
        <v>0</v>
      </c>
      <c r="U40" s="1139">
        <v>171</v>
      </c>
    </row>
    <row r="41" spans="2:21" x14ac:dyDescent="0.2">
      <c r="B41" s="1297"/>
      <c r="C41" s="699" t="s">
        <v>49</v>
      </c>
      <c r="D41" s="700">
        <v>0</v>
      </c>
      <c r="E41" s="700">
        <v>6</v>
      </c>
      <c r="F41" s="700">
        <v>11</v>
      </c>
      <c r="G41" s="700">
        <v>36</v>
      </c>
      <c r="H41" s="700">
        <v>1</v>
      </c>
      <c r="I41" s="700">
        <v>56</v>
      </c>
      <c r="J41" s="700">
        <v>24</v>
      </c>
      <c r="K41" s="700">
        <v>23</v>
      </c>
      <c r="L41" s="700">
        <v>25</v>
      </c>
      <c r="M41" s="700">
        <v>3</v>
      </c>
      <c r="N41" s="700">
        <v>45</v>
      </c>
      <c r="O41" s="700">
        <v>66</v>
      </c>
      <c r="P41" s="700">
        <v>17</v>
      </c>
      <c r="Q41" s="700">
        <v>23</v>
      </c>
      <c r="R41" s="700">
        <v>15</v>
      </c>
      <c r="S41" s="700">
        <v>1</v>
      </c>
      <c r="T41" s="700">
        <v>0</v>
      </c>
      <c r="U41" s="1139">
        <v>352</v>
      </c>
    </row>
    <row r="42" spans="2:21" x14ac:dyDescent="0.2">
      <c r="B42" s="1297"/>
      <c r="C42" s="699" t="s">
        <v>50</v>
      </c>
      <c r="D42" s="700">
        <v>20</v>
      </c>
      <c r="E42" s="700">
        <v>2</v>
      </c>
      <c r="F42" s="700">
        <v>3</v>
      </c>
      <c r="G42" s="700">
        <v>7</v>
      </c>
      <c r="H42" s="700">
        <v>0</v>
      </c>
      <c r="I42" s="700">
        <v>17</v>
      </c>
      <c r="J42" s="700">
        <v>3</v>
      </c>
      <c r="K42" s="700">
        <v>2</v>
      </c>
      <c r="L42" s="700">
        <v>5</v>
      </c>
      <c r="M42" s="700">
        <v>0</v>
      </c>
      <c r="N42" s="700">
        <v>16</v>
      </c>
      <c r="O42" s="700">
        <v>33</v>
      </c>
      <c r="P42" s="700">
        <v>7</v>
      </c>
      <c r="Q42" s="700">
        <v>3</v>
      </c>
      <c r="R42" s="700">
        <v>5</v>
      </c>
      <c r="S42" s="700">
        <v>0</v>
      </c>
      <c r="T42" s="700">
        <v>0</v>
      </c>
      <c r="U42" s="1139">
        <v>123</v>
      </c>
    </row>
    <row r="43" spans="2:21" x14ac:dyDescent="0.2">
      <c r="B43" s="1297"/>
      <c r="C43" s="699" t="s">
        <v>51</v>
      </c>
      <c r="D43" s="700">
        <v>28</v>
      </c>
      <c r="E43" s="700">
        <v>4</v>
      </c>
      <c r="F43" s="700">
        <v>5</v>
      </c>
      <c r="G43" s="700">
        <v>11</v>
      </c>
      <c r="H43" s="700">
        <v>2</v>
      </c>
      <c r="I43" s="700">
        <v>46</v>
      </c>
      <c r="J43" s="700">
        <v>48</v>
      </c>
      <c r="K43" s="700">
        <v>21</v>
      </c>
      <c r="L43" s="700">
        <v>22</v>
      </c>
      <c r="M43" s="700">
        <v>4</v>
      </c>
      <c r="N43" s="700">
        <v>23</v>
      </c>
      <c r="O43" s="700">
        <v>19</v>
      </c>
      <c r="P43" s="700">
        <v>20</v>
      </c>
      <c r="Q43" s="700">
        <v>4</v>
      </c>
      <c r="R43" s="700">
        <v>11</v>
      </c>
      <c r="S43" s="700">
        <v>1</v>
      </c>
      <c r="T43" s="700">
        <v>0</v>
      </c>
      <c r="U43" s="1139">
        <v>269</v>
      </c>
    </row>
    <row r="44" spans="2:21" x14ac:dyDescent="0.2">
      <c r="B44" s="1297"/>
      <c r="C44" s="699" t="s">
        <v>52</v>
      </c>
      <c r="D44" s="700">
        <v>235</v>
      </c>
      <c r="E44" s="700">
        <v>3</v>
      </c>
      <c r="F44" s="700">
        <v>7</v>
      </c>
      <c r="G44" s="700">
        <v>166</v>
      </c>
      <c r="H44" s="700">
        <v>3</v>
      </c>
      <c r="I44" s="700">
        <v>248</v>
      </c>
      <c r="J44" s="700">
        <v>161</v>
      </c>
      <c r="K44" s="700">
        <v>113</v>
      </c>
      <c r="L44" s="700">
        <v>151</v>
      </c>
      <c r="M44" s="700">
        <v>15</v>
      </c>
      <c r="N44" s="700">
        <v>112</v>
      </c>
      <c r="O44" s="700">
        <v>151</v>
      </c>
      <c r="P44" s="700">
        <v>129</v>
      </c>
      <c r="Q44" s="700">
        <v>107</v>
      </c>
      <c r="R44" s="700">
        <v>60</v>
      </c>
      <c r="S44" s="700">
        <v>11</v>
      </c>
      <c r="T44" s="700">
        <v>0</v>
      </c>
      <c r="U44" s="1139">
        <v>1672</v>
      </c>
    </row>
    <row r="45" spans="2:21" x14ac:dyDescent="0.2">
      <c r="B45" s="1297"/>
      <c r="C45" s="699" t="s">
        <v>856</v>
      </c>
      <c r="D45" s="700">
        <v>321</v>
      </c>
      <c r="E45" s="700">
        <v>1</v>
      </c>
      <c r="F45" s="700">
        <v>2</v>
      </c>
      <c r="G45" s="700">
        <v>116</v>
      </c>
      <c r="H45" s="700">
        <v>3</v>
      </c>
      <c r="I45" s="700">
        <v>56</v>
      </c>
      <c r="J45" s="700">
        <v>65</v>
      </c>
      <c r="K45" s="700">
        <v>21</v>
      </c>
      <c r="L45" s="700">
        <v>39</v>
      </c>
      <c r="M45" s="700">
        <v>0</v>
      </c>
      <c r="N45" s="700">
        <v>31</v>
      </c>
      <c r="O45" s="700">
        <v>35</v>
      </c>
      <c r="P45" s="700">
        <v>25</v>
      </c>
      <c r="Q45" s="700">
        <v>3</v>
      </c>
      <c r="R45" s="700">
        <v>41</v>
      </c>
      <c r="S45" s="700">
        <v>1</v>
      </c>
      <c r="T45" s="700">
        <v>0</v>
      </c>
      <c r="U45" s="1139">
        <v>760</v>
      </c>
    </row>
    <row r="46" spans="2:21" x14ac:dyDescent="0.2">
      <c r="B46" s="1297"/>
      <c r="C46" s="699" t="s">
        <v>53</v>
      </c>
      <c r="D46" s="700">
        <v>198</v>
      </c>
      <c r="E46" s="700">
        <v>0</v>
      </c>
      <c r="F46" s="700">
        <v>0</v>
      </c>
      <c r="G46" s="700">
        <v>140</v>
      </c>
      <c r="H46" s="700">
        <v>1</v>
      </c>
      <c r="I46" s="700">
        <v>68</v>
      </c>
      <c r="J46" s="700">
        <v>85</v>
      </c>
      <c r="K46" s="700">
        <v>22</v>
      </c>
      <c r="L46" s="700">
        <v>56</v>
      </c>
      <c r="M46" s="700">
        <v>3</v>
      </c>
      <c r="N46" s="700">
        <v>47</v>
      </c>
      <c r="O46" s="700">
        <v>59</v>
      </c>
      <c r="P46" s="700">
        <v>32</v>
      </c>
      <c r="Q46" s="700">
        <v>4</v>
      </c>
      <c r="R46" s="700">
        <v>25</v>
      </c>
      <c r="S46" s="700">
        <v>0</v>
      </c>
      <c r="T46" s="700">
        <v>0</v>
      </c>
      <c r="U46" s="1139">
        <v>740</v>
      </c>
    </row>
    <row r="47" spans="2:21" x14ac:dyDescent="0.2">
      <c r="B47" s="1297"/>
      <c r="C47" s="699" t="s">
        <v>54</v>
      </c>
      <c r="D47" s="700">
        <v>109</v>
      </c>
      <c r="E47" s="700">
        <v>25</v>
      </c>
      <c r="F47" s="700">
        <v>4</v>
      </c>
      <c r="G47" s="700">
        <v>175</v>
      </c>
      <c r="H47" s="700">
        <v>9</v>
      </c>
      <c r="I47" s="700">
        <v>154</v>
      </c>
      <c r="J47" s="700">
        <v>148</v>
      </c>
      <c r="K47" s="700">
        <v>44</v>
      </c>
      <c r="L47" s="700">
        <v>103</v>
      </c>
      <c r="M47" s="700">
        <v>5</v>
      </c>
      <c r="N47" s="700">
        <v>112</v>
      </c>
      <c r="O47" s="700">
        <v>119</v>
      </c>
      <c r="P47" s="700">
        <v>64</v>
      </c>
      <c r="Q47" s="700">
        <v>31</v>
      </c>
      <c r="R47" s="700">
        <v>48</v>
      </c>
      <c r="S47" s="700">
        <v>2</v>
      </c>
      <c r="T47" s="700">
        <v>0</v>
      </c>
      <c r="U47" s="1139">
        <v>1152</v>
      </c>
    </row>
    <row r="48" spans="2:21" x14ac:dyDescent="0.2">
      <c r="B48" s="1297"/>
      <c r="C48" s="699" t="s">
        <v>857</v>
      </c>
      <c r="D48" s="700">
        <v>71</v>
      </c>
      <c r="E48" s="700">
        <v>1</v>
      </c>
      <c r="F48" s="700">
        <v>1</v>
      </c>
      <c r="G48" s="700">
        <v>90</v>
      </c>
      <c r="H48" s="700">
        <v>2</v>
      </c>
      <c r="I48" s="700">
        <v>141</v>
      </c>
      <c r="J48" s="700">
        <v>78</v>
      </c>
      <c r="K48" s="700">
        <v>26</v>
      </c>
      <c r="L48" s="700">
        <v>35</v>
      </c>
      <c r="M48" s="700">
        <v>0</v>
      </c>
      <c r="N48" s="700">
        <v>21</v>
      </c>
      <c r="O48" s="700">
        <v>48</v>
      </c>
      <c r="P48" s="700">
        <v>44</v>
      </c>
      <c r="Q48" s="700">
        <v>3</v>
      </c>
      <c r="R48" s="700">
        <v>11</v>
      </c>
      <c r="S48" s="700">
        <v>1</v>
      </c>
      <c r="T48" s="700">
        <v>0</v>
      </c>
      <c r="U48" s="1139">
        <v>573</v>
      </c>
    </row>
    <row r="49" spans="2:21" x14ac:dyDescent="0.2">
      <c r="B49" s="1297"/>
      <c r="C49" s="699" t="s">
        <v>55</v>
      </c>
      <c r="D49" s="700">
        <v>34</v>
      </c>
      <c r="E49" s="700">
        <v>4</v>
      </c>
      <c r="F49" s="700">
        <v>0</v>
      </c>
      <c r="G49" s="700">
        <v>37</v>
      </c>
      <c r="H49" s="700">
        <v>5</v>
      </c>
      <c r="I49" s="700">
        <v>32</v>
      </c>
      <c r="J49" s="700">
        <v>24</v>
      </c>
      <c r="K49" s="700">
        <v>11</v>
      </c>
      <c r="L49" s="700">
        <v>13</v>
      </c>
      <c r="M49" s="700">
        <v>0</v>
      </c>
      <c r="N49" s="700">
        <v>11</v>
      </c>
      <c r="O49" s="700">
        <v>13</v>
      </c>
      <c r="P49" s="700">
        <v>8</v>
      </c>
      <c r="Q49" s="700">
        <v>1</v>
      </c>
      <c r="R49" s="700">
        <v>10</v>
      </c>
      <c r="S49" s="700">
        <v>0</v>
      </c>
      <c r="T49" s="700">
        <v>0</v>
      </c>
      <c r="U49" s="1139">
        <v>203</v>
      </c>
    </row>
    <row r="50" spans="2:21" x14ac:dyDescent="0.2">
      <c r="B50" s="1297"/>
      <c r="C50" s="699" t="s">
        <v>56</v>
      </c>
      <c r="D50" s="700">
        <v>74</v>
      </c>
      <c r="E50" s="700">
        <v>64</v>
      </c>
      <c r="F50" s="700">
        <v>0</v>
      </c>
      <c r="G50" s="700">
        <v>103</v>
      </c>
      <c r="H50" s="700">
        <v>3</v>
      </c>
      <c r="I50" s="700">
        <v>88</v>
      </c>
      <c r="J50" s="700">
        <v>73</v>
      </c>
      <c r="K50" s="700">
        <v>32</v>
      </c>
      <c r="L50" s="700">
        <v>65</v>
      </c>
      <c r="M50" s="700">
        <v>4</v>
      </c>
      <c r="N50" s="700">
        <v>53</v>
      </c>
      <c r="O50" s="700">
        <v>39</v>
      </c>
      <c r="P50" s="700">
        <v>25</v>
      </c>
      <c r="Q50" s="700">
        <v>9</v>
      </c>
      <c r="R50" s="700">
        <v>27</v>
      </c>
      <c r="S50" s="700">
        <v>0</v>
      </c>
      <c r="T50" s="700">
        <v>0</v>
      </c>
      <c r="U50" s="1139">
        <v>659</v>
      </c>
    </row>
    <row r="51" spans="2:21" x14ac:dyDescent="0.2">
      <c r="B51" s="1297"/>
      <c r="C51" s="699" t="s">
        <v>858</v>
      </c>
      <c r="D51" s="700">
        <v>6</v>
      </c>
      <c r="E51" s="700">
        <v>5</v>
      </c>
      <c r="F51" s="700">
        <v>0</v>
      </c>
      <c r="G51" s="700">
        <v>2</v>
      </c>
      <c r="H51" s="700">
        <v>1</v>
      </c>
      <c r="I51" s="700">
        <v>4</v>
      </c>
      <c r="J51" s="700">
        <v>7</v>
      </c>
      <c r="K51" s="700">
        <v>1</v>
      </c>
      <c r="L51" s="700">
        <v>4</v>
      </c>
      <c r="M51" s="700">
        <v>0</v>
      </c>
      <c r="N51" s="700">
        <v>2</v>
      </c>
      <c r="O51" s="700">
        <v>13</v>
      </c>
      <c r="P51" s="700">
        <v>7</v>
      </c>
      <c r="Q51" s="700">
        <v>1</v>
      </c>
      <c r="R51" s="700">
        <v>3</v>
      </c>
      <c r="S51" s="700">
        <v>0</v>
      </c>
      <c r="T51" s="700">
        <v>0</v>
      </c>
      <c r="U51" s="1139">
        <v>56</v>
      </c>
    </row>
    <row r="52" spans="2:21" x14ac:dyDescent="0.2">
      <c r="B52" s="1297"/>
      <c r="C52" s="699" t="s">
        <v>57</v>
      </c>
      <c r="D52" s="700">
        <v>11</v>
      </c>
      <c r="E52" s="700">
        <v>4</v>
      </c>
      <c r="F52" s="700">
        <v>0</v>
      </c>
      <c r="G52" s="700">
        <v>63</v>
      </c>
      <c r="H52" s="700">
        <v>1</v>
      </c>
      <c r="I52" s="700">
        <v>14</v>
      </c>
      <c r="J52" s="700">
        <v>16</v>
      </c>
      <c r="K52" s="700">
        <v>21</v>
      </c>
      <c r="L52" s="700">
        <v>14</v>
      </c>
      <c r="M52" s="700">
        <v>1</v>
      </c>
      <c r="N52" s="700">
        <v>17</v>
      </c>
      <c r="O52" s="700">
        <v>3</v>
      </c>
      <c r="P52" s="700">
        <v>3</v>
      </c>
      <c r="Q52" s="700">
        <v>1</v>
      </c>
      <c r="R52" s="700">
        <v>7</v>
      </c>
      <c r="S52" s="700">
        <v>0</v>
      </c>
      <c r="T52" s="700">
        <v>0</v>
      </c>
      <c r="U52" s="1139">
        <v>176</v>
      </c>
    </row>
    <row r="53" spans="2:21" x14ac:dyDescent="0.2">
      <c r="B53" s="1297"/>
      <c r="C53" s="699" t="s">
        <v>58</v>
      </c>
      <c r="D53" s="700">
        <v>290</v>
      </c>
      <c r="E53" s="700">
        <v>3</v>
      </c>
      <c r="F53" s="700">
        <v>29</v>
      </c>
      <c r="G53" s="700">
        <v>1401</v>
      </c>
      <c r="H53" s="700">
        <v>30</v>
      </c>
      <c r="I53" s="700">
        <v>1489</v>
      </c>
      <c r="J53" s="700">
        <v>1865</v>
      </c>
      <c r="K53" s="700">
        <v>548</v>
      </c>
      <c r="L53" s="700">
        <v>963</v>
      </c>
      <c r="M53" s="700">
        <v>166</v>
      </c>
      <c r="N53" s="700">
        <v>1478</v>
      </c>
      <c r="O53" s="700">
        <v>316</v>
      </c>
      <c r="P53" s="700">
        <v>349</v>
      </c>
      <c r="Q53" s="700">
        <v>203</v>
      </c>
      <c r="R53" s="700">
        <v>438</v>
      </c>
      <c r="S53" s="700">
        <v>44</v>
      </c>
      <c r="T53" s="700">
        <v>0</v>
      </c>
      <c r="U53" s="1139">
        <v>9612</v>
      </c>
    </row>
    <row r="54" spans="2:21" x14ac:dyDescent="0.2">
      <c r="B54" s="1298"/>
      <c r="C54" s="701" t="s">
        <v>27</v>
      </c>
      <c r="D54" s="703">
        <v>1401</v>
      </c>
      <c r="E54" s="703">
        <v>138</v>
      </c>
      <c r="F54" s="703">
        <v>66</v>
      </c>
      <c r="G54" s="703">
        <v>2365</v>
      </c>
      <c r="H54" s="703">
        <v>62</v>
      </c>
      <c r="I54" s="703">
        <v>2475</v>
      </c>
      <c r="J54" s="703">
        <v>2622</v>
      </c>
      <c r="K54" s="703">
        <v>896</v>
      </c>
      <c r="L54" s="703">
        <v>1518</v>
      </c>
      <c r="M54" s="703">
        <v>201</v>
      </c>
      <c r="N54" s="703">
        <v>1992</v>
      </c>
      <c r="O54" s="703">
        <v>951</v>
      </c>
      <c r="P54" s="703">
        <v>764</v>
      </c>
      <c r="Q54" s="703">
        <v>401</v>
      </c>
      <c r="R54" s="703">
        <v>714</v>
      </c>
      <c r="S54" s="703">
        <v>62</v>
      </c>
      <c r="T54" s="703">
        <v>0</v>
      </c>
      <c r="U54" s="1141">
        <v>16628</v>
      </c>
    </row>
    <row r="55" spans="2:21" x14ac:dyDescent="0.2">
      <c r="B55" s="1296" t="s">
        <v>31</v>
      </c>
      <c r="C55" s="699" t="s">
        <v>47</v>
      </c>
      <c r="D55" s="700">
        <v>4</v>
      </c>
      <c r="E55" s="700">
        <v>4</v>
      </c>
      <c r="F55" s="700">
        <v>3</v>
      </c>
      <c r="G55" s="700">
        <v>9</v>
      </c>
      <c r="H55" s="700">
        <v>1</v>
      </c>
      <c r="I55" s="700">
        <v>12</v>
      </c>
      <c r="J55" s="700">
        <v>14</v>
      </c>
      <c r="K55" s="700">
        <v>8</v>
      </c>
      <c r="L55" s="700">
        <v>7</v>
      </c>
      <c r="M55" s="700">
        <v>0</v>
      </c>
      <c r="N55" s="700">
        <v>4</v>
      </c>
      <c r="O55" s="700">
        <v>17</v>
      </c>
      <c r="P55" s="700">
        <v>8</v>
      </c>
      <c r="Q55" s="700">
        <v>9</v>
      </c>
      <c r="R55" s="700">
        <v>1</v>
      </c>
      <c r="S55" s="700">
        <v>0</v>
      </c>
      <c r="T55" s="700">
        <v>0</v>
      </c>
      <c r="U55" s="1139">
        <v>101</v>
      </c>
    </row>
    <row r="56" spans="2:21" x14ac:dyDescent="0.2">
      <c r="B56" s="1297"/>
      <c r="C56" s="699" t="s">
        <v>48</v>
      </c>
      <c r="D56" s="700">
        <v>0</v>
      </c>
      <c r="E56" s="700">
        <v>12</v>
      </c>
      <c r="F56" s="700">
        <v>4</v>
      </c>
      <c r="G56" s="700">
        <v>11</v>
      </c>
      <c r="H56" s="700">
        <v>1</v>
      </c>
      <c r="I56" s="700">
        <v>25</v>
      </c>
      <c r="J56" s="700">
        <v>11</v>
      </c>
      <c r="K56" s="700">
        <v>11</v>
      </c>
      <c r="L56" s="700">
        <v>10</v>
      </c>
      <c r="M56" s="700">
        <v>0</v>
      </c>
      <c r="N56" s="700">
        <v>10</v>
      </c>
      <c r="O56" s="700">
        <v>10</v>
      </c>
      <c r="P56" s="700">
        <v>14</v>
      </c>
      <c r="Q56" s="700">
        <v>1</v>
      </c>
      <c r="R56" s="700">
        <v>11</v>
      </c>
      <c r="S56" s="700">
        <v>0</v>
      </c>
      <c r="T56" s="700">
        <v>0</v>
      </c>
      <c r="U56" s="1139">
        <v>131</v>
      </c>
    </row>
    <row r="57" spans="2:21" x14ac:dyDescent="0.2">
      <c r="B57" s="1297"/>
      <c r="C57" s="699" t="s">
        <v>49</v>
      </c>
      <c r="D57" s="700">
        <v>0</v>
      </c>
      <c r="E57" s="700">
        <v>0</v>
      </c>
      <c r="F57" s="700">
        <v>9</v>
      </c>
      <c r="G57" s="700">
        <v>32</v>
      </c>
      <c r="H57" s="700">
        <v>2</v>
      </c>
      <c r="I57" s="700">
        <v>35</v>
      </c>
      <c r="J57" s="700">
        <v>24</v>
      </c>
      <c r="K57" s="700">
        <v>9</v>
      </c>
      <c r="L57" s="700">
        <v>24</v>
      </c>
      <c r="M57" s="700">
        <v>0</v>
      </c>
      <c r="N57" s="700">
        <v>41</v>
      </c>
      <c r="O57" s="700">
        <v>40</v>
      </c>
      <c r="P57" s="700">
        <v>22</v>
      </c>
      <c r="Q57" s="700">
        <v>12</v>
      </c>
      <c r="R57" s="700">
        <v>7</v>
      </c>
      <c r="S57" s="700">
        <v>1</v>
      </c>
      <c r="T57" s="700">
        <v>0</v>
      </c>
      <c r="U57" s="1139">
        <v>258</v>
      </c>
    </row>
    <row r="58" spans="2:21" x14ac:dyDescent="0.2">
      <c r="B58" s="1297"/>
      <c r="C58" s="699" t="s">
        <v>50</v>
      </c>
      <c r="D58" s="700">
        <v>9</v>
      </c>
      <c r="E58" s="700">
        <v>1</v>
      </c>
      <c r="F58" s="700">
        <v>2</v>
      </c>
      <c r="G58" s="700">
        <v>5</v>
      </c>
      <c r="H58" s="700">
        <v>1</v>
      </c>
      <c r="I58" s="700">
        <v>11</v>
      </c>
      <c r="J58" s="700">
        <v>7</v>
      </c>
      <c r="K58" s="700">
        <v>2</v>
      </c>
      <c r="L58" s="700">
        <v>8</v>
      </c>
      <c r="M58" s="700">
        <v>0</v>
      </c>
      <c r="N58" s="700">
        <v>8</v>
      </c>
      <c r="O58" s="700">
        <v>24</v>
      </c>
      <c r="P58" s="700">
        <v>6</v>
      </c>
      <c r="Q58" s="700">
        <v>5</v>
      </c>
      <c r="R58" s="700">
        <v>3</v>
      </c>
      <c r="S58" s="700">
        <v>0</v>
      </c>
      <c r="T58" s="700">
        <v>0</v>
      </c>
      <c r="U58" s="1139">
        <v>92</v>
      </c>
    </row>
    <row r="59" spans="2:21" x14ac:dyDescent="0.2">
      <c r="B59" s="1297"/>
      <c r="C59" s="699" t="s">
        <v>51</v>
      </c>
      <c r="D59" s="700">
        <v>24</v>
      </c>
      <c r="E59" s="700">
        <v>7</v>
      </c>
      <c r="F59" s="700">
        <v>7</v>
      </c>
      <c r="G59" s="700">
        <v>12</v>
      </c>
      <c r="H59" s="700">
        <v>1</v>
      </c>
      <c r="I59" s="700">
        <v>34</v>
      </c>
      <c r="J59" s="700">
        <v>28</v>
      </c>
      <c r="K59" s="700">
        <v>15</v>
      </c>
      <c r="L59" s="700">
        <v>20</v>
      </c>
      <c r="M59" s="700">
        <v>3</v>
      </c>
      <c r="N59" s="700">
        <v>24</v>
      </c>
      <c r="O59" s="700">
        <v>22</v>
      </c>
      <c r="P59" s="700">
        <v>23</v>
      </c>
      <c r="Q59" s="700">
        <v>9</v>
      </c>
      <c r="R59" s="700">
        <v>24</v>
      </c>
      <c r="S59" s="700">
        <v>0</v>
      </c>
      <c r="T59" s="700">
        <v>1</v>
      </c>
      <c r="U59" s="1139">
        <v>254</v>
      </c>
    </row>
    <row r="60" spans="2:21" x14ac:dyDescent="0.2">
      <c r="B60" s="1297"/>
      <c r="C60" s="699" t="s">
        <v>52</v>
      </c>
      <c r="D60" s="700">
        <v>132</v>
      </c>
      <c r="E60" s="700">
        <v>1</v>
      </c>
      <c r="F60" s="700">
        <v>7</v>
      </c>
      <c r="G60" s="700">
        <v>111</v>
      </c>
      <c r="H60" s="700">
        <v>2</v>
      </c>
      <c r="I60" s="700">
        <v>186</v>
      </c>
      <c r="J60" s="700">
        <v>111</v>
      </c>
      <c r="K60" s="700">
        <v>86</v>
      </c>
      <c r="L60" s="700">
        <v>123</v>
      </c>
      <c r="M60" s="700">
        <v>6</v>
      </c>
      <c r="N60" s="700">
        <v>98</v>
      </c>
      <c r="O60" s="700">
        <v>107</v>
      </c>
      <c r="P60" s="700">
        <v>102</v>
      </c>
      <c r="Q60" s="700">
        <v>77</v>
      </c>
      <c r="R60" s="700">
        <v>42</v>
      </c>
      <c r="S60" s="700">
        <v>12</v>
      </c>
      <c r="T60" s="700">
        <v>0</v>
      </c>
      <c r="U60" s="1139">
        <v>1203</v>
      </c>
    </row>
    <row r="61" spans="2:21" x14ac:dyDescent="0.2">
      <c r="B61" s="1297"/>
      <c r="C61" s="699" t="s">
        <v>856</v>
      </c>
      <c r="D61" s="700">
        <v>182</v>
      </c>
      <c r="E61" s="700">
        <v>0</v>
      </c>
      <c r="F61" s="700">
        <v>1</v>
      </c>
      <c r="G61" s="700">
        <v>77</v>
      </c>
      <c r="H61" s="700">
        <v>1</v>
      </c>
      <c r="I61" s="700">
        <v>34</v>
      </c>
      <c r="J61" s="700">
        <v>55</v>
      </c>
      <c r="K61" s="700">
        <v>15</v>
      </c>
      <c r="L61" s="700">
        <v>27</v>
      </c>
      <c r="M61" s="700">
        <v>0</v>
      </c>
      <c r="N61" s="700">
        <v>21</v>
      </c>
      <c r="O61" s="700">
        <v>24</v>
      </c>
      <c r="P61" s="700">
        <v>16</v>
      </c>
      <c r="Q61" s="700">
        <v>3</v>
      </c>
      <c r="R61" s="700">
        <v>19</v>
      </c>
      <c r="S61" s="700">
        <v>1</v>
      </c>
      <c r="T61" s="700">
        <v>0</v>
      </c>
      <c r="U61" s="1139">
        <v>476</v>
      </c>
    </row>
    <row r="62" spans="2:21" x14ac:dyDescent="0.2">
      <c r="B62" s="1297"/>
      <c r="C62" s="699" t="s">
        <v>53</v>
      </c>
      <c r="D62" s="700">
        <v>120</v>
      </c>
      <c r="E62" s="700">
        <v>0</v>
      </c>
      <c r="F62" s="700">
        <v>2</v>
      </c>
      <c r="G62" s="700">
        <v>102</v>
      </c>
      <c r="H62" s="700">
        <v>0</v>
      </c>
      <c r="I62" s="700">
        <v>44</v>
      </c>
      <c r="J62" s="700">
        <v>55</v>
      </c>
      <c r="K62" s="700">
        <v>23</v>
      </c>
      <c r="L62" s="700">
        <v>36</v>
      </c>
      <c r="M62" s="700">
        <v>1</v>
      </c>
      <c r="N62" s="700">
        <v>27</v>
      </c>
      <c r="O62" s="700">
        <v>79</v>
      </c>
      <c r="P62" s="700">
        <v>15</v>
      </c>
      <c r="Q62" s="700">
        <v>1</v>
      </c>
      <c r="R62" s="700">
        <v>16</v>
      </c>
      <c r="S62" s="700">
        <v>0</v>
      </c>
      <c r="T62" s="700">
        <v>0</v>
      </c>
      <c r="U62" s="1139">
        <v>521</v>
      </c>
    </row>
    <row r="63" spans="2:21" x14ac:dyDescent="0.2">
      <c r="B63" s="1297"/>
      <c r="C63" s="699" t="s">
        <v>54</v>
      </c>
      <c r="D63" s="700">
        <v>71</v>
      </c>
      <c r="E63" s="700">
        <v>28</v>
      </c>
      <c r="F63" s="700">
        <v>3</v>
      </c>
      <c r="G63" s="700">
        <v>138</v>
      </c>
      <c r="H63" s="700">
        <v>6</v>
      </c>
      <c r="I63" s="700">
        <v>119</v>
      </c>
      <c r="J63" s="700">
        <v>107</v>
      </c>
      <c r="K63" s="700">
        <v>30</v>
      </c>
      <c r="L63" s="700">
        <v>80</v>
      </c>
      <c r="M63" s="700">
        <v>4</v>
      </c>
      <c r="N63" s="700">
        <v>73</v>
      </c>
      <c r="O63" s="700">
        <v>91</v>
      </c>
      <c r="P63" s="700">
        <v>44</v>
      </c>
      <c r="Q63" s="700">
        <v>32</v>
      </c>
      <c r="R63" s="700">
        <v>44</v>
      </c>
      <c r="S63" s="700">
        <v>1</v>
      </c>
      <c r="T63" s="700">
        <v>0</v>
      </c>
      <c r="U63" s="1139">
        <v>871</v>
      </c>
    </row>
    <row r="64" spans="2:21" x14ac:dyDescent="0.2">
      <c r="B64" s="1297"/>
      <c r="C64" s="699" t="s">
        <v>857</v>
      </c>
      <c r="D64" s="700">
        <v>70</v>
      </c>
      <c r="E64" s="700">
        <v>3</v>
      </c>
      <c r="F64" s="700">
        <v>5</v>
      </c>
      <c r="G64" s="700">
        <v>79</v>
      </c>
      <c r="H64" s="700">
        <v>1</v>
      </c>
      <c r="I64" s="700">
        <v>100</v>
      </c>
      <c r="J64" s="700">
        <v>71</v>
      </c>
      <c r="K64" s="700">
        <v>27</v>
      </c>
      <c r="L64" s="700">
        <v>22</v>
      </c>
      <c r="M64" s="700">
        <v>2</v>
      </c>
      <c r="N64" s="700">
        <v>19</v>
      </c>
      <c r="O64" s="700">
        <v>42</v>
      </c>
      <c r="P64" s="700">
        <v>33</v>
      </c>
      <c r="Q64" s="700">
        <v>11</v>
      </c>
      <c r="R64" s="700">
        <v>12</v>
      </c>
      <c r="S64" s="700">
        <v>2</v>
      </c>
      <c r="T64" s="700">
        <v>0</v>
      </c>
      <c r="U64" s="1139">
        <v>499</v>
      </c>
    </row>
    <row r="65" spans="2:21" x14ac:dyDescent="0.2">
      <c r="B65" s="1297"/>
      <c r="C65" s="699" t="s">
        <v>55</v>
      </c>
      <c r="D65" s="700">
        <v>35</v>
      </c>
      <c r="E65" s="700">
        <v>3</v>
      </c>
      <c r="F65" s="700">
        <v>1</v>
      </c>
      <c r="G65" s="700">
        <v>24</v>
      </c>
      <c r="H65" s="700">
        <v>0</v>
      </c>
      <c r="I65" s="700">
        <v>31</v>
      </c>
      <c r="J65" s="700">
        <v>13</v>
      </c>
      <c r="K65" s="700">
        <v>12</v>
      </c>
      <c r="L65" s="700">
        <v>8</v>
      </c>
      <c r="M65" s="700">
        <v>0</v>
      </c>
      <c r="N65" s="700">
        <v>9</v>
      </c>
      <c r="O65" s="700">
        <v>12</v>
      </c>
      <c r="P65" s="700">
        <v>3</v>
      </c>
      <c r="Q65" s="700">
        <v>0</v>
      </c>
      <c r="R65" s="700">
        <v>7</v>
      </c>
      <c r="S65" s="700">
        <v>2</v>
      </c>
      <c r="T65" s="700">
        <v>0</v>
      </c>
      <c r="U65" s="1139">
        <v>160</v>
      </c>
    </row>
    <row r="66" spans="2:21" x14ac:dyDescent="0.2">
      <c r="B66" s="1297"/>
      <c r="C66" s="699" t="s">
        <v>56</v>
      </c>
      <c r="D66" s="700">
        <v>52</v>
      </c>
      <c r="E66" s="700">
        <v>57</v>
      </c>
      <c r="F66" s="700">
        <v>0</v>
      </c>
      <c r="G66" s="700">
        <v>72</v>
      </c>
      <c r="H66" s="700">
        <v>1</v>
      </c>
      <c r="I66" s="700">
        <v>59</v>
      </c>
      <c r="J66" s="700">
        <v>63</v>
      </c>
      <c r="K66" s="700">
        <v>27</v>
      </c>
      <c r="L66" s="700">
        <v>42</v>
      </c>
      <c r="M66" s="700">
        <v>3</v>
      </c>
      <c r="N66" s="700">
        <v>60</v>
      </c>
      <c r="O66" s="700">
        <v>47</v>
      </c>
      <c r="P66" s="700">
        <v>21</v>
      </c>
      <c r="Q66" s="700">
        <v>4</v>
      </c>
      <c r="R66" s="700">
        <v>12</v>
      </c>
      <c r="S66" s="700">
        <v>0</v>
      </c>
      <c r="T66" s="700">
        <v>0</v>
      </c>
      <c r="U66" s="1139">
        <v>520</v>
      </c>
    </row>
    <row r="67" spans="2:21" x14ac:dyDescent="0.2">
      <c r="B67" s="1297"/>
      <c r="C67" s="699" t="s">
        <v>858</v>
      </c>
      <c r="D67" s="700">
        <v>3</v>
      </c>
      <c r="E67" s="700">
        <v>9</v>
      </c>
      <c r="F67" s="700">
        <v>0</v>
      </c>
      <c r="G67" s="700">
        <v>3</v>
      </c>
      <c r="H67" s="700">
        <v>0</v>
      </c>
      <c r="I67" s="700">
        <v>5</v>
      </c>
      <c r="J67" s="700">
        <v>5</v>
      </c>
      <c r="K67" s="700">
        <v>2</v>
      </c>
      <c r="L67" s="700">
        <v>1</v>
      </c>
      <c r="M67" s="700">
        <v>0</v>
      </c>
      <c r="N67" s="700">
        <v>3</v>
      </c>
      <c r="O67" s="700">
        <v>8</v>
      </c>
      <c r="P67" s="700">
        <v>10</v>
      </c>
      <c r="Q67" s="700">
        <v>3</v>
      </c>
      <c r="R67" s="700">
        <v>2</v>
      </c>
      <c r="S67" s="700">
        <v>0</v>
      </c>
      <c r="T67" s="700">
        <v>0</v>
      </c>
      <c r="U67" s="1139">
        <v>54</v>
      </c>
    </row>
    <row r="68" spans="2:21" x14ac:dyDescent="0.2">
      <c r="B68" s="1297"/>
      <c r="C68" s="699" t="s">
        <v>57</v>
      </c>
      <c r="D68" s="700">
        <v>5</v>
      </c>
      <c r="E68" s="700">
        <v>5</v>
      </c>
      <c r="F68" s="700">
        <v>0</v>
      </c>
      <c r="G68" s="700">
        <v>36</v>
      </c>
      <c r="H68" s="700">
        <v>1</v>
      </c>
      <c r="I68" s="700">
        <v>10</v>
      </c>
      <c r="J68" s="700">
        <v>12</v>
      </c>
      <c r="K68" s="700">
        <v>11</v>
      </c>
      <c r="L68" s="700">
        <v>7</v>
      </c>
      <c r="M68" s="700">
        <v>2</v>
      </c>
      <c r="N68" s="700">
        <v>9</v>
      </c>
      <c r="O68" s="700">
        <v>7</v>
      </c>
      <c r="P68" s="700">
        <v>5</v>
      </c>
      <c r="Q68" s="700">
        <v>2</v>
      </c>
      <c r="R68" s="700">
        <v>8</v>
      </c>
      <c r="S68" s="700">
        <v>0</v>
      </c>
      <c r="T68" s="700">
        <v>1</v>
      </c>
      <c r="U68" s="1139">
        <v>121</v>
      </c>
    </row>
    <row r="69" spans="2:21" x14ac:dyDescent="0.2">
      <c r="B69" s="1297"/>
      <c r="C69" s="699" t="s">
        <v>58</v>
      </c>
      <c r="D69" s="700">
        <v>189</v>
      </c>
      <c r="E69" s="700">
        <v>1</v>
      </c>
      <c r="F69" s="700">
        <v>17</v>
      </c>
      <c r="G69" s="700">
        <v>1090</v>
      </c>
      <c r="H69" s="700">
        <v>13</v>
      </c>
      <c r="I69" s="700">
        <v>1055</v>
      </c>
      <c r="J69" s="700">
        <v>1343</v>
      </c>
      <c r="K69" s="700">
        <v>470</v>
      </c>
      <c r="L69" s="700">
        <v>782</v>
      </c>
      <c r="M69" s="700">
        <v>136</v>
      </c>
      <c r="N69" s="700">
        <v>1084</v>
      </c>
      <c r="O69" s="700">
        <v>252</v>
      </c>
      <c r="P69" s="700">
        <v>249</v>
      </c>
      <c r="Q69" s="700">
        <v>159</v>
      </c>
      <c r="R69" s="700">
        <v>314</v>
      </c>
      <c r="S69" s="700">
        <v>28</v>
      </c>
      <c r="T69" s="700">
        <v>0</v>
      </c>
      <c r="U69" s="1139">
        <v>7182</v>
      </c>
    </row>
    <row r="70" spans="2:21" x14ac:dyDescent="0.2">
      <c r="B70" s="1298"/>
      <c r="C70" s="701" t="s">
        <v>27</v>
      </c>
      <c r="D70" s="703">
        <v>896</v>
      </c>
      <c r="E70" s="703">
        <v>131</v>
      </c>
      <c r="F70" s="703">
        <v>61</v>
      </c>
      <c r="G70" s="703">
        <v>1801</v>
      </c>
      <c r="H70" s="703">
        <v>31</v>
      </c>
      <c r="I70" s="703">
        <v>1760</v>
      </c>
      <c r="J70" s="703">
        <v>1919</v>
      </c>
      <c r="K70" s="703">
        <v>748</v>
      </c>
      <c r="L70" s="703">
        <v>1197</v>
      </c>
      <c r="M70" s="703">
        <v>157</v>
      </c>
      <c r="N70" s="703">
        <v>1490</v>
      </c>
      <c r="O70" s="703">
        <v>782</v>
      </c>
      <c r="P70" s="703">
        <v>571</v>
      </c>
      <c r="Q70" s="703">
        <v>328</v>
      </c>
      <c r="R70" s="703">
        <v>522</v>
      </c>
      <c r="S70" s="703">
        <v>47</v>
      </c>
      <c r="T70" s="703">
        <v>2</v>
      </c>
      <c r="U70" s="1141">
        <v>12443</v>
      </c>
    </row>
    <row r="71" spans="2:21" x14ac:dyDescent="0.2">
      <c r="B71" s="1296" t="s">
        <v>32</v>
      </c>
      <c r="C71" s="699" t="s">
        <v>47</v>
      </c>
      <c r="D71" s="700">
        <v>2</v>
      </c>
      <c r="E71" s="700">
        <v>3</v>
      </c>
      <c r="F71" s="700">
        <v>1</v>
      </c>
      <c r="G71" s="700">
        <v>12</v>
      </c>
      <c r="H71" s="700">
        <v>0</v>
      </c>
      <c r="I71" s="700">
        <v>20</v>
      </c>
      <c r="J71" s="700">
        <v>9</v>
      </c>
      <c r="K71" s="700">
        <v>4</v>
      </c>
      <c r="L71" s="700">
        <v>7</v>
      </c>
      <c r="M71" s="700">
        <v>0</v>
      </c>
      <c r="N71" s="700">
        <v>7</v>
      </c>
      <c r="O71" s="700">
        <v>20</v>
      </c>
      <c r="P71" s="700">
        <v>12</v>
      </c>
      <c r="Q71" s="700">
        <v>20</v>
      </c>
      <c r="R71" s="700">
        <v>3</v>
      </c>
      <c r="S71" s="700">
        <v>0</v>
      </c>
      <c r="T71" s="700">
        <v>0</v>
      </c>
      <c r="U71" s="1139">
        <v>120</v>
      </c>
    </row>
    <row r="72" spans="2:21" x14ac:dyDescent="0.2">
      <c r="B72" s="1297"/>
      <c r="C72" s="699" t="s">
        <v>48</v>
      </c>
      <c r="D72" s="700">
        <v>0</v>
      </c>
      <c r="E72" s="700">
        <v>7</v>
      </c>
      <c r="F72" s="700">
        <v>3</v>
      </c>
      <c r="G72" s="700">
        <v>16</v>
      </c>
      <c r="H72" s="700">
        <v>1</v>
      </c>
      <c r="I72" s="700">
        <v>36</v>
      </c>
      <c r="J72" s="700">
        <v>18</v>
      </c>
      <c r="K72" s="700">
        <v>14</v>
      </c>
      <c r="L72" s="700">
        <v>8</v>
      </c>
      <c r="M72" s="700">
        <v>1</v>
      </c>
      <c r="N72" s="700">
        <v>15</v>
      </c>
      <c r="O72" s="700">
        <v>13</v>
      </c>
      <c r="P72" s="700">
        <v>22</v>
      </c>
      <c r="Q72" s="700">
        <v>5</v>
      </c>
      <c r="R72" s="700">
        <v>22</v>
      </c>
      <c r="S72" s="700">
        <v>0</v>
      </c>
      <c r="T72" s="700">
        <v>1</v>
      </c>
      <c r="U72" s="1139">
        <v>182</v>
      </c>
    </row>
    <row r="73" spans="2:21" x14ac:dyDescent="0.2">
      <c r="B73" s="1297"/>
      <c r="C73" s="699" t="s">
        <v>49</v>
      </c>
      <c r="D73" s="700">
        <v>0</v>
      </c>
      <c r="E73" s="700">
        <v>4</v>
      </c>
      <c r="F73" s="700">
        <v>7</v>
      </c>
      <c r="G73" s="700">
        <v>42</v>
      </c>
      <c r="H73" s="700">
        <v>0</v>
      </c>
      <c r="I73" s="700">
        <v>45</v>
      </c>
      <c r="J73" s="700">
        <v>35</v>
      </c>
      <c r="K73" s="700">
        <v>22</v>
      </c>
      <c r="L73" s="700">
        <v>19</v>
      </c>
      <c r="M73" s="700">
        <v>0</v>
      </c>
      <c r="N73" s="700">
        <v>39</v>
      </c>
      <c r="O73" s="700">
        <v>58</v>
      </c>
      <c r="P73" s="700">
        <v>30</v>
      </c>
      <c r="Q73" s="700">
        <v>12</v>
      </c>
      <c r="R73" s="700">
        <v>22</v>
      </c>
      <c r="S73" s="700">
        <v>2</v>
      </c>
      <c r="T73" s="700">
        <v>0</v>
      </c>
      <c r="U73" s="1139">
        <v>337</v>
      </c>
    </row>
    <row r="74" spans="2:21" x14ac:dyDescent="0.2">
      <c r="B74" s="1297"/>
      <c r="C74" s="699" t="s">
        <v>50</v>
      </c>
      <c r="D74" s="700">
        <v>12</v>
      </c>
      <c r="E74" s="700">
        <v>2</v>
      </c>
      <c r="F74" s="700">
        <v>4</v>
      </c>
      <c r="G74" s="700">
        <v>4</v>
      </c>
      <c r="H74" s="700">
        <v>2</v>
      </c>
      <c r="I74" s="700">
        <v>16</v>
      </c>
      <c r="J74" s="700">
        <v>10</v>
      </c>
      <c r="K74" s="700">
        <v>6</v>
      </c>
      <c r="L74" s="700">
        <v>5</v>
      </c>
      <c r="M74" s="700">
        <v>0</v>
      </c>
      <c r="N74" s="700">
        <v>7</v>
      </c>
      <c r="O74" s="700">
        <v>14</v>
      </c>
      <c r="P74" s="700">
        <v>3</v>
      </c>
      <c r="Q74" s="700">
        <v>3</v>
      </c>
      <c r="R74" s="700">
        <v>6</v>
      </c>
      <c r="S74" s="700">
        <v>0</v>
      </c>
      <c r="T74" s="700">
        <v>0</v>
      </c>
      <c r="U74" s="1139">
        <v>94</v>
      </c>
    </row>
    <row r="75" spans="2:21" x14ac:dyDescent="0.2">
      <c r="B75" s="1297"/>
      <c r="C75" s="699" t="s">
        <v>51</v>
      </c>
      <c r="D75" s="700">
        <v>32</v>
      </c>
      <c r="E75" s="700">
        <v>4</v>
      </c>
      <c r="F75" s="700">
        <v>7</v>
      </c>
      <c r="G75" s="700">
        <v>16</v>
      </c>
      <c r="H75" s="700">
        <v>2</v>
      </c>
      <c r="I75" s="700">
        <v>45</v>
      </c>
      <c r="J75" s="700">
        <v>36</v>
      </c>
      <c r="K75" s="700">
        <v>16</v>
      </c>
      <c r="L75" s="700">
        <v>18</v>
      </c>
      <c r="M75" s="700">
        <v>1</v>
      </c>
      <c r="N75" s="700">
        <v>18</v>
      </c>
      <c r="O75" s="700">
        <v>25</v>
      </c>
      <c r="P75" s="700">
        <v>29</v>
      </c>
      <c r="Q75" s="700">
        <v>16</v>
      </c>
      <c r="R75" s="700">
        <v>13</v>
      </c>
      <c r="S75" s="700">
        <v>2</v>
      </c>
      <c r="T75" s="700">
        <v>1</v>
      </c>
      <c r="U75" s="1139">
        <v>281</v>
      </c>
    </row>
    <row r="76" spans="2:21" x14ac:dyDescent="0.2">
      <c r="B76" s="1297"/>
      <c r="C76" s="699" t="s">
        <v>52</v>
      </c>
      <c r="D76" s="700">
        <v>147</v>
      </c>
      <c r="E76" s="700">
        <v>2</v>
      </c>
      <c r="F76" s="700">
        <v>2</v>
      </c>
      <c r="G76" s="700">
        <v>147</v>
      </c>
      <c r="H76" s="700">
        <v>3</v>
      </c>
      <c r="I76" s="700">
        <v>215</v>
      </c>
      <c r="J76" s="700">
        <v>144</v>
      </c>
      <c r="K76" s="700">
        <v>93</v>
      </c>
      <c r="L76" s="700">
        <v>129</v>
      </c>
      <c r="M76" s="700">
        <v>14</v>
      </c>
      <c r="N76" s="700">
        <v>109</v>
      </c>
      <c r="O76" s="700">
        <v>125</v>
      </c>
      <c r="P76" s="700">
        <v>106</v>
      </c>
      <c r="Q76" s="700">
        <v>91</v>
      </c>
      <c r="R76" s="700">
        <v>52</v>
      </c>
      <c r="S76" s="700">
        <v>6</v>
      </c>
      <c r="T76" s="700">
        <v>0</v>
      </c>
      <c r="U76" s="1139">
        <v>1385</v>
      </c>
    </row>
    <row r="77" spans="2:21" x14ac:dyDescent="0.2">
      <c r="B77" s="1297"/>
      <c r="C77" s="699" t="s">
        <v>856</v>
      </c>
      <c r="D77" s="700">
        <v>207</v>
      </c>
      <c r="E77" s="700">
        <v>0</v>
      </c>
      <c r="F77" s="700">
        <v>2</v>
      </c>
      <c r="G77" s="700">
        <v>85</v>
      </c>
      <c r="H77" s="700">
        <v>3</v>
      </c>
      <c r="I77" s="700">
        <v>55</v>
      </c>
      <c r="J77" s="700">
        <v>64</v>
      </c>
      <c r="K77" s="700">
        <v>21</v>
      </c>
      <c r="L77" s="700">
        <v>26</v>
      </c>
      <c r="M77" s="700">
        <v>4</v>
      </c>
      <c r="N77" s="700">
        <v>43</v>
      </c>
      <c r="O77" s="700">
        <v>33</v>
      </c>
      <c r="P77" s="700">
        <v>25</v>
      </c>
      <c r="Q77" s="700">
        <v>4</v>
      </c>
      <c r="R77" s="700">
        <v>27</v>
      </c>
      <c r="S77" s="700">
        <v>0</v>
      </c>
      <c r="T77" s="700">
        <v>0</v>
      </c>
      <c r="U77" s="1139">
        <v>599</v>
      </c>
    </row>
    <row r="78" spans="2:21" x14ac:dyDescent="0.2">
      <c r="B78" s="1297"/>
      <c r="C78" s="699" t="s">
        <v>53</v>
      </c>
      <c r="D78" s="700">
        <v>118</v>
      </c>
      <c r="E78" s="700">
        <v>0</v>
      </c>
      <c r="F78" s="700">
        <v>4</v>
      </c>
      <c r="G78" s="700">
        <v>124</v>
      </c>
      <c r="H78" s="700">
        <v>1</v>
      </c>
      <c r="I78" s="700">
        <v>57</v>
      </c>
      <c r="J78" s="700">
        <v>63</v>
      </c>
      <c r="K78" s="700">
        <v>31</v>
      </c>
      <c r="L78" s="700">
        <v>37</v>
      </c>
      <c r="M78" s="700">
        <v>4</v>
      </c>
      <c r="N78" s="700">
        <v>45</v>
      </c>
      <c r="O78" s="700">
        <v>66</v>
      </c>
      <c r="P78" s="700">
        <v>23</v>
      </c>
      <c r="Q78" s="700">
        <v>3</v>
      </c>
      <c r="R78" s="700">
        <v>26</v>
      </c>
      <c r="S78" s="700">
        <v>1</v>
      </c>
      <c r="T78" s="700">
        <v>0</v>
      </c>
      <c r="U78" s="1139">
        <v>603</v>
      </c>
    </row>
    <row r="79" spans="2:21" x14ac:dyDescent="0.2">
      <c r="B79" s="1297"/>
      <c r="C79" s="699" t="s">
        <v>54</v>
      </c>
      <c r="D79" s="700">
        <v>76</v>
      </c>
      <c r="E79" s="700">
        <v>23</v>
      </c>
      <c r="F79" s="700">
        <v>7</v>
      </c>
      <c r="G79" s="700">
        <v>163</v>
      </c>
      <c r="H79" s="700">
        <v>1</v>
      </c>
      <c r="I79" s="700">
        <v>171</v>
      </c>
      <c r="J79" s="700">
        <v>137</v>
      </c>
      <c r="K79" s="700">
        <v>54</v>
      </c>
      <c r="L79" s="700">
        <v>105</v>
      </c>
      <c r="M79" s="700">
        <v>6</v>
      </c>
      <c r="N79" s="700">
        <v>87</v>
      </c>
      <c r="O79" s="700">
        <v>119</v>
      </c>
      <c r="P79" s="700">
        <v>70</v>
      </c>
      <c r="Q79" s="700">
        <v>31</v>
      </c>
      <c r="R79" s="700">
        <v>55</v>
      </c>
      <c r="S79" s="700">
        <v>3</v>
      </c>
      <c r="T79" s="700">
        <v>0</v>
      </c>
      <c r="U79" s="1139">
        <v>1108</v>
      </c>
    </row>
    <row r="80" spans="2:21" x14ac:dyDescent="0.2">
      <c r="B80" s="1297"/>
      <c r="C80" s="699" t="s">
        <v>857</v>
      </c>
      <c r="D80" s="700">
        <v>81</v>
      </c>
      <c r="E80" s="700">
        <v>5</v>
      </c>
      <c r="F80" s="700">
        <v>2</v>
      </c>
      <c r="G80" s="700">
        <v>105</v>
      </c>
      <c r="H80" s="700">
        <v>3</v>
      </c>
      <c r="I80" s="700">
        <v>122</v>
      </c>
      <c r="J80" s="700">
        <v>80</v>
      </c>
      <c r="K80" s="700">
        <v>23</v>
      </c>
      <c r="L80" s="700">
        <v>40</v>
      </c>
      <c r="M80" s="700">
        <v>2</v>
      </c>
      <c r="N80" s="700">
        <v>19</v>
      </c>
      <c r="O80" s="700">
        <v>59</v>
      </c>
      <c r="P80" s="700">
        <v>61</v>
      </c>
      <c r="Q80" s="700">
        <v>4</v>
      </c>
      <c r="R80" s="700">
        <v>9</v>
      </c>
      <c r="S80" s="700">
        <v>0</v>
      </c>
      <c r="T80" s="700">
        <v>0</v>
      </c>
      <c r="U80" s="1139">
        <v>615</v>
      </c>
    </row>
    <row r="81" spans="2:21" x14ac:dyDescent="0.2">
      <c r="B81" s="1297"/>
      <c r="C81" s="699" t="s">
        <v>55</v>
      </c>
      <c r="D81" s="700">
        <v>45</v>
      </c>
      <c r="E81" s="700">
        <v>4</v>
      </c>
      <c r="F81" s="700">
        <v>0</v>
      </c>
      <c r="G81" s="700">
        <v>34</v>
      </c>
      <c r="H81" s="700">
        <v>0</v>
      </c>
      <c r="I81" s="700">
        <v>28</v>
      </c>
      <c r="J81" s="700">
        <v>13</v>
      </c>
      <c r="K81" s="700">
        <v>10</v>
      </c>
      <c r="L81" s="700">
        <v>9</v>
      </c>
      <c r="M81" s="700">
        <v>0</v>
      </c>
      <c r="N81" s="700">
        <v>10</v>
      </c>
      <c r="O81" s="700">
        <v>19</v>
      </c>
      <c r="P81" s="700">
        <v>13</v>
      </c>
      <c r="Q81" s="700">
        <v>5</v>
      </c>
      <c r="R81" s="700">
        <v>15</v>
      </c>
      <c r="S81" s="700">
        <v>0</v>
      </c>
      <c r="T81" s="700">
        <v>0</v>
      </c>
      <c r="U81" s="1139">
        <v>205</v>
      </c>
    </row>
    <row r="82" spans="2:21" x14ac:dyDescent="0.2">
      <c r="B82" s="1297"/>
      <c r="C82" s="699" t="s">
        <v>56</v>
      </c>
      <c r="D82" s="700">
        <v>68</v>
      </c>
      <c r="E82" s="700">
        <v>73</v>
      </c>
      <c r="F82" s="700">
        <v>6</v>
      </c>
      <c r="G82" s="700">
        <v>126</v>
      </c>
      <c r="H82" s="700">
        <v>3</v>
      </c>
      <c r="I82" s="700">
        <v>73</v>
      </c>
      <c r="J82" s="700">
        <v>90</v>
      </c>
      <c r="K82" s="700">
        <v>35</v>
      </c>
      <c r="L82" s="700">
        <v>64</v>
      </c>
      <c r="M82" s="700">
        <v>3</v>
      </c>
      <c r="N82" s="700">
        <v>66</v>
      </c>
      <c r="O82" s="700">
        <v>56</v>
      </c>
      <c r="P82" s="700">
        <v>22</v>
      </c>
      <c r="Q82" s="700">
        <v>7</v>
      </c>
      <c r="R82" s="700">
        <v>39</v>
      </c>
      <c r="S82" s="700">
        <v>1</v>
      </c>
      <c r="T82" s="700">
        <v>0</v>
      </c>
      <c r="U82" s="1139">
        <v>732</v>
      </c>
    </row>
    <row r="83" spans="2:21" x14ac:dyDescent="0.2">
      <c r="B83" s="1297"/>
      <c r="C83" s="699" t="s">
        <v>858</v>
      </c>
      <c r="D83" s="700">
        <v>6</v>
      </c>
      <c r="E83" s="700">
        <v>7</v>
      </c>
      <c r="F83" s="700">
        <v>1</v>
      </c>
      <c r="G83" s="700">
        <v>4</v>
      </c>
      <c r="H83" s="700">
        <v>0</v>
      </c>
      <c r="I83" s="700">
        <v>6</v>
      </c>
      <c r="J83" s="700">
        <v>7</v>
      </c>
      <c r="K83" s="700">
        <v>4</v>
      </c>
      <c r="L83" s="700">
        <v>1</v>
      </c>
      <c r="M83" s="700">
        <v>0</v>
      </c>
      <c r="N83" s="700">
        <v>6</v>
      </c>
      <c r="O83" s="700">
        <v>15</v>
      </c>
      <c r="P83" s="700">
        <v>4</v>
      </c>
      <c r="Q83" s="700">
        <v>2</v>
      </c>
      <c r="R83" s="700">
        <v>4</v>
      </c>
      <c r="S83" s="700">
        <v>0</v>
      </c>
      <c r="T83" s="700">
        <v>0</v>
      </c>
      <c r="U83" s="1139">
        <v>67</v>
      </c>
    </row>
    <row r="84" spans="2:21" x14ac:dyDescent="0.2">
      <c r="B84" s="1297"/>
      <c r="C84" s="699" t="s">
        <v>57</v>
      </c>
      <c r="D84" s="700">
        <v>8</v>
      </c>
      <c r="E84" s="700">
        <v>9</v>
      </c>
      <c r="F84" s="700">
        <v>2</v>
      </c>
      <c r="G84" s="700">
        <v>59</v>
      </c>
      <c r="H84" s="700">
        <v>0</v>
      </c>
      <c r="I84" s="700">
        <v>11</v>
      </c>
      <c r="J84" s="700">
        <v>22</v>
      </c>
      <c r="K84" s="700">
        <v>4</v>
      </c>
      <c r="L84" s="700">
        <v>8</v>
      </c>
      <c r="M84" s="700">
        <v>3</v>
      </c>
      <c r="N84" s="700">
        <v>19</v>
      </c>
      <c r="O84" s="700">
        <v>6</v>
      </c>
      <c r="P84" s="700">
        <v>11</v>
      </c>
      <c r="Q84" s="700">
        <v>1</v>
      </c>
      <c r="R84" s="700">
        <v>17</v>
      </c>
      <c r="S84" s="700">
        <v>0</v>
      </c>
      <c r="T84" s="700">
        <v>0</v>
      </c>
      <c r="U84" s="1139">
        <v>180</v>
      </c>
    </row>
    <row r="85" spans="2:21" x14ac:dyDescent="0.2">
      <c r="B85" s="1297"/>
      <c r="C85" s="699" t="s">
        <v>58</v>
      </c>
      <c r="D85" s="700">
        <v>248</v>
      </c>
      <c r="E85" s="700">
        <v>3</v>
      </c>
      <c r="F85" s="700">
        <v>18</v>
      </c>
      <c r="G85" s="700">
        <v>1275</v>
      </c>
      <c r="H85" s="700">
        <v>23</v>
      </c>
      <c r="I85" s="700">
        <v>1278</v>
      </c>
      <c r="J85" s="700">
        <v>1669</v>
      </c>
      <c r="K85" s="700">
        <v>558</v>
      </c>
      <c r="L85" s="700">
        <v>966</v>
      </c>
      <c r="M85" s="700">
        <v>144</v>
      </c>
      <c r="N85" s="700">
        <v>1359</v>
      </c>
      <c r="O85" s="700">
        <v>270</v>
      </c>
      <c r="P85" s="700">
        <v>314</v>
      </c>
      <c r="Q85" s="700">
        <v>170</v>
      </c>
      <c r="R85" s="700">
        <v>377</v>
      </c>
      <c r="S85" s="700">
        <v>72</v>
      </c>
      <c r="T85" s="700">
        <v>0</v>
      </c>
      <c r="U85" s="1139">
        <v>8744</v>
      </c>
    </row>
    <row r="86" spans="2:21" x14ac:dyDescent="0.2">
      <c r="B86" s="1298"/>
      <c r="C86" s="701" t="s">
        <v>27</v>
      </c>
      <c r="D86" s="703">
        <v>1050</v>
      </c>
      <c r="E86" s="703">
        <v>146</v>
      </c>
      <c r="F86" s="703">
        <v>66</v>
      </c>
      <c r="G86" s="703">
        <v>2212</v>
      </c>
      <c r="H86" s="703">
        <v>42</v>
      </c>
      <c r="I86" s="703">
        <v>2178</v>
      </c>
      <c r="J86" s="703">
        <v>2397</v>
      </c>
      <c r="K86" s="703">
        <v>895</v>
      </c>
      <c r="L86" s="703">
        <v>1442</v>
      </c>
      <c r="M86" s="703">
        <v>182</v>
      </c>
      <c r="N86" s="703">
        <v>1849</v>
      </c>
      <c r="O86" s="703">
        <v>898</v>
      </c>
      <c r="P86" s="703">
        <v>745</v>
      </c>
      <c r="Q86" s="703">
        <v>374</v>
      </c>
      <c r="R86" s="703">
        <v>687</v>
      </c>
      <c r="S86" s="703">
        <v>87</v>
      </c>
      <c r="T86" s="703">
        <v>2</v>
      </c>
      <c r="U86" s="1141">
        <v>15252</v>
      </c>
    </row>
    <row r="87" spans="2:21" x14ac:dyDescent="0.2">
      <c r="B87" s="1296" t="s">
        <v>33</v>
      </c>
      <c r="C87" s="699" t="s">
        <v>47</v>
      </c>
      <c r="D87" s="700">
        <v>2</v>
      </c>
      <c r="E87" s="700">
        <v>4</v>
      </c>
      <c r="F87" s="700">
        <v>1</v>
      </c>
      <c r="G87" s="700">
        <v>6</v>
      </c>
      <c r="H87" s="700">
        <v>0</v>
      </c>
      <c r="I87" s="700">
        <v>10</v>
      </c>
      <c r="J87" s="700">
        <v>8</v>
      </c>
      <c r="K87" s="700">
        <v>4</v>
      </c>
      <c r="L87" s="700">
        <v>5</v>
      </c>
      <c r="M87" s="700">
        <v>0</v>
      </c>
      <c r="N87" s="700">
        <v>6</v>
      </c>
      <c r="O87" s="700">
        <v>12</v>
      </c>
      <c r="P87" s="700">
        <v>3</v>
      </c>
      <c r="Q87" s="700">
        <v>14</v>
      </c>
      <c r="R87" s="700">
        <v>5</v>
      </c>
      <c r="S87" s="700">
        <v>0</v>
      </c>
      <c r="T87" s="700">
        <v>0</v>
      </c>
      <c r="U87" s="1139">
        <v>80</v>
      </c>
    </row>
    <row r="88" spans="2:21" x14ac:dyDescent="0.2">
      <c r="B88" s="1297"/>
      <c r="C88" s="699" t="s">
        <v>48</v>
      </c>
      <c r="D88" s="700">
        <v>1</v>
      </c>
      <c r="E88" s="700">
        <v>2</v>
      </c>
      <c r="F88" s="700">
        <v>6</v>
      </c>
      <c r="G88" s="700">
        <v>9</v>
      </c>
      <c r="H88" s="700">
        <v>0</v>
      </c>
      <c r="I88" s="700">
        <v>29</v>
      </c>
      <c r="J88" s="700">
        <v>17</v>
      </c>
      <c r="K88" s="700">
        <v>13</v>
      </c>
      <c r="L88" s="700">
        <v>12</v>
      </c>
      <c r="M88" s="700">
        <v>2</v>
      </c>
      <c r="N88" s="700">
        <v>13</v>
      </c>
      <c r="O88" s="700">
        <v>11</v>
      </c>
      <c r="P88" s="700">
        <v>20</v>
      </c>
      <c r="Q88" s="700">
        <v>3</v>
      </c>
      <c r="R88" s="700">
        <v>16</v>
      </c>
      <c r="S88" s="700">
        <v>1</v>
      </c>
      <c r="T88" s="700">
        <v>0</v>
      </c>
      <c r="U88" s="1139">
        <v>155</v>
      </c>
    </row>
    <row r="89" spans="2:21" x14ac:dyDescent="0.2">
      <c r="B89" s="1297"/>
      <c r="C89" s="699" t="s">
        <v>49</v>
      </c>
      <c r="D89" s="700">
        <v>0</v>
      </c>
      <c r="E89" s="700">
        <v>1</v>
      </c>
      <c r="F89" s="700">
        <v>11</v>
      </c>
      <c r="G89" s="700">
        <v>29</v>
      </c>
      <c r="H89" s="700">
        <v>1</v>
      </c>
      <c r="I89" s="700">
        <v>47</v>
      </c>
      <c r="J89" s="700">
        <v>24</v>
      </c>
      <c r="K89" s="700">
        <v>15</v>
      </c>
      <c r="L89" s="700">
        <v>23</v>
      </c>
      <c r="M89" s="700">
        <v>3</v>
      </c>
      <c r="N89" s="700">
        <v>45</v>
      </c>
      <c r="O89" s="700">
        <v>31</v>
      </c>
      <c r="P89" s="700">
        <v>10</v>
      </c>
      <c r="Q89" s="700">
        <v>11</v>
      </c>
      <c r="R89" s="700">
        <v>11</v>
      </c>
      <c r="S89" s="700">
        <v>0</v>
      </c>
      <c r="T89" s="700">
        <v>0</v>
      </c>
      <c r="U89" s="1139">
        <v>262</v>
      </c>
    </row>
    <row r="90" spans="2:21" x14ac:dyDescent="0.2">
      <c r="B90" s="1297"/>
      <c r="C90" s="699" t="s">
        <v>50</v>
      </c>
      <c r="D90" s="700">
        <v>12</v>
      </c>
      <c r="E90" s="700">
        <v>0</v>
      </c>
      <c r="F90" s="700">
        <v>3</v>
      </c>
      <c r="G90" s="700">
        <v>5</v>
      </c>
      <c r="H90" s="700">
        <v>1</v>
      </c>
      <c r="I90" s="700">
        <v>16</v>
      </c>
      <c r="J90" s="700">
        <v>7</v>
      </c>
      <c r="K90" s="700">
        <v>8</v>
      </c>
      <c r="L90" s="700">
        <v>7</v>
      </c>
      <c r="M90" s="700">
        <v>1</v>
      </c>
      <c r="N90" s="700">
        <v>11</v>
      </c>
      <c r="O90" s="700">
        <v>15</v>
      </c>
      <c r="P90" s="700">
        <v>4</v>
      </c>
      <c r="Q90" s="700">
        <v>2</v>
      </c>
      <c r="R90" s="700">
        <v>5</v>
      </c>
      <c r="S90" s="700">
        <v>0</v>
      </c>
      <c r="T90" s="700">
        <v>0</v>
      </c>
      <c r="U90" s="1139">
        <v>97</v>
      </c>
    </row>
    <row r="91" spans="2:21" x14ac:dyDescent="0.2">
      <c r="B91" s="1297"/>
      <c r="C91" s="699" t="s">
        <v>51</v>
      </c>
      <c r="D91" s="700">
        <v>50</v>
      </c>
      <c r="E91" s="700">
        <v>8</v>
      </c>
      <c r="F91" s="700">
        <v>3</v>
      </c>
      <c r="G91" s="700">
        <v>19</v>
      </c>
      <c r="H91" s="700">
        <v>0</v>
      </c>
      <c r="I91" s="700">
        <v>42</v>
      </c>
      <c r="J91" s="700">
        <v>33</v>
      </c>
      <c r="K91" s="700">
        <v>23</v>
      </c>
      <c r="L91" s="700">
        <v>21</v>
      </c>
      <c r="M91" s="700">
        <v>1</v>
      </c>
      <c r="N91" s="700">
        <v>27</v>
      </c>
      <c r="O91" s="700">
        <v>18</v>
      </c>
      <c r="P91" s="700">
        <v>36</v>
      </c>
      <c r="Q91" s="700">
        <v>13</v>
      </c>
      <c r="R91" s="700">
        <v>19</v>
      </c>
      <c r="S91" s="700">
        <v>3</v>
      </c>
      <c r="T91" s="700">
        <v>0</v>
      </c>
      <c r="U91" s="1139">
        <v>316</v>
      </c>
    </row>
    <row r="92" spans="2:21" x14ac:dyDescent="0.2">
      <c r="B92" s="1297"/>
      <c r="C92" s="699" t="s">
        <v>52</v>
      </c>
      <c r="D92" s="700">
        <v>165</v>
      </c>
      <c r="E92" s="700">
        <v>7</v>
      </c>
      <c r="F92" s="700">
        <v>11</v>
      </c>
      <c r="G92" s="700">
        <v>146</v>
      </c>
      <c r="H92" s="700">
        <v>2</v>
      </c>
      <c r="I92" s="700">
        <v>172</v>
      </c>
      <c r="J92" s="700">
        <v>142</v>
      </c>
      <c r="K92" s="700">
        <v>86</v>
      </c>
      <c r="L92" s="700">
        <v>120</v>
      </c>
      <c r="M92" s="700">
        <v>6</v>
      </c>
      <c r="N92" s="700">
        <v>100</v>
      </c>
      <c r="O92" s="700">
        <v>118</v>
      </c>
      <c r="P92" s="700">
        <v>109</v>
      </c>
      <c r="Q92" s="700">
        <v>66</v>
      </c>
      <c r="R92" s="700">
        <v>56</v>
      </c>
      <c r="S92" s="700">
        <v>9</v>
      </c>
      <c r="T92" s="700">
        <v>0</v>
      </c>
      <c r="U92" s="1139">
        <v>1315</v>
      </c>
    </row>
    <row r="93" spans="2:21" x14ac:dyDescent="0.2">
      <c r="B93" s="1297"/>
      <c r="C93" s="699" t="s">
        <v>856</v>
      </c>
      <c r="D93" s="700">
        <v>190</v>
      </c>
      <c r="E93" s="700">
        <v>0</v>
      </c>
      <c r="F93" s="700">
        <v>3</v>
      </c>
      <c r="G93" s="700">
        <v>79</v>
      </c>
      <c r="H93" s="700">
        <v>0</v>
      </c>
      <c r="I93" s="700">
        <v>60</v>
      </c>
      <c r="J93" s="700">
        <v>54</v>
      </c>
      <c r="K93" s="700">
        <v>20</v>
      </c>
      <c r="L93" s="700">
        <v>28</v>
      </c>
      <c r="M93" s="700">
        <v>1</v>
      </c>
      <c r="N93" s="700">
        <v>28</v>
      </c>
      <c r="O93" s="700">
        <v>43</v>
      </c>
      <c r="P93" s="700">
        <v>16</v>
      </c>
      <c r="Q93" s="700">
        <v>7</v>
      </c>
      <c r="R93" s="700">
        <v>34</v>
      </c>
      <c r="S93" s="700">
        <v>0</v>
      </c>
      <c r="T93" s="700">
        <v>0</v>
      </c>
      <c r="U93" s="1139">
        <v>563</v>
      </c>
    </row>
    <row r="94" spans="2:21" x14ac:dyDescent="0.2">
      <c r="B94" s="1297"/>
      <c r="C94" s="699" t="s">
        <v>53</v>
      </c>
      <c r="D94" s="700">
        <v>141</v>
      </c>
      <c r="E94" s="700">
        <v>0</v>
      </c>
      <c r="F94" s="700">
        <v>4</v>
      </c>
      <c r="G94" s="700">
        <v>107</v>
      </c>
      <c r="H94" s="700">
        <v>0</v>
      </c>
      <c r="I94" s="700">
        <v>67</v>
      </c>
      <c r="J94" s="700">
        <v>54</v>
      </c>
      <c r="K94" s="700">
        <v>27</v>
      </c>
      <c r="L94" s="700">
        <v>34</v>
      </c>
      <c r="M94" s="700">
        <v>2</v>
      </c>
      <c r="N94" s="700">
        <v>48</v>
      </c>
      <c r="O94" s="700">
        <v>63</v>
      </c>
      <c r="P94" s="700">
        <v>32</v>
      </c>
      <c r="Q94" s="700">
        <v>10</v>
      </c>
      <c r="R94" s="700">
        <v>21</v>
      </c>
      <c r="S94" s="700">
        <v>0</v>
      </c>
      <c r="T94" s="700">
        <v>0</v>
      </c>
      <c r="U94" s="1139">
        <v>610</v>
      </c>
    </row>
    <row r="95" spans="2:21" x14ac:dyDescent="0.2">
      <c r="B95" s="1297"/>
      <c r="C95" s="699" t="s">
        <v>54</v>
      </c>
      <c r="D95" s="700">
        <v>76</v>
      </c>
      <c r="E95" s="700">
        <v>20</v>
      </c>
      <c r="F95" s="700">
        <v>5</v>
      </c>
      <c r="G95" s="700">
        <v>134</v>
      </c>
      <c r="H95" s="700">
        <v>4</v>
      </c>
      <c r="I95" s="700">
        <v>140</v>
      </c>
      <c r="J95" s="700">
        <v>118</v>
      </c>
      <c r="K95" s="700">
        <v>43</v>
      </c>
      <c r="L95" s="700">
        <v>89</v>
      </c>
      <c r="M95" s="700">
        <v>2</v>
      </c>
      <c r="N95" s="700">
        <v>86</v>
      </c>
      <c r="O95" s="700">
        <v>138</v>
      </c>
      <c r="P95" s="700">
        <v>56</v>
      </c>
      <c r="Q95" s="700">
        <v>45</v>
      </c>
      <c r="R95" s="700">
        <v>41</v>
      </c>
      <c r="S95" s="700">
        <v>2</v>
      </c>
      <c r="T95" s="700">
        <v>0</v>
      </c>
      <c r="U95" s="1139">
        <v>999</v>
      </c>
    </row>
    <row r="96" spans="2:21" x14ac:dyDescent="0.2">
      <c r="B96" s="1297"/>
      <c r="C96" s="699" t="s">
        <v>857</v>
      </c>
      <c r="D96" s="700">
        <v>64</v>
      </c>
      <c r="E96" s="700">
        <v>3</v>
      </c>
      <c r="F96" s="700">
        <v>2</v>
      </c>
      <c r="G96" s="700">
        <v>100</v>
      </c>
      <c r="H96" s="700">
        <v>3</v>
      </c>
      <c r="I96" s="700">
        <v>121</v>
      </c>
      <c r="J96" s="700">
        <v>64</v>
      </c>
      <c r="K96" s="700">
        <v>24</v>
      </c>
      <c r="L96" s="700">
        <v>36</v>
      </c>
      <c r="M96" s="700">
        <v>0</v>
      </c>
      <c r="N96" s="700">
        <v>25</v>
      </c>
      <c r="O96" s="700">
        <v>55</v>
      </c>
      <c r="P96" s="700">
        <v>52</v>
      </c>
      <c r="Q96" s="700">
        <v>8</v>
      </c>
      <c r="R96" s="700">
        <v>7</v>
      </c>
      <c r="S96" s="700">
        <v>1</v>
      </c>
      <c r="T96" s="700">
        <v>0</v>
      </c>
      <c r="U96" s="1139">
        <v>565</v>
      </c>
    </row>
    <row r="97" spans="2:21" x14ac:dyDescent="0.2">
      <c r="B97" s="1297"/>
      <c r="C97" s="699" t="s">
        <v>55</v>
      </c>
      <c r="D97" s="700">
        <v>45</v>
      </c>
      <c r="E97" s="700">
        <v>4</v>
      </c>
      <c r="F97" s="700">
        <v>0</v>
      </c>
      <c r="G97" s="700">
        <v>29</v>
      </c>
      <c r="H97" s="700">
        <v>1</v>
      </c>
      <c r="I97" s="700">
        <v>21</v>
      </c>
      <c r="J97" s="700">
        <v>20</v>
      </c>
      <c r="K97" s="700">
        <v>6</v>
      </c>
      <c r="L97" s="700">
        <v>7</v>
      </c>
      <c r="M97" s="700">
        <v>0</v>
      </c>
      <c r="N97" s="700">
        <v>14</v>
      </c>
      <c r="O97" s="700">
        <v>20</v>
      </c>
      <c r="P97" s="700">
        <v>7</v>
      </c>
      <c r="Q97" s="700">
        <v>1</v>
      </c>
      <c r="R97" s="700">
        <v>16</v>
      </c>
      <c r="S97" s="700">
        <v>0</v>
      </c>
      <c r="T97" s="700">
        <v>0</v>
      </c>
      <c r="U97" s="1139">
        <v>191</v>
      </c>
    </row>
    <row r="98" spans="2:21" x14ac:dyDescent="0.2">
      <c r="B98" s="1297"/>
      <c r="C98" s="699" t="s">
        <v>56</v>
      </c>
      <c r="D98" s="700">
        <v>55</v>
      </c>
      <c r="E98" s="700">
        <v>56</v>
      </c>
      <c r="F98" s="700">
        <v>3</v>
      </c>
      <c r="G98" s="700">
        <v>131</v>
      </c>
      <c r="H98" s="700">
        <v>1</v>
      </c>
      <c r="I98" s="700">
        <v>65</v>
      </c>
      <c r="J98" s="700">
        <v>74</v>
      </c>
      <c r="K98" s="700">
        <v>38</v>
      </c>
      <c r="L98" s="700">
        <v>66</v>
      </c>
      <c r="M98" s="700">
        <v>5</v>
      </c>
      <c r="N98" s="700">
        <v>50</v>
      </c>
      <c r="O98" s="700">
        <v>48</v>
      </c>
      <c r="P98" s="700">
        <v>36</v>
      </c>
      <c r="Q98" s="700">
        <v>6</v>
      </c>
      <c r="R98" s="700">
        <v>21</v>
      </c>
      <c r="S98" s="700">
        <v>1</v>
      </c>
      <c r="T98" s="700">
        <v>0</v>
      </c>
      <c r="U98" s="1139">
        <v>656</v>
      </c>
    </row>
    <row r="99" spans="2:21" x14ac:dyDescent="0.2">
      <c r="B99" s="1297"/>
      <c r="C99" s="699" t="s">
        <v>858</v>
      </c>
      <c r="D99" s="700">
        <v>4</v>
      </c>
      <c r="E99" s="700">
        <v>14</v>
      </c>
      <c r="F99" s="700">
        <v>1</v>
      </c>
      <c r="G99" s="700">
        <v>1</v>
      </c>
      <c r="H99" s="700">
        <v>1</v>
      </c>
      <c r="I99" s="700">
        <v>18</v>
      </c>
      <c r="J99" s="700">
        <v>10</v>
      </c>
      <c r="K99" s="700">
        <v>4</v>
      </c>
      <c r="L99" s="700">
        <v>3</v>
      </c>
      <c r="M99" s="700">
        <v>1</v>
      </c>
      <c r="N99" s="700">
        <v>8</v>
      </c>
      <c r="O99" s="700">
        <v>12</v>
      </c>
      <c r="P99" s="700">
        <v>6</v>
      </c>
      <c r="Q99" s="700">
        <v>3</v>
      </c>
      <c r="R99" s="700">
        <v>2</v>
      </c>
      <c r="S99" s="700">
        <v>0</v>
      </c>
      <c r="T99" s="700">
        <v>0</v>
      </c>
      <c r="U99" s="1139">
        <v>88</v>
      </c>
    </row>
    <row r="100" spans="2:21" x14ac:dyDescent="0.2">
      <c r="B100" s="1297"/>
      <c r="C100" s="699" t="s">
        <v>57</v>
      </c>
      <c r="D100" s="700">
        <v>5</v>
      </c>
      <c r="E100" s="700">
        <v>9</v>
      </c>
      <c r="F100" s="700">
        <v>1</v>
      </c>
      <c r="G100" s="700">
        <v>37</v>
      </c>
      <c r="H100" s="700">
        <v>0</v>
      </c>
      <c r="I100" s="700">
        <v>10</v>
      </c>
      <c r="J100" s="700">
        <v>19</v>
      </c>
      <c r="K100" s="700">
        <v>8</v>
      </c>
      <c r="L100" s="700">
        <v>14</v>
      </c>
      <c r="M100" s="700">
        <v>2</v>
      </c>
      <c r="N100" s="700">
        <v>8</v>
      </c>
      <c r="O100" s="700">
        <v>6</v>
      </c>
      <c r="P100" s="700">
        <v>4</v>
      </c>
      <c r="Q100" s="700">
        <v>2</v>
      </c>
      <c r="R100" s="700">
        <v>13</v>
      </c>
      <c r="S100" s="700">
        <v>0</v>
      </c>
      <c r="T100" s="700">
        <v>0</v>
      </c>
      <c r="U100" s="1139">
        <v>138</v>
      </c>
    </row>
    <row r="101" spans="2:21" x14ac:dyDescent="0.2">
      <c r="B101" s="1297"/>
      <c r="C101" s="699" t="s">
        <v>58</v>
      </c>
      <c r="D101" s="700">
        <v>225</v>
      </c>
      <c r="E101" s="700">
        <v>1</v>
      </c>
      <c r="F101" s="700">
        <v>15</v>
      </c>
      <c r="G101" s="700">
        <v>1151</v>
      </c>
      <c r="H101" s="700">
        <v>24</v>
      </c>
      <c r="I101" s="700">
        <v>1139</v>
      </c>
      <c r="J101" s="700">
        <v>1557</v>
      </c>
      <c r="K101" s="700">
        <v>587</v>
      </c>
      <c r="L101" s="700">
        <v>849</v>
      </c>
      <c r="M101" s="700">
        <v>159</v>
      </c>
      <c r="N101" s="700">
        <v>1197</v>
      </c>
      <c r="O101" s="700">
        <v>262</v>
      </c>
      <c r="P101" s="700">
        <v>273</v>
      </c>
      <c r="Q101" s="700">
        <v>202</v>
      </c>
      <c r="R101" s="700">
        <v>348</v>
      </c>
      <c r="S101" s="700">
        <v>57</v>
      </c>
      <c r="T101" s="700">
        <v>0</v>
      </c>
      <c r="U101" s="1139">
        <v>8046</v>
      </c>
    </row>
    <row r="102" spans="2:21" x14ac:dyDescent="0.2">
      <c r="B102" s="1298"/>
      <c r="C102" s="701" t="s">
        <v>27</v>
      </c>
      <c r="D102" s="702">
        <v>1035</v>
      </c>
      <c r="E102" s="702">
        <v>129</v>
      </c>
      <c r="F102" s="702">
        <v>69</v>
      </c>
      <c r="G102" s="702">
        <v>1983</v>
      </c>
      <c r="H102" s="702">
        <v>38</v>
      </c>
      <c r="I102" s="702">
        <v>1957</v>
      </c>
      <c r="J102" s="702">
        <v>2201</v>
      </c>
      <c r="K102" s="702">
        <v>906</v>
      </c>
      <c r="L102" s="702">
        <v>1314</v>
      </c>
      <c r="M102" s="702">
        <v>185</v>
      </c>
      <c r="N102" s="702">
        <v>1666</v>
      </c>
      <c r="O102" s="702">
        <v>852</v>
      </c>
      <c r="P102" s="702">
        <v>664</v>
      </c>
      <c r="Q102" s="702">
        <v>393</v>
      </c>
      <c r="R102" s="702">
        <v>615</v>
      </c>
      <c r="S102" s="702">
        <v>74</v>
      </c>
      <c r="T102" s="702">
        <v>0</v>
      </c>
      <c r="U102" s="1141">
        <v>14081</v>
      </c>
    </row>
    <row r="103" spans="2:21" x14ac:dyDescent="0.2">
      <c r="B103" s="1296" t="s">
        <v>34</v>
      </c>
      <c r="C103" s="699" t="s">
        <v>47</v>
      </c>
      <c r="D103" s="700">
        <v>1</v>
      </c>
      <c r="E103" s="700">
        <v>3</v>
      </c>
      <c r="F103" s="700">
        <v>3</v>
      </c>
      <c r="G103" s="700">
        <v>9</v>
      </c>
      <c r="H103" s="700">
        <v>0</v>
      </c>
      <c r="I103" s="700">
        <v>5</v>
      </c>
      <c r="J103" s="700">
        <v>8</v>
      </c>
      <c r="K103" s="700">
        <v>5</v>
      </c>
      <c r="L103" s="700">
        <v>3</v>
      </c>
      <c r="M103" s="700">
        <v>0</v>
      </c>
      <c r="N103" s="700">
        <v>5</v>
      </c>
      <c r="O103" s="700">
        <v>7</v>
      </c>
      <c r="P103" s="700">
        <v>6</v>
      </c>
      <c r="Q103" s="700">
        <v>15</v>
      </c>
      <c r="R103" s="700">
        <v>1</v>
      </c>
      <c r="S103" s="700">
        <v>0</v>
      </c>
      <c r="T103" s="700">
        <v>0</v>
      </c>
      <c r="U103" s="1139">
        <v>71</v>
      </c>
    </row>
    <row r="104" spans="2:21" x14ac:dyDescent="0.2">
      <c r="B104" s="1297"/>
      <c r="C104" s="699" t="s">
        <v>48</v>
      </c>
      <c r="D104" s="700">
        <v>1</v>
      </c>
      <c r="E104" s="700">
        <v>7</v>
      </c>
      <c r="F104" s="700">
        <v>4</v>
      </c>
      <c r="G104" s="700">
        <v>9</v>
      </c>
      <c r="H104" s="700">
        <v>0</v>
      </c>
      <c r="I104" s="700">
        <v>20</v>
      </c>
      <c r="J104" s="700">
        <v>22</v>
      </c>
      <c r="K104" s="700">
        <v>16</v>
      </c>
      <c r="L104" s="700">
        <v>6</v>
      </c>
      <c r="M104" s="700">
        <v>2</v>
      </c>
      <c r="N104" s="700">
        <v>16</v>
      </c>
      <c r="O104" s="700">
        <v>11</v>
      </c>
      <c r="P104" s="700">
        <v>9</v>
      </c>
      <c r="Q104" s="700">
        <v>1</v>
      </c>
      <c r="R104" s="700">
        <v>14</v>
      </c>
      <c r="S104" s="700">
        <v>0</v>
      </c>
      <c r="T104" s="700">
        <v>1</v>
      </c>
      <c r="U104" s="1139">
        <v>139</v>
      </c>
    </row>
    <row r="105" spans="2:21" x14ac:dyDescent="0.2">
      <c r="B105" s="1297"/>
      <c r="C105" s="699" t="s">
        <v>49</v>
      </c>
      <c r="D105" s="700">
        <v>2</v>
      </c>
      <c r="E105" s="700">
        <v>1</v>
      </c>
      <c r="F105" s="700">
        <v>5</v>
      </c>
      <c r="G105" s="700">
        <v>21</v>
      </c>
      <c r="H105" s="700">
        <v>1</v>
      </c>
      <c r="I105" s="700">
        <v>38</v>
      </c>
      <c r="J105" s="700">
        <v>55</v>
      </c>
      <c r="K105" s="700">
        <v>13</v>
      </c>
      <c r="L105" s="700">
        <v>39</v>
      </c>
      <c r="M105" s="700">
        <v>2</v>
      </c>
      <c r="N105" s="700">
        <v>45</v>
      </c>
      <c r="O105" s="700">
        <v>20</v>
      </c>
      <c r="P105" s="700">
        <v>11</v>
      </c>
      <c r="Q105" s="700">
        <v>16</v>
      </c>
      <c r="R105" s="700">
        <v>11</v>
      </c>
      <c r="S105" s="700">
        <v>1</v>
      </c>
      <c r="T105" s="700">
        <v>0</v>
      </c>
      <c r="U105" s="1139">
        <v>281</v>
      </c>
    </row>
    <row r="106" spans="2:21" x14ac:dyDescent="0.2">
      <c r="B106" s="1297"/>
      <c r="C106" s="699" t="s">
        <v>50</v>
      </c>
      <c r="D106" s="700">
        <v>17</v>
      </c>
      <c r="E106" s="700">
        <v>4</v>
      </c>
      <c r="F106" s="700">
        <v>4</v>
      </c>
      <c r="G106" s="700">
        <v>7</v>
      </c>
      <c r="H106" s="700">
        <v>2</v>
      </c>
      <c r="I106" s="700">
        <v>11</v>
      </c>
      <c r="J106" s="700">
        <v>6</v>
      </c>
      <c r="K106" s="700">
        <v>2</v>
      </c>
      <c r="L106" s="700">
        <v>7</v>
      </c>
      <c r="M106" s="700">
        <v>0</v>
      </c>
      <c r="N106" s="700">
        <v>11</v>
      </c>
      <c r="O106" s="700">
        <v>14</v>
      </c>
      <c r="P106" s="700">
        <v>3</v>
      </c>
      <c r="Q106" s="700">
        <v>0</v>
      </c>
      <c r="R106" s="700">
        <v>5</v>
      </c>
      <c r="S106" s="700">
        <v>0</v>
      </c>
      <c r="T106" s="700">
        <v>0</v>
      </c>
      <c r="U106" s="1139">
        <v>93</v>
      </c>
    </row>
    <row r="107" spans="2:21" x14ac:dyDescent="0.2">
      <c r="B107" s="1297"/>
      <c r="C107" s="699" t="s">
        <v>51</v>
      </c>
      <c r="D107" s="700">
        <v>43</v>
      </c>
      <c r="E107" s="700">
        <v>6</v>
      </c>
      <c r="F107" s="700">
        <v>4</v>
      </c>
      <c r="G107" s="700">
        <v>18</v>
      </c>
      <c r="H107" s="700">
        <v>1</v>
      </c>
      <c r="I107" s="700">
        <v>40</v>
      </c>
      <c r="J107" s="700">
        <v>27</v>
      </c>
      <c r="K107" s="700">
        <v>10</v>
      </c>
      <c r="L107" s="700">
        <v>24</v>
      </c>
      <c r="M107" s="700">
        <v>1</v>
      </c>
      <c r="N107" s="700">
        <v>20</v>
      </c>
      <c r="O107" s="700">
        <v>12</v>
      </c>
      <c r="P107" s="700">
        <v>25</v>
      </c>
      <c r="Q107" s="700">
        <v>12</v>
      </c>
      <c r="R107" s="700">
        <v>13</v>
      </c>
      <c r="S107" s="700">
        <v>0</v>
      </c>
      <c r="T107" s="700">
        <v>0</v>
      </c>
      <c r="U107" s="1139">
        <v>256</v>
      </c>
    </row>
    <row r="108" spans="2:21" x14ac:dyDescent="0.2">
      <c r="B108" s="1297"/>
      <c r="C108" s="699" t="s">
        <v>52</v>
      </c>
      <c r="D108" s="700">
        <v>149</v>
      </c>
      <c r="E108" s="700">
        <v>4</v>
      </c>
      <c r="F108" s="700">
        <v>10</v>
      </c>
      <c r="G108" s="700">
        <v>141</v>
      </c>
      <c r="H108" s="700">
        <v>5</v>
      </c>
      <c r="I108" s="700">
        <v>203</v>
      </c>
      <c r="J108" s="700">
        <v>131</v>
      </c>
      <c r="K108" s="700">
        <v>82</v>
      </c>
      <c r="L108" s="700">
        <v>152</v>
      </c>
      <c r="M108" s="700">
        <v>4</v>
      </c>
      <c r="N108" s="700">
        <v>121</v>
      </c>
      <c r="O108" s="700">
        <v>94</v>
      </c>
      <c r="P108" s="700">
        <v>73</v>
      </c>
      <c r="Q108" s="700">
        <v>64</v>
      </c>
      <c r="R108" s="700">
        <v>46</v>
      </c>
      <c r="S108" s="700">
        <v>7</v>
      </c>
      <c r="T108" s="700">
        <v>0</v>
      </c>
      <c r="U108" s="1139">
        <v>1286</v>
      </c>
    </row>
    <row r="109" spans="2:21" x14ac:dyDescent="0.2">
      <c r="B109" s="1297"/>
      <c r="C109" s="699" t="s">
        <v>856</v>
      </c>
      <c r="D109" s="700">
        <v>222</v>
      </c>
      <c r="E109" s="700">
        <v>0</v>
      </c>
      <c r="F109" s="700">
        <v>5</v>
      </c>
      <c r="G109" s="700">
        <v>77</v>
      </c>
      <c r="H109" s="700">
        <v>0</v>
      </c>
      <c r="I109" s="700">
        <v>64</v>
      </c>
      <c r="J109" s="700">
        <v>61</v>
      </c>
      <c r="K109" s="700">
        <v>20</v>
      </c>
      <c r="L109" s="700">
        <v>21</v>
      </c>
      <c r="M109" s="700">
        <v>4</v>
      </c>
      <c r="N109" s="700">
        <v>39</v>
      </c>
      <c r="O109" s="700">
        <v>23</v>
      </c>
      <c r="P109" s="700">
        <v>7</v>
      </c>
      <c r="Q109" s="700">
        <v>12</v>
      </c>
      <c r="R109" s="700">
        <v>75</v>
      </c>
      <c r="S109" s="700">
        <v>1</v>
      </c>
      <c r="T109" s="700">
        <v>0</v>
      </c>
      <c r="U109" s="1139">
        <v>631</v>
      </c>
    </row>
    <row r="110" spans="2:21" x14ac:dyDescent="0.2">
      <c r="B110" s="1297"/>
      <c r="C110" s="699" t="s">
        <v>53</v>
      </c>
      <c r="D110" s="700">
        <v>138</v>
      </c>
      <c r="E110" s="700">
        <v>0</v>
      </c>
      <c r="F110" s="700">
        <v>1</v>
      </c>
      <c r="G110" s="700">
        <v>107</v>
      </c>
      <c r="H110" s="700">
        <v>4</v>
      </c>
      <c r="I110" s="700">
        <v>63</v>
      </c>
      <c r="J110" s="700">
        <v>66</v>
      </c>
      <c r="K110" s="700">
        <v>24</v>
      </c>
      <c r="L110" s="700">
        <v>44</v>
      </c>
      <c r="M110" s="700">
        <v>1</v>
      </c>
      <c r="N110" s="700">
        <v>50</v>
      </c>
      <c r="O110" s="700">
        <v>39</v>
      </c>
      <c r="P110" s="700">
        <v>12</v>
      </c>
      <c r="Q110" s="700">
        <v>4</v>
      </c>
      <c r="R110" s="700">
        <v>17</v>
      </c>
      <c r="S110" s="700">
        <v>0</v>
      </c>
      <c r="T110" s="700">
        <v>0</v>
      </c>
      <c r="U110" s="1139">
        <v>570</v>
      </c>
    </row>
    <row r="111" spans="2:21" x14ac:dyDescent="0.2">
      <c r="B111" s="1297"/>
      <c r="C111" s="699" t="s">
        <v>54</v>
      </c>
      <c r="D111" s="700">
        <v>88</v>
      </c>
      <c r="E111" s="700">
        <v>24</v>
      </c>
      <c r="F111" s="700">
        <v>3</v>
      </c>
      <c r="G111" s="700">
        <v>158</v>
      </c>
      <c r="H111" s="700">
        <v>5</v>
      </c>
      <c r="I111" s="700">
        <v>163</v>
      </c>
      <c r="J111" s="700">
        <v>118</v>
      </c>
      <c r="K111" s="700">
        <v>36</v>
      </c>
      <c r="L111" s="700">
        <v>82</v>
      </c>
      <c r="M111" s="700">
        <v>10</v>
      </c>
      <c r="N111" s="700">
        <v>92</v>
      </c>
      <c r="O111" s="700">
        <v>76</v>
      </c>
      <c r="P111" s="700">
        <v>33</v>
      </c>
      <c r="Q111" s="700">
        <v>26</v>
      </c>
      <c r="R111" s="700">
        <v>45</v>
      </c>
      <c r="S111" s="700">
        <v>2</v>
      </c>
      <c r="T111" s="700">
        <v>0</v>
      </c>
      <c r="U111" s="1139">
        <v>961</v>
      </c>
    </row>
    <row r="112" spans="2:21" x14ac:dyDescent="0.2">
      <c r="B112" s="1297"/>
      <c r="C112" s="699" t="s">
        <v>857</v>
      </c>
      <c r="D112" s="700">
        <v>80</v>
      </c>
      <c r="E112" s="700">
        <v>3</v>
      </c>
      <c r="F112" s="700">
        <v>1</v>
      </c>
      <c r="G112" s="700">
        <v>86</v>
      </c>
      <c r="H112" s="700">
        <v>1</v>
      </c>
      <c r="I112" s="700">
        <v>135</v>
      </c>
      <c r="J112" s="700">
        <v>69</v>
      </c>
      <c r="K112" s="700">
        <v>27</v>
      </c>
      <c r="L112" s="700">
        <v>42</v>
      </c>
      <c r="M112" s="700">
        <v>0</v>
      </c>
      <c r="N112" s="700">
        <v>33</v>
      </c>
      <c r="O112" s="700">
        <v>35</v>
      </c>
      <c r="P112" s="700">
        <v>27</v>
      </c>
      <c r="Q112" s="700">
        <v>4</v>
      </c>
      <c r="R112" s="700">
        <v>15</v>
      </c>
      <c r="S112" s="700">
        <v>1</v>
      </c>
      <c r="T112" s="700">
        <v>0</v>
      </c>
      <c r="U112" s="1139">
        <v>559</v>
      </c>
    </row>
    <row r="113" spans="2:21" x14ac:dyDescent="0.2">
      <c r="B113" s="1297"/>
      <c r="C113" s="699" t="s">
        <v>55</v>
      </c>
      <c r="D113" s="700">
        <v>36</v>
      </c>
      <c r="E113" s="700">
        <v>1</v>
      </c>
      <c r="F113" s="700">
        <v>0</v>
      </c>
      <c r="G113" s="700">
        <v>32</v>
      </c>
      <c r="H113" s="700">
        <v>1</v>
      </c>
      <c r="I113" s="700">
        <v>29</v>
      </c>
      <c r="J113" s="700">
        <v>11</v>
      </c>
      <c r="K113" s="700">
        <v>7</v>
      </c>
      <c r="L113" s="700">
        <v>14</v>
      </c>
      <c r="M113" s="700">
        <v>0</v>
      </c>
      <c r="N113" s="700">
        <v>8</v>
      </c>
      <c r="O113" s="700">
        <v>8</v>
      </c>
      <c r="P113" s="700">
        <v>4</v>
      </c>
      <c r="Q113" s="700">
        <v>1</v>
      </c>
      <c r="R113" s="700">
        <v>5</v>
      </c>
      <c r="S113" s="700">
        <v>0</v>
      </c>
      <c r="T113" s="700">
        <v>0</v>
      </c>
      <c r="U113" s="1139">
        <v>157</v>
      </c>
    </row>
    <row r="114" spans="2:21" x14ac:dyDescent="0.2">
      <c r="B114" s="1297"/>
      <c r="C114" s="699" t="s">
        <v>56</v>
      </c>
      <c r="D114" s="700">
        <v>59</v>
      </c>
      <c r="E114" s="700">
        <v>79</v>
      </c>
      <c r="F114" s="700">
        <v>3</v>
      </c>
      <c r="G114" s="700">
        <v>96</v>
      </c>
      <c r="H114" s="700">
        <v>0</v>
      </c>
      <c r="I114" s="700">
        <v>62</v>
      </c>
      <c r="J114" s="700">
        <v>68</v>
      </c>
      <c r="K114" s="700">
        <v>35</v>
      </c>
      <c r="L114" s="700">
        <v>53</v>
      </c>
      <c r="M114" s="700">
        <v>5</v>
      </c>
      <c r="N114" s="700">
        <v>62</v>
      </c>
      <c r="O114" s="700">
        <v>24</v>
      </c>
      <c r="P114" s="700">
        <v>11</v>
      </c>
      <c r="Q114" s="700">
        <v>11</v>
      </c>
      <c r="R114" s="700">
        <v>22</v>
      </c>
      <c r="S114" s="700">
        <v>1</v>
      </c>
      <c r="T114" s="700">
        <v>0</v>
      </c>
      <c r="U114" s="1139">
        <v>591</v>
      </c>
    </row>
    <row r="115" spans="2:21" x14ac:dyDescent="0.2">
      <c r="B115" s="1297"/>
      <c r="C115" s="699" t="s">
        <v>858</v>
      </c>
      <c r="D115" s="700">
        <v>4</v>
      </c>
      <c r="E115" s="700">
        <v>20</v>
      </c>
      <c r="F115" s="700">
        <v>3</v>
      </c>
      <c r="G115" s="700">
        <v>0</v>
      </c>
      <c r="H115" s="700">
        <v>1</v>
      </c>
      <c r="I115" s="700">
        <v>8</v>
      </c>
      <c r="J115" s="700">
        <v>4</v>
      </c>
      <c r="K115" s="700">
        <v>4</v>
      </c>
      <c r="L115" s="700">
        <v>3</v>
      </c>
      <c r="M115" s="700">
        <v>0</v>
      </c>
      <c r="N115" s="700">
        <v>3</v>
      </c>
      <c r="O115" s="700">
        <v>7</v>
      </c>
      <c r="P115" s="700">
        <v>2</v>
      </c>
      <c r="Q115" s="700">
        <v>3</v>
      </c>
      <c r="R115" s="700">
        <v>1</v>
      </c>
      <c r="S115" s="700">
        <v>0</v>
      </c>
      <c r="T115" s="700">
        <v>0</v>
      </c>
      <c r="U115" s="1139">
        <v>63</v>
      </c>
    </row>
    <row r="116" spans="2:21" x14ac:dyDescent="0.2">
      <c r="B116" s="1297"/>
      <c r="C116" s="699" t="s">
        <v>57</v>
      </c>
      <c r="D116" s="700">
        <v>6</v>
      </c>
      <c r="E116" s="700">
        <v>9</v>
      </c>
      <c r="F116" s="700">
        <v>0</v>
      </c>
      <c r="G116" s="700">
        <v>21</v>
      </c>
      <c r="H116" s="700">
        <v>0</v>
      </c>
      <c r="I116" s="700">
        <v>10</v>
      </c>
      <c r="J116" s="700">
        <v>19</v>
      </c>
      <c r="K116" s="700">
        <v>7</v>
      </c>
      <c r="L116" s="700">
        <v>14</v>
      </c>
      <c r="M116" s="700">
        <v>1</v>
      </c>
      <c r="N116" s="700">
        <v>14</v>
      </c>
      <c r="O116" s="700">
        <v>4</v>
      </c>
      <c r="P116" s="700">
        <v>4</v>
      </c>
      <c r="Q116" s="700">
        <v>0</v>
      </c>
      <c r="R116" s="700">
        <v>4</v>
      </c>
      <c r="S116" s="700">
        <v>0</v>
      </c>
      <c r="T116" s="700">
        <v>0</v>
      </c>
      <c r="U116" s="1139">
        <v>113</v>
      </c>
    </row>
    <row r="117" spans="2:21" x14ac:dyDescent="0.2">
      <c r="B117" s="1297"/>
      <c r="C117" s="699" t="s">
        <v>58</v>
      </c>
      <c r="D117" s="700">
        <v>262</v>
      </c>
      <c r="E117" s="700">
        <v>1</v>
      </c>
      <c r="F117" s="700">
        <v>27</v>
      </c>
      <c r="G117" s="700">
        <v>1190</v>
      </c>
      <c r="H117" s="700">
        <v>12</v>
      </c>
      <c r="I117" s="700">
        <v>1220</v>
      </c>
      <c r="J117" s="700">
        <v>1508</v>
      </c>
      <c r="K117" s="700">
        <v>506</v>
      </c>
      <c r="L117" s="700">
        <v>869</v>
      </c>
      <c r="M117" s="700">
        <v>134</v>
      </c>
      <c r="N117" s="700">
        <v>1210</v>
      </c>
      <c r="O117" s="700">
        <v>215</v>
      </c>
      <c r="P117" s="700">
        <v>230</v>
      </c>
      <c r="Q117" s="700">
        <v>169</v>
      </c>
      <c r="R117" s="700">
        <v>322</v>
      </c>
      <c r="S117" s="700">
        <v>53</v>
      </c>
      <c r="T117" s="700">
        <v>1</v>
      </c>
      <c r="U117" s="1139">
        <v>7929</v>
      </c>
    </row>
    <row r="118" spans="2:21" x14ac:dyDescent="0.2">
      <c r="B118" s="1298"/>
      <c r="C118" s="701" t="s">
        <v>27</v>
      </c>
      <c r="D118" s="702">
        <v>1108</v>
      </c>
      <c r="E118" s="702">
        <v>162</v>
      </c>
      <c r="F118" s="702">
        <v>73</v>
      </c>
      <c r="G118" s="702">
        <v>1972</v>
      </c>
      <c r="H118" s="702">
        <v>33</v>
      </c>
      <c r="I118" s="702">
        <v>2071</v>
      </c>
      <c r="J118" s="702">
        <v>2173</v>
      </c>
      <c r="K118" s="702">
        <v>794</v>
      </c>
      <c r="L118" s="702">
        <v>1373</v>
      </c>
      <c r="M118" s="702">
        <v>164</v>
      </c>
      <c r="N118" s="702">
        <v>1729</v>
      </c>
      <c r="O118" s="702">
        <v>589</v>
      </c>
      <c r="P118" s="702">
        <v>457</v>
      </c>
      <c r="Q118" s="702">
        <v>338</v>
      </c>
      <c r="R118" s="702">
        <v>596</v>
      </c>
      <c r="S118" s="702">
        <v>66</v>
      </c>
      <c r="T118" s="702">
        <v>2</v>
      </c>
      <c r="U118" s="1141">
        <v>13700</v>
      </c>
    </row>
    <row r="119" spans="2:21" x14ac:dyDescent="0.2">
      <c r="B119" s="1296" t="s">
        <v>35</v>
      </c>
      <c r="C119" s="699" t="s">
        <v>47</v>
      </c>
      <c r="D119" s="700">
        <v>3</v>
      </c>
      <c r="E119" s="700">
        <v>4</v>
      </c>
      <c r="F119" s="700">
        <v>0</v>
      </c>
      <c r="G119" s="700">
        <v>8</v>
      </c>
      <c r="H119" s="700">
        <v>0</v>
      </c>
      <c r="I119" s="700">
        <v>8</v>
      </c>
      <c r="J119" s="700">
        <v>6</v>
      </c>
      <c r="K119" s="700">
        <v>11</v>
      </c>
      <c r="L119" s="700">
        <v>1</v>
      </c>
      <c r="M119" s="700">
        <v>0</v>
      </c>
      <c r="N119" s="700">
        <v>6</v>
      </c>
      <c r="O119" s="700">
        <v>16</v>
      </c>
      <c r="P119" s="700">
        <v>13</v>
      </c>
      <c r="Q119" s="700">
        <v>22</v>
      </c>
      <c r="R119" s="700">
        <v>3</v>
      </c>
      <c r="S119" s="700">
        <v>0</v>
      </c>
      <c r="T119" s="700">
        <v>0</v>
      </c>
      <c r="U119" s="1139">
        <v>101</v>
      </c>
    </row>
    <row r="120" spans="2:21" x14ac:dyDescent="0.2">
      <c r="B120" s="1297"/>
      <c r="C120" s="699" t="s">
        <v>48</v>
      </c>
      <c r="D120" s="700">
        <v>0</v>
      </c>
      <c r="E120" s="700">
        <v>3</v>
      </c>
      <c r="F120" s="700">
        <v>1</v>
      </c>
      <c r="G120" s="700">
        <v>11</v>
      </c>
      <c r="H120" s="700">
        <v>0</v>
      </c>
      <c r="I120" s="700">
        <v>29</v>
      </c>
      <c r="J120" s="700">
        <v>11</v>
      </c>
      <c r="K120" s="700">
        <v>14</v>
      </c>
      <c r="L120" s="700">
        <v>11</v>
      </c>
      <c r="M120" s="700">
        <v>1</v>
      </c>
      <c r="N120" s="700">
        <v>16</v>
      </c>
      <c r="O120" s="700">
        <v>12</v>
      </c>
      <c r="P120" s="700">
        <v>32</v>
      </c>
      <c r="Q120" s="700">
        <v>3</v>
      </c>
      <c r="R120" s="700">
        <v>17</v>
      </c>
      <c r="S120" s="700">
        <v>1</v>
      </c>
      <c r="T120" s="700">
        <v>0</v>
      </c>
      <c r="U120" s="1139">
        <v>162</v>
      </c>
    </row>
    <row r="121" spans="2:21" x14ac:dyDescent="0.2">
      <c r="B121" s="1297"/>
      <c r="C121" s="699" t="s">
        <v>49</v>
      </c>
      <c r="D121" s="700">
        <v>0</v>
      </c>
      <c r="E121" s="700">
        <v>0</v>
      </c>
      <c r="F121" s="700">
        <v>9</v>
      </c>
      <c r="G121" s="700">
        <v>30</v>
      </c>
      <c r="H121" s="700">
        <v>2</v>
      </c>
      <c r="I121" s="700">
        <v>42</v>
      </c>
      <c r="J121" s="700">
        <v>24</v>
      </c>
      <c r="K121" s="700">
        <v>26</v>
      </c>
      <c r="L121" s="700">
        <v>30</v>
      </c>
      <c r="M121" s="700">
        <v>0</v>
      </c>
      <c r="N121" s="700">
        <v>35</v>
      </c>
      <c r="O121" s="700">
        <v>43</v>
      </c>
      <c r="P121" s="700">
        <v>26</v>
      </c>
      <c r="Q121" s="700">
        <v>14</v>
      </c>
      <c r="R121" s="700">
        <v>13</v>
      </c>
      <c r="S121" s="700">
        <v>2</v>
      </c>
      <c r="T121" s="700">
        <v>0</v>
      </c>
      <c r="U121" s="1139">
        <v>296</v>
      </c>
    </row>
    <row r="122" spans="2:21" x14ac:dyDescent="0.2">
      <c r="B122" s="1297"/>
      <c r="C122" s="699" t="s">
        <v>50</v>
      </c>
      <c r="D122" s="700">
        <v>11</v>
      </c>
      <c r="E122" s="700">
        <v>2</v>
      </c>
      <c r="F122" s="700">
        <v>7</v>
      </c>
      <c r="G122" s="700">
        <v>6</v>
      </c>
      <c r="H122" s="700">
        <v>1</v>
      </c>
      <c r="I122" s="700">
        <v>7</v>
      </c>
      <c r="J122" s="700">
        <v>14</v>
      </c>
      <c r="K122" s="700">
        <v>7</v>
      </c>
      <c r="L122" s="700">
        <v>6</v>
      </c>
      <c r="M122" s="700">
        <v>0</v>
      </c>
      <c r="N122" s="700">
        <v>9</v>
      </c>
      <c r="O122" s="700">
        <v>16</v>
      </c>
      <c r="P122" s="700">
        <v>11</v>
      </c>
      <c r="Q122" s="700">
        <v>5</v>
      </c>
      <c r="R122" s="700">
        <v>5</v>
      </c>
      <c r="S122" s="700">
        <v>0</v>
      </c>
      <c r="T122" s="700">
        <v>0</v>
      </c>
      <c r="U122" s="1139">
        <v>107</v>
      </c>
    </row>
    <row r="123" spans="2:21" x14ac:dyDescent="0.2">
      <c r="B123" s="1297"/>
      <c r="C123" s="699" t="s">
        <v>51</v>
      </c>
      <c r="D123" s="700">
        <v>53</v>
      </c>
      <c r="E123" s="700">
        <v>3</v>
      </c>
      <c r="F123" s="700">
        <v>2</v>
      </c>
      <c r="G123" s="700">
        <v>23</v>
      </c>
      <c r="H123" s="700">
        <v>0</v>
      </c>
      <c r="I123" s="700">
        <v>41</v>
      </c>
      <c r="J123" s="700">
        <v>27</v>
      </c>
      <c r="K123" s="700">
        <v>14</v>
      </c>
      <c r="L123" s="700">
        <v>24</v>
      </c>
      <c r="M123" s="700">
        <v>3</v>
      </c>
      <c r="N123" s="700">
        <v>21</v>
      </c>
      <c r="O123" s="700">
        <v>38</v>
      </c>
      <c r="P123" s="700">
        <v>32</v>
      </c>
      <c r="Q123" s="700">
        <v>5</v>
      </c>
      <c r="R123" s="700">
        <v>25</v>
      </c>
      <c r="S123" s="700">
        <v>1</v>
      </c>
      <c r="T123" s="700">
        <v>1</v>
      </c>
      <c r="U123" s="1139">
        <v>313</v>
      </c>
    </row>
    <row r="124" spans="2:21" x14ac:dyDescent="0.2">
      <c r="B124" s="1297"/>
      <c r="C124" s="699" t="s">
        <v>52</v>
      </c>
      <c r="D124" s="700">
        <v>202</v>
      </c>
      <c r="E124" s="700">
        <v>4</v>
      </c>
      <c r="F124" s="700">
        <v>7</v>
      </c>
      <c r="G124" s="700">
        <v>154</v>
      </c>
      <c r="H124" s="700">
        <v>1</v>
      </c>
      <c r="I124" s="700">
        <v>179</v>
      </c>
      <c r="J124" s="700">
        <v>124</v>
      </c>
      <c r="K124" s="700">
        <v>85</v>
      </c>
      <c r="L124" s="700">
        <v>128</v>
      </c>
      <c r="M124" s="700">
        <v>8</v>
      </c>
      <c r="N124" s="700">
        <v>103</v>
      </c>
      <c r="O124" s="700">
        <v>126</v>
      </c>
      <c r="P124" s="700">
        <v>105</v>
      </c>
      <c r="Q124" s="700">
        <v>71</v>
      </c>
      <c r="R124" s="700">
        <v>57</v>
      </c>
      <c r="S124" s="700">
        <v>9</v>
      </c>
      <c r="T124" s="700">
        <v>0</v>
      </c>
      <c r="U124" s="1139">
        <v>1363</v>
      </c>
    </row>
    <row r="125" spans="2:21" x14ac:dyDescent="0.2">
      <c r="B125" s="1297"/>
      <c r="C125" s="699" t="s">
        <v>856</v>
      </c>
      <c r="D125" s="700">
        <v>222</v>
      </c>
      <c r="E125" s="700">
        <v>1</v>
      </c>
      <c r="F125" s="700">
        <v>1</v>
      </c>
      <c r="G125" s="700">
        <v>70</v>
      </c>
      <c r="H125" s="700">
        <v>2</v>
      </c>
      <c r="I125" s="700">
        <v>45</v>
      </c>
      <c r="J125" s="700">
        <v>49</v>
      </c>
      <c r="K125" s="700">
        <v>20</v>
      </c>
      <c r="L125" s="700">
        <v>33</v>
      </c>
      <c r="M125" s="700">
        <v>3</v>
      </c>
      <c r="N125" s="700">
        <v>36</v>
      </c>
      <c r="O125" s="700">
        <v>22</v>
      </c>
      <c r="P125" s="700">
        <v>23</v>
      </c>
      <c r="Q125" s="700">
        <v>3</v>
      </c>
      <c r="R125" s="700">
        <v>23</v>
      </c>
      <c r="S125" s="700">
        <v>0</v>
      </c>
      <c r="T125" s="700">
        <v>0</v>
      </c>
      <c r="U125" s="1139">
        <v>553</v>
      </c>
    </row>
    <row r="126" spans="2:21" x14ac:dyDescent="0.2">
      <c r="B126" s="1297"/>
      <c r="C126" s="699" t="s">
        <v>53</v>
      </c>
      <c r="D126" s="700">
        <v>136</v>
      </c>
      <c r="E126" s="700">
        <v>0</v>
      </c>
      <c r="F126" s="700">
        <v>2</v>
      </c>
      <c r="G126" s="700">
        <v>103</v>
      </c>
      <c r="H126" s="700">
        <v>2</v>
      </c>
      <c r="I126" s="700">
        <v>67</v>
      </c>
      <c r="J126" s="700">
        <v>68</v>
      </c>
      <c r="K126" s="700">
        <v>30</v>
      </c>
      <c r="L126" s="700">
        <v>42</v>
      </c>
      <c r="M126" s="700">
        <v>2</v>
      </c>
      <c r="N126" s="700">
        <v>34</v>
      </c>
      <c r="O126" s="700">
        <v>74</v>
      </c>
      <c r="P126" s="700">
        <v>25</v>
      </c>
      <c r="Q126" s="700">
        <v>7</v>
      </c>
      <c r="R126" s="700">
        <v>24</v>
      </c>
      <c r="S126" s="700">
        <v>0</v>
      </c>
      <c r="T126" s="700">
        <v>0</v>
      </c>
      <c r="U126" s="1139">
        <v>616</v>
      </c>
    </row>
    <row r="127" spans="2:21" x14ac:dyDescent="0.2">
      <c r="B127" s="1297"/>
      <c r="C127" s="699" t="s">
        <v>54</v>
      </c>
      <c r="D127" s="700">
        <v>76</v>
      </c>
      <c r="E127" s="700">
        <v>20</v>
      </c>
      <c r="F127" s="700">
        <v>4</v>
      </c>
      <c r="G127" s="700">
        <v>133</v>
      </c>
      <c r="H127" s="700">
        <v>3</v>
      </c>
      <c r="I127" s="700">
        <v>131</v>
      </c>
      <c r="J127" s="700">
        <v>122</v>
      </c>
      <c r="K127" s="700">
        <v>56</v>
      </c>
      <c r="L127" s="700">
        <v>76</v>
      </c>
      <c r="M127" s="700">
        <v>5</v>
      </c>
      <c r="N127" s="700">
        <v>74</v>
      </c>
      <c r="O127" s="700">
        <v>135</v>
      </c>
      <c r="P127" s="700">
        <v>59</v>
      </c>
      <c r="Q127" s="700">
        <v>29</v>
      </c>
      <c r="R127" s="700">
        <v>66</v>
      </c>
      <c r="S127" s="700">
        <v>3</v>
      </c>
      <c r="T127" s="700">
        <v>0</v>
      </c>
      <c r="U127" s="1139">
        <v>992</v>
      </c>
    </row>
    <row r="128" spans="2:21" x14ac:dyDescent="0.2">
      <c r="B128" s="1297"/>
      <c r="C128" s="699" t="s">
        <v>857</v>
      </c>
      <c r="D128" s="700">
        <v>60</v>
      </c>
      <c r="E128" s="700">
        <v>9</v>
      </c>
      <c r="F128" s="700">
        <v>2</v>
      </c>
      <c r="G128" s="700">
        <v>87</v>
      </c>
      <c r="H128" s="700">
        <v>0</v>
      </c>
      <c r="I128" s="700">
        <v>120</v>
      </c>
      <c r="J128" s="700">
        <v>50</v>
      </c>
      <c r="K128" s="700">
        <v>23</v>
      </c>
      <c r="L128" s="700">
        <v>28</v>
      </c>
      <c r="M128" s="700">
        <v>3</v>
      </c>
      <c r="N128" s="700">
        <v>22</v>
      </c>
      <c r="O128" s="700">
        <v>56</v>
      </c>
      <c r="P128" s="700">
        <v>38</v>
      </c>
      <c r="Q128" s="700">
        <v>4</v>
      </c>
      <c r="R128" s="700">
        <v>7</v>
      </c>
      <c r="S128" s="700">
        <v>0</v>
      </c>
      <c r="T128" s="700">
        <v>0</v>
      </c>
      <c r="U128" s="1139">
        <v>509</v>
      </c>
    </row>
    <row r="129" spans="2:21" x14ac:dyDescent="0.2">
      <c r="B129" s="1297"/>
      <c r="C129" s="699" t="s">
        <v>55</v>
      </c>
      <c r="D129" s="700">
        <v>35</v>
      </c>
      <c r="E129" s="700">
        <v>3</v>
      </c>
      <c r="F129" s="700">
        <v>0</v>
      </c>
      <c r="G129" s="700">
        <v>25</v>
      </c>
      <c r="H129" s="700">
        <v>1</v>
      </c>
      <c r="I129" s="700">
        <v>20</v>
      </c>
      <c r="J129" s="700">
        <v>7</v>
      </c>
      <c r="K129" s="700">
        <v>9</v>
      </c>
      <c r="L129" s="700">
        <v>8</v>
      </c>
      <c r="M129" s="700">
        <v>0</v>
      </c>
      <c r="N129" s="700">
        <v>4</v>
      </c>
      <c r="O129" s="700">
        <v>17</v>
      </c>
      <c r="P129" s="700">
        <v>10</v>
      </c>
      <c r="Q129" s="700">
        <v>5</v>
      </c>
      <c r="R129" s="700">
        <v>7</v>
      </c>
      <c r="S129" s="700">
        <v>1</v>
      </c>
      <c r="T129" s="700">
        <v>0</v>
      </c>
      <c r="U129" s="1139">
        <v>152</v>
      </c>
    </row>
    <row r="130" spans="2:21" x14ac:dyDescent="0.2">
      <c r="B130" s="1297"/>
      <c r="C130" s="699" t="s">
        <v>56</v>
      </c>
      <c r="D130" s="700">
        <v>54</v>
      </c>
      <c r="E130" s="700">
        <v>68</v>
      </c>
      <c r="F130" s="700">
        <v>5</v>
      </c>
      <c r="G130" s="700">
        <v>94</v>
      </c>
      <c r="H130" s="700">
        <v>4</v>
      </c>
      <c r="I130" s="700">
        <v>74</v>
      </c>
      <c r="J130" s="700">
        <v>71</v>
      </c>
      <c r="K130" s="700">
        <v>34</v>
      </c>
      <c r="L130" s="700">
        <v>58</v>
      </c>
      <c r="M130" s="700">
        <v>5</v>
      </c>
      <c r="N130" s="700">
        <v>74</v>
      </c>
      <c r="O130" s="700">
        <v>49</v>
      </c>
      <c r="P130" s="700">
        <v>16</v>
      </c>
      <c r="Q130" s="700">
        <v>7</v>
      </c>
      <c r="R130" s="700">
        <v>25</v>
      </c>
      <c r="S130" s="700">
        <v>0</v>
      </c>
      <c r="T130" s="700">
        <v>0</v>
      </c>
      <c r="U130" s="1139">
        <v>638</v>
      </c>
    </row>
    <row r="131" spans="2:21" x14ac:dyDescent="0.2">
      <c r="B131" s="1297"/>
      <c r="C131" s="699" t="s">
        <v>858</v>
      </c>
      <c r="D131" s="700">
        <v>4</v>
      </c>
      <c r="E131" s="700">
        <v>6</v>
      </c>
      <c r="F131" s="700">
        <v>0</v>
      </c>
      <c r="G131" s="700">
        <v>4</v>
      </c>
      <c r="H131" s="700">
        <v>0</v>
      </c>
      <c r="I131" s="700">
        <v>12</v>
      </c>
      <c r="J131" s="700">
        <v>5</v>
      </c>
      <c r="K131" s="700">
        <v>1</v>
      </c>
      <c r="L131" s="700">
        <v>3</v>
      </c>
      <c r="M131" s="700">
        <v>0</v>
      </c>
      <c r="N131" s="700">
        <v>3</v>
      </c>
      <c r="O131" s="700">
        <v>7</v>
      </c>
      <c r="P131" s="700">
        <v>7</v>
      </c>
      <c r="Q131" s="700">
        <v>1</v>
      </c>
      <c r="R131" s="700">
        <v>0</v>
      </c>
      <c r="S131" s="700">
        <v>0</v>
      </c>
      <c r="T131" s="700">
        <v>0</v>
      </c>
      <c r="U131" s="1139">
        <v>53</v>
      </c>
    </row>
    <row r="132" spans="2:21" x14ac:dyDescent="0.2">
      <c r="B132" s="1297"/>
      <c r="C132" s="699" t="s">
        <v>57</v>
      </c>
      <c r="D132" s="700">
        <v>9</v>
      </c>
      <c r="E132" s="700">
        <v>6</v>
      </c>
      <c r="F132" s="700">
        <v>1</v>
      </c>
      <c r="G132" s="700">
        <v>34</v>
      </c>
      <c r="H132" s="700">
        <v>0</v>
      </c>
      <c r="I132" s="700">
        <v>8</v>
      </c>
      <c r="J132" s="700">
        <v>21</v>
      </c>
      <c r="K132" s="700">
        <v>9</v>
      </c>
      <c r="L132" s="700">
        <v>7</v>
      </c>
      <c r="M132" s="700">
        <v>0</v>
      </c>
      <c r="N132" s="700">
        <v>10</v>
      </c>
      <c r="O132" s="700">
        <v>1</v>
      </c>
      <c r="P132" s="700">
        <v>8</v>
      </c>
      <c r="Q132" s="700">
        <v>0</v>
      </c>
      <c r="R132" s="700">
        <v>10</v>
      </c>
      <c r="S132" s="700">
        <v>0</v>
      </c>
      <c r="T132" s="700">
        <v>0</v>
      </c>
      <c r="U132" s="1139">
        <v>124</v>
      </c>
    </row>
    <row r="133" spans="2:21" x14ac:dyDescent="0.2">
      <c r="B133" s="1297"/>
      <c r="C133" s="699" t="s">
        <v>58</v>
      </c>
      <c r="D133" s="700">
        <v>279</v>
      </c>
      <c r="E133" s="700">
        <v>3</v>
      </c>
      <c r="F133" s="700">
        <v>17</v>
      </c>
      <c r="G133" s="700">
        <v>1238</v>
      </c>
      <c r="H133" s="700">
        <v>30</v>
      </c>
      <c r="I133" s="700">
        <v>1207</v>
      </c>
      <c r="J133" s="700">
        <v>1627</v>
      </c>
      <c r="K133" s="700">
        <v>619</v>
      </c>
      <c r="L133" s="700">
        <v>878</v>
      </c>
      <c r="M133" s="700">
        <v>126</v>
      </c>
      <c r="N133" s="700">
        <v>1211</v>
      </c>
      <c r="O133" s="700">
        <v>307</v>
      </c>
      <c r="P133" s="700">
        <v>317</v>
      </c>
      <c r="Q133" s="700">
        <v>189</v>
      </c>
      <c r="R133" s="700">
        <v>408</v>
      </c>
      <c r="S133" s="700">
        <v>55</v>
      </c>
      <c r="T133" s="700">
        <v>1</v>
      </c>
      <c r="U133" s="1139">
        <v>8512</v>
      </c>
    </row>
    <row r="134" spans="2:21" x14ac:dyDescent="0.2">
      <c r="B134" s="1298"/>
      <c r="C134" s="701" t="s">
        <v>27</v>
      </c>
      <c r="D134" s="702">
        <v>1144</v>
      </c>
      <c r="E134" s="702">
        <v>132</v>
      </c>
      <c r="F134" s="702">
        <v>58</v>
      </c>
      <c r="G134" s="702">
        <v>2020</v>
      </c>
      <c r="H134" s="702">
        <v>46</v>
      </c>
      <c r="I134" s="702">
        <v>1990</v>
      </c>
      <c r="J134" s="702">
        <v>2226</v>
      </c>
      <c r="K134" s="702">
        <v>958</v>
      </c>
      <c r="L134" s="702">
        <v>1333</v>
      </c>
      <c r="M134" s="702">
        <v>156</v>
      </c>
      <c r="N134" s="702">
        <v>1658</v>
      </c>
      <c r="O134" s="702">
        <v>919</v>
      </c>
      <c r="P134" s="702">
        <v>722</v>
      </c>
      <c r="Q134" s="702">
        <v>365</v>
      </c>
      <c r="R134" s="702">
        <v>690</v>
      </c>
      <c r="S134" s="702">
        <v>72</v>
      </c>
      <c r="T134" s="702">
        <v>2</v>
      </c>
      <c r="U134" s="1141">
        <v>14491</v>
      </c>
    </row>
    <row r="135" spans="2:21" x14ac:dyDescent="0.2">
      <c r="B135" s="1296" t="s">
        <v>36</v>
      </c>
      <c r="C135" s="699" t="s">
        <v>47</v>
      </c>
      <c r="D135" s="700">
        <v>4</v>
      </c>
      <c r="E135" s="700">
        <v>0</v>
      </c>
      <c r="F135" s="700">
        <v>2</v>
      </c>
      <c r="G135" s="700">
        <v>8</v>
      </c>
      <c r="H135" s="700">
        <v>0</v>
      </c>
      <c r="I135" s="700">
        <v>8</v>
      </c>
      <c r="J135" s="700">
        <v>5</v>
      </c>
      <c r="K135" s="700">
        <v>5</v>
      </c>
      <c r="L135" s="700">
        <v>6</v>
      </c>
      <c r="M135" s="700">
        <v>0</v>
      </c>
      <c r="N135" s="700">
        <v>2</v>
      </c>
      <c r="O135" s="700">
        <v>6</v>
      </c>
      <c r="P135" s="700">
        <v>7</v>
      </c>
      <c r="Q135" s="700">
        <v>13</v>
      </c>
      <c r="R135" s="700">
        <v>2</v>
      </c>
      <c r="S135" s="700">
        <v>0</v>
      </c>
      <c r="T135" s="700">
        <v>0</v>
      </c>
      <c r="U135" s="1139">
        <v>68</v>
      </c>
    </row>
    <row r="136" spans="2:21" x14ac:dyDescent="0.2">
      <c r="B136" s="1297"/>
      <c r="C136" s="699" t="s">
        <v>48</v>
      </c>
      <c r="D136" s="700">
        <v>0</v>
      </c>
      <c r="E136" s="700">
        <v>3</v>
      </c>
      <c r="F136" s="700">
        <v>6</v>
      </c>
      <c r="G136" s="700">
        <v>16</v>
      </c>
      <c r="H136" s="700">
        <v>1</v>
      </c>
      <c r="I136" s="700">
        <v>29</v>
      </c>
      <c r="J136" s="700">
        <v>15</v>
      </c>
      <c r="K136" s="700">
        <v>3</v>
      </c>
      <c r="L136" s="700">
        <v>9</v>
      </c>
      <c r="M136" s="700">
        <v>2</v>
      </c>
      <c r="N136" s="700">
        <v>25</v>
      </c>
      <c r="O136" s="700">
        <v>10</v>
      </c>
      <c r="P136" s="700">
        <v>18</v>
      </c>
      <c r="Q136" s="700">
        <v>3</v>
      </c>
      <c r="R136" s="700">
        <v>19</v>
      </c>
      <c r="S136" s="700">
        <v>0</v>
      </c>
      <c r="T136" s="700">
        <v>2</v>
      </c>
      <c r="U136" s="1139">
        <v>161</v>
      </c>
    </row>
    <row r="137" spans="2:21" x14ac:dyDescent="0.2">
      <c r="B137" s="1297"/>
      <c r="C137" s="699" t="s">
        <v>49</v>
      </c>
      <c r="D137" s="700">
        <v>0</v>
      </c>
      <c r="E137" s="700">
        <v>0</v>
      </c>
      <c r="F137" s="700">
        <v>7</v>
      </c>
      <c r="G137" s="700">
        <v>24</v>
      </c>
      <c r="H137" s="700">
        <v>0</v>
      </c>
      <c r="I137" s="700">
        <v>41</v>
      </c>
      <c r="J137" s="700">
        <v>25</v>
      </c>
      <c r="K137" s="700">
        <v>24</v>
      </c>
      <c r="L137" s="700">
        <v>21</v>
      </c>
      <c r="M137" s="700">
        <v>3</v>
      </c>
      <c r="N137" s="700">
        <v>48</v>
      </c>
      <c r="O137" s="700">
        <v>23</v>
      </c>
      <c r="P137" s="700">
        <v>12</v>
      </c>
      <c r="Q137" s="700">
        <v>13</v>
      </c>
      <c r="R137" s="700">
        <v>7</v>
      </c>
      <c r="S137" s="700">
        <v>0</v>
      </c>
      <c r="T137" s="700">
        <v>0</v>
      </c>
      <c r="U137" s="1139">
        <v>248</v>
      </c>
    </row>
    <row r="138" spans="2:21" x14ac:dyDescent="0.2">
      <c r="B138" s="1297"/>
      <c r="C138" s="699" t="s">
        <v>50</v>
      </c>
      <c r="D138" s="700">
        <v>18</v>
      </c>
      <c r="E138" s="700">
        <v>0</v>
      </c>
      <c r="F138" s="700">
        <v>4</v>
      </c>
      <c r="G138" s="700">
        <v>3</v>
      </c>
      <c r="H138" s="700">
        <v>1</v>
      </c>
      <c r="I138" s="700">
        <v>14</v>
      </c>
      <c r="J138" s="700">
        <v>6</v>
      </c>
      <c r="K138" s="700">
        <v>7</v>
      </c>
      <c r="L138" s="700">
        <v>3</v>
      </c>
      <c r="M138" s="700">
        <v>1</v>
      </c>
      <c r="N138" s="700">
        <v>9</v>
      </c>
      <c r="O138" s="700">
        <v>26</v>
      </c>
      <c r="P138" s="700">
        <v>4</v>
      </c>
      <c r="Q138" s="700">
        <v>4</v>
      </c>
      <c r="R138" s="700">
        <v>6</v>
      </c>
      <c r="S138" s="700">
        <v>0</v>
      </c>
      <c r="T138" s="700">
        <v>0</v>
      </c>
      <c r="U138" s="1139">
        <v>106</v>
      </c>
    </row>
    <row r="139" spans="2:21" x14ac:dyDescent="0.2">
      <c r="B139" s="1297"/>
      <c r="C139" s="699" t="s">
        <v>51</v>
      </c>
      <c r="D139" s="700">
        <v>31</v>
      </c>
      <c r="E139" s="700">
        <v>4</v>
      </c>
      <c r="F139" s="700">
        <v>3</v>
      </c>
      <c r="G139" s="700">
        <v>10</v>
      </c>
      <c r="H139" s="700">
        <v>2</v>
      </c>
      <c r="I139" s="700">
        <v>33</v>
      </c>
      <c r="J139" s="700">
        <v>30</v>
      </c>
      <c r="K139" s="700">
        <v>19</v>
      </c>
      <c r="L139" s="700">
        <v>15</v>
      </c>
      <c r="M139" s="700">
        <v>0</v>
      </c>
      <c r="N139" s="700">
        <v>27</v>
      </c>
      <c r="O139" s="700">
        <v>15</v>
      </c>
      <c r="P139" s="700">
        <v>23</v>
      </c>
      <c r="Q139" s="700">
        <v>8</v>
      </c>
      <c r="R139" s="700">
        <v>14</v>
      </c>
      <c r="S139" s="700">
        <v>0</v>
      </c>
      <c r="T139" s="700">
        <v>0</v>
      </c>
      <c r="U139" s="1139">
        <v>234</v>
      </c>
    </row>
    <row r="140" spans="2:21" x14ac:dyDescent="0.2">
      <c r="B140" s="1297"/>
      <c r="C140" s="699" t="s">
        <v>52</v>
      </c>
      <c r="D140" s="700">
        <v>161</v>
      </c>
      <c r="E140" s="700">
        <v>4</v>
      </c>
      <c r="F140" s="700">
        <v>5</v>
      </c>
      <c r="G140" s="700">
        <v>98</v>
      </c>
      <c r="H140" s="700">
        <v>4</v>
      </c>
      <c r="I140" s="700">
        <v>157</v>
      </c>
      <c r="J140" s="700">
        <v>115</v>
      </c>
      <c r="K140" s="700">
        <v>58</v>
      </c>
      <c r="L140" s="700">
        <v>97</v>
      </c>
      <c r="M140" s="700">
        <v>4</v>
      </c>
      <c r="N140" s="700">
        <v>96</v>
      </c>
      <c r="O140" s="700">
        <v>135</v>
      </c>
      <c r="P140" s="700">
        <v>84</v>
      </c>
      <c r="Q140" s="700">
        <v>54</v>
      </c>
      <c r="R140" s="700">
        <v>44</v>
      </c>
      <c r="S140" s="700">
        <v>5</v>
      </c>
      <c r="T140" s="700">
        <v>0</v>
      </c>
      <c r="U140" s="1139">
        <v>1121</v>
      </c>
    </row>
    <row r="141" spans="2:21" x14ac:dyDescent="0.2">
      <c r="B141" s="1297"/>
      <c r="C141" s="699" t="s">
        <v>856</v>
      </c>
      <c r="D141" s="700">
        <v>171</v>
      </c>
      <c r="E141" s="700">
        <v>0</v>
      </c>
      <c r="F141" s="700">
        <v>4</v>
      </c>
      <c r="G141" s="700">
        <v>71</v>
      </c>
      <c r="H141" s="700">
        <v>1</v>
      </c>
      <c r="I141" s="700">
        <v>44</v>
      </c>
      <c r="J141" s="700">
        <v>51</v>
      </c>
      <c r="K141" s="700">
        <v>18</v>
      </c>
      <c r="L141" s="700">
        <v>16</v>
      </c>
      <c r="M141" s="700">
        <v>1</v>
      </c>
      <c r="N141" s="700">
        <v>34</v>
      </c>
      <c r="O141" s="700">
        <v>32</v>
      </c>
      <c r="P141" s="700">
        <v>28</v>
      </c>
      <c r="Q141" s="700">
        <v>4</v>
      </c>
      <c r="R141" s="700">
        <v>18</v>
      </c>
      <c r="S141" s="700">
        <v>0</v>
      </c>
      <c r="T141" s="700">
        <v>0</v>
      </c>
      <c r="U141" s="1139">
        <v>493</v>
      </c>
    </row>
    <row r="142" spans="2:21" x14ac:dyDescent="0.2">
      <c r="B142" s="1297"/>
      <c r="C142" s="699" t="s">
        <v>53</v>
      </c>
      <c r="D142" s="700">
        <v>117</v>
      </c>
      <c r="E142" s="700">
        <v>0</v>
      </c>
      <c r="F142" s="700">
        <v>2</v>
      </c>
      <c r="G142" s="700">
        <v>80</v>
      </c>
      <c r="H142" s="700">
        <v>4</v>
      </c>
      <c r="I142" s="700">
        <v>68</v>
      </c>
      <c r="J142" s="700">
        <v>48</v>
      </c>
      <c r="K142" s="700">
        <v>24</v>
      </c>
      <c r="L142" s="700">
        <v>30</v>
      </c>
      <c r="M142" s="700">
        <v>3</v>
      </c>
      <c r="N142" s="700">
        <v>38</v>
      </c>
      <c r="O142" s="700">
        <v>52</v>
      </c>
      <c r="P142" s="700">
        <v>22</v>
      </c>
      <c r="Q142" s="700">
        <v>3</v>
      </c>
      <c r="R142" s="700">
        <v>15</v>
      </c>
      <c r="S142" s="700">
        <v>1</v>
      </c>
      <c r="T142" s="700">
        <v>0</v>
      </c>
      <c r="U142" s="1139">
        <v>507</v>
      </c>
    </row>
    <row r="143" spans="2:21" x14ac:dyDescent="0.2">
      <c r="B143" s="1297"/>
      <c r="C143" s="699" t="s">
        <v>54</v>
      </c>
      <c r="D143" s="700">
        <v>66</v>
      </c>
      <c r="E143" s="700">
        <v>2</v>
      </c>
      <c r="F143" s="700">
        <v>3</v>
      </c>
      <c r="G143" s="700">
        <v>109</v>
      </c>
      <c r="H143" s="700">
        <v>4</v>
      </c>
      <c r="I143" s="700">
        <v>108</v>
      </c>
      <c r="J143" s="700">
        <v>93</v>
      </c>
      <c r="K143" s="700">
        <v>35</v>
      </c>
      <c r="L143" s="700">
        <v>85</v>
      </c>
      <c r="M143" s="700">
        <v>3</v>
      </c>
      <c r="N143" s="700">
        <v>67</v>
      </c>
      <c r="O143" s="700">
        <v>107</v>
      </c>
      <c r="P143" s="700">
        <v>62</v>
      </c>
      <c r="Q143" s="700">
        <v>18</v>
      </c>
      <c r="R143" s="700">
        <v>42</v>
      </c>
      <c r="S143" s="700">
        <v>4</v>
      </c>
      <c r="T143" s="700">
        <v>0</v>
      </c>
      <c r="U143" s="1139">
        <v>808</v>
      </c>
    </row>
    <row r="144" spans="2:21" x14ac:dyDescent="0.2">
      <c r="B144" s="1297"/>
      <c r="C144" s="699" t="s">
        <v>857</v>
      </c>
      <c r="D144" s="700">
        <v>48</v>
      </c>
      <c r="E144" s="700">
        <v>0</v>
      </c>
      <c r="F144" s="700">
        <v>1</v>
      </c>
      <c r="G144" s="700">
        <v>54</v>
      </c>
      <c r="H144" s="700">
        <v>0</v>
      </c>
      <c r="I144" s="700">
        <v>74</v>
      </c>
      <c r="J144" s="700">
        <v>54</v>
      </c>
      <c r="K144" s="700">
        <v>21</v>
      </c>
      <c r="L144" s="700">
        <v>25</v>
      </c>
      <c r="M144" s="700">
        <v>1</v>
      </c>
      <c r="N144" s="700">
        <v>20</v>
      </c>
      <c r="O144" s="700">
        <v>37</v>
      </c>
      <c r="P144" s="700">
        <v>32</v>
      </c>
      <c r="Q144" s="700">
        <v>5</v>
      </c>
      <c r="R144" s="700">
        <v>12</v>
      </c>
      <c r="S144" s="700">
        <v>2</v>
      </c>
      <c r="T144" s="700">
        <v>0</v>
      </c>
      <c r="U144" s="1139">
        <v>386</v>
      </c>
    </row>
    <row r="145" spans="2:21" x14ac:dyDescent="0.2">
      <c r="B145" s="1297"/>
      <c r="C145" s="699" t="s">
        <v>55</v>
      </c>
      <c r="D145" s="700">
        <v>34</v>
      </c>
      <c r="E145" s="700">
        <v>2</v>
      </c>
      <c r="F145" s="700">
        <v>0</v>
      </c>
      <c r="G145" s="700">
        <v>23</v>
      </c>
      <c r="H145" s="700">
        <v>1</v>
      </c>
      <c r="I145" s="700">
        <v>17</v>
      </c>
      <c r="J145" s="700">
        <v>11</v>
      </c>
      <c r="K145" s="700">
        <v>3</v>
      </c>
      <c r="L145" s="700">
        <v>3</v>
      </c>
      <c r="M145" s="700">
        <v>0</v>
      </c>
      <c r="N145" s="700">
        <v>10</v>
      </c>
      <c r="O145" s="700">
        <v>13</v>
      </c>
      <c r="P145" s="700">
        <v>7</v>
      </c>
      <c r="Q145" s="700">
        <v>0</v>
      </c>
      <c r="R145" s="700">
        <v>7</v>
      </c>
      <c r="S145" s="700">
        <v>0</v>
      </c>
      <c r="T145" s="700">
        <v>0</v>
      </c>
      <c r="U145" s="1139">
        <v>131</v>
      </c>
    </row>
    <row r="146" spans="2:21" x14ac:dyDescent="0.2">
      <c r="B146" s="1297"/>
      <c r="C146" s="699" t="s">
        <v>56</v>
      </c>
      <c r="D146" s="700">
        <v>44</v>
      </c>
      <c r="E146" s="700">
        <v>54</v>
      </c>
      <c r="F146" s="700">
        <v>2</v>
      </c>
      <c r="G146" s="700">
        <v>61</v>
      </c>
      <c r="H146" s="700">
        <v>1</v>
      </c>
      <c r="I146" s="700">
        <v>62</v>
      </c>
      <c r="J146" s="700">
        <v>51</v>
      </c>
      <c r="K146" s="700">
        <v>17</v>
      </c>
      <c r="L146" s="700">
        <v>55</v>
      </c>
      <c r="M146" s="700">
        <v>2</v>
      </c>
      <c r="N146" s="700">
        <v>41</v>
      </c>
      <c r="O146" s="700">
        <v>46</v>
      </c>
      <c r="P146" s="700">
        <v>25</v>
      </c>
      <c r="Q146" s="700">
        <v>7</v>
      </c>
      <c r="R146" s="700">
        <v>21</v>
      </c>
      <c r="S146" s="700">
        <v>0</v>
      </c>
      <c r="T146" s="700">
        <v>0</v>
      </c>
      <c r="U146" s="1139">
        <v>489</v>
      </c>
    </row>
    <row r="147" spans="2:21" x14ac:dyDescent="0.2">
      <c r="B147" s="1297"/>
      <c r="C147" s="699" t="s">
        <v>858</v>
      </c>
      <c r="D147" s="700">
        <v>6</v>
      </c>
      <c r="E147" s="700">
        <v>8</v>
      </c>
      <c r="F147" s="700">
        <v>0</v>
      </c>
      <c r="G147" s="700">
        <v>1</v>
      </c>
      <c r="H147" s="700">
        <v>1</v>
      </c>
      <c r="I147" s="700">
        <v>4</v>
      </c>
      <c r="J147" s="700">
        <v>7</v>
      </c>
      <c r="K147" s="700">
        <v>3</v>
      </c>
      <c r="L147" s="700">
        <v>3</v>
      </c>
      <c r="M147" s="700">
        <v>0</v>
      </c>
      <c r="N147" s="700">
        <v>1</v>
      </c>
      <c r="O147" s="700">
        <v>9</v>
      </c>
      <c r="P147" s="700">
        <v>4</v>
      </c>
      <c r="Q147" s="700">
        <v>1</v>
      </c>
      <c r="R147" s="700">
        <v>1</v>
      </c>
      <c r="S147" s="700">
        <v>0</v>
      </c>
      <c r="T147" s="700">
        <v>0</v>
      </c>
      <c r="U147" s="1139">
        <v>49</v>
      </c>
    </row>
    <row r="148" spans="2:21" x14ac:dyDescent="0.2">
      <c r="B148" s="1297"/>
      <c r="C148" s="699" t="s">
        <v>57</v>
      </c>
      <c r="D148" s="700">
        <v>3</v>
      </c>
      <c r="E148" s="700">
        <v>9</v>
      </c>
      <c r="F148" s="700">
        <v>0</v>
      </c>
      <c r="G148" s="700">
        <v>19</v>
      </c>
      <c r="H148" s="700">
        <v>0</v>
      </c>
      <c r="I148" s="700">
        <v>7</v>
      </c>
      <c r="J148" s="700">
        <v>12</v>
      </c>
      <c r="K148" s="700">
        <v>13</v>
      </c>
      <c r="L148" s="700">
        <v>9</v>
      </c>
      <c r="M148" s="700">
        <v>2</v>
      </c>
      <c r="N148" s="700">
        <v>6</v>
      </c>
      <c r="O148" s="700">
        <v>5</v>
      </c>
      <c r="P148" s="700">
        <v>5</v>
      </c>
      <c r="Q148" s="700">
        <v>0</v>
      </c>
      <c r="R148" s="700">
        <v>7</v>
      </c>
      <c r="S148" s="700">
        <v>0</v>
      </c>
      <c r="T148" s="700">
        <v>0</v>
      </c>
      <c r="U148" s="1139">
        <v>97</v>
      </c>
    </row>
    <row r="149" spans="2:21" x14ac:dyDescent="0.2">
      <c r="B149" s="1297"/>
      <c r="C149" s="699" t="s">
        <v>58</v>
      </c>
      <c r="D149" s="700">
        <v>221</v>
      </c>
      <c r="E149" s="700">
        <v>0</v>
      </c>
      <c r="F149" s="700">
        <v>11</v>
      </c>
      <c r="G149" s="700">
        <v>1009</v>
      </c>
      <c r="H149" s="700">
        <v>16</v>
      </c>
      <c r="I149" s="700">
        <v>959</v>
      </c>
      <c r="J149" s="700">
        <v>1274</v>
      </c>
      <c r="K149" s="700">
        <v>563</v>
      </c>
      <c r="L149" s="700">
        <v>767</v>
      </c>
      <c r="M149" s="700">
        <v>129</v>
      </c>
      <c r="N149" s="700">
        <v>1120</v>
      </c>
      <c r="O149" s="700">
        <v>229</v>
      </c>
      <c r="P149" s="700">
        <v>287</v>
      </c>
      <c r="Q149" s="700">
        <v>197</v>
      </c>
      <c r="R149" s="700">
        <v>317</v>
      </c>
      <c r="S149" s="700">
        <v>41</v>
      </c>
      <c r="T149" s="700">
        <v>0</v>
      </c>
      <c r="U149" s="1139">
        <v>7140</v>
      </c>
    </row>
    <row r="150" spans="2:21" x14ac:dyDescent="0.2">
      <c r="B150" s="1298"/>
      <c r="C150" s="701" t="s">
        <v>27</v>
      </c>
      <c r="D150" s="702">
        <v>924</v>
      </c>
      <c r="E150" s="702">
        <v>86</v>
      </c>
      <c r="F150" s="702">
        <v>50</v>
      </c>
      <c r="G150" s="702">
        <v>1586</v>
      </c>
      <c r="H150" s="702">
        <v>36</v>
      </c>
      <c r="I150" s="702">
        <v>1625</v>
      </c>
      <c r="J150" s="702">
        <v>1797</v>
      </c>
      <c r="K150" s="702">
        <v>813</v>
      </c>
      <c r="L150" s="702">
        <v>1144</v>
      </c>
      <c r="M150" s="702">
        <v>151</v>
      </c>
      <c r="N150" s="702">
        <v>1544</v>
      </c>
      <c r="O150" s="702">
        <v>745</v>
      </c>
      <c r="P150" s="702">
        <v>620</v>
      </c>
      <c r="Q150" s="702">
        <v>330</v>
      </c>
      <c r="R150" s="702">
        <v>532</v>
      </c>
      <c r="S150" s="702">
        <v>53</v>
      </c>
      <c r="T150" s="702">
        <v>2</v>
      </c>
      <c r="U150" s="1141">
        <v>12038</v>
      </c>
    </row>
    <row r="151" spans="2:21" x14ac:dyDescent="0.2">
      <c r="B151" s="1296" t="s">
        <v>37</v>
      </c>
      <c r="C151" s="699" t="s">
        <v>47</v>
      </c>
      <c r="D151" s="700">
        <v>3</v>
      </c>
      <c r="E151" s="700">
        <v>2</v>
      </c>
      <c r="F151" s="700">
        <v>1</v>
      </c>
      <c r="G151" s="700">
        <v>6</v>
      </c>
      <c r="H151" s="700">
        <v>0</v>
      </c>
      <c r="I151" s="700">
        <v>14</v>
      </c>
      <c r="J151" s="700">
        <v>7</v>
      </c>
      <c r="K151" s="700">
        <v>5</v>
      </c>
      <c r="L151" s="700">
        <v>4</v>
      </c>
      <c r="M151" s="700">
        <v>1</v>
      </c>
      <c r="N151" s="700">
        <v>4</v>
      </c>
      <c r="O151" s="700">
        <v>15</v>
      </c>
      <c r="P151" s="700">
        <v>14</v>
      </c>
      <c r="Q151" s="700">
        <v>12</v>
      </c>
      <c r="R151" s="700">
        <v>4</v>
      </c>
      <c r="S151" s="700">
        <v>1</v>
      </c>
      <c r="T151" s="700">
        <v>0</v>
      </c>
      <c r="U151" s="1139">
        <v>93</v>
      </c>
    </row>
    <row r="152" spans="2:21" x14ac:dyDescent="0.2">
      <c r="B152" s="1297"/>
      <c r="C152" s="699" t="s">
        <v>48</v>
      </c>
      <c r="D152" s="700">
        <v>0</v>
      </c>
      <c r="E152" s="700">
        <v>7</v>
      </c>
      <c r="F152" s="700">
        <v>3</v>
      </c>
      <c r="G152" s="700">
        <v>15</v>
      </c>
      <c r="H152" s="700">
        <v>0</v>
      </c>
      <c r="I152" s="700">
        <v>25</v>
      </c>
      <c r="J152" s="700">
        <v>14</v>
      </c>
      <c r="K152" s="700">
        <v>8</v>
      </c>
      <c r="L152" s="700">
        <v>8</v>
      </c>
      <c r="M152" s="700">
        <v>0</v>
      </c>
      <c r="N152" s="700">
        <v>20</v>
      </c>
      <c r="O152" s="700">
        <v>9</v>
      </c>
      <c r="P152" s="700">
        <v>30</v>
      </c>
      <c r="Q152" s="700">
        <v>5</v>
      </c>
      <c r="R152" s="700">
        <v>22</v>
      </c>
      <c r="S152" s="700">
        <v>0</v>
      </c>
      <c r="T152" s="700">
        <v>0</v>
      </c>
      <c r="U152" s="1139">
        <v>166</v>
      </c>
    </row>
    <row r="153" spans="2:21" x14ac:dyDescent="0.2">
      <c r="B153" s="1297"/>
      <c r="C153" s="699" t="s">
        <v>49</v>
      </c>
      <c r="D153" s="700">
        <v>0</v>
      </c>
      <c r="E153" s="700">
        <v>5</v>
      </c>
      <c r="F153" s="700">
        <v>5</v>
      </c>
      <c r="G153" s="700">
        <v>24</v>
      </c>
      <c r="H153" s="700">
        <v>1</v>
      </c>
      <c r="I153" s="700">
        <v>33</v>
      </c>
      <c r="J153" s="700">
        <v>27</v>
      </c>
      <c r="K153" s="700">
        <v>22</v>
      </c>
      <c r="L153" s="700">
        <v>27</v>
      </c>
      <c r="M153" s="700">
        <v>2</v>
      </c>
      <c r="N153" s="700">
        <v>47</v>
      </c>
      <c r="O153" s="700">
        <v>46</v>
      </c>
      <c r="P153" s="700">
        <v>16</v>
      </c>
      <c r="Q153" s="700">
        <v>15</v>
      </c>
      <c r="R153" s="700">
        <v>19</v>
      </c>
      <c r="S153" s="700">
        <v>0</v>
      </c>
      <c r="T153" s="700">
        <v>0</v>
      </c>
      <c r="U153" s="1139">
        <v>289</v>
      </c>
    </row>
    <row r="154" spans="2:21" x14ac:dyDescent="0.2">
      <c r="B154" s="1297"/>
      <c r="C154" s="699" t="s">
        <v>50</v>
      </c>
      <c r="D154" s="700">
        <v>21</v>
      </c>
      <c r="E154" s="700">
        <v>1</v>
      </c>
      <c r="F154" s="700">
        <v>7</v>
      </c>
      <c r="G154" s="700">
        <v>4</v>
      </c>
      <c r="H154" s="700">
        <v>2</v>
      </c>
      <c r="I154" s="700">
        <v>10</v>
      </c>
      <c r="J154" s="700">
        <v>6</v>
      </c>
      <c r="K154" s="700">
        <v>5</v>
      </c>
      <c r="L154" s="700">
        <v>1</v>
      </c>
      <c r="M154" s="700">
        <v>0</v>
      </c>
      <c r="N154" s="700">
        <v>6</v>
      </c>
      <c r="O154" s="700">
        <v>20</v>
      </c>
      <c r="P154" s="700">
        <v>14</v>
      </c>
      <c r="Q154" s="700">
        <v>2</v>
      </c>
      <c r="R154" s="700">
        <v>7</v>
      </c>
      <c r="S154" s="700">
        <v>0</v>
      </c>
      <c r="T154" s="700">
        <v>0</v>
      </c>
      <c r="U154" s="1139">
        <v>106</v>
      </c>
    </row>
    <row r="155" spans="2:21" x14ac:dyDescent="0.2">
      <c r="B155" s="1297"/>
      <c r="C155" s="699" t="s">
        <v>51</v>
      </c>
      <c r="D155" s="700">
        <v>34</v>
      </c>
      <c r="E155" s="700">
        <v>2</v>
      </c>
      <c r="F155" s="700">
        <v>5</v>
      </c>
      <c r="G155" s="700">
        <v>13</v>
      </c>
      <c r="H155" s="700">
        <v>0</v>
      </c>
      <c r="I155" s="700">
        <v>47</v>
      </c>
      <c r="J155" s="700">
        <v>32</v>
      </c>
      <c r="K155" s="700">
        <v>24</v>
      </c>
      <c r="L155" s="700">
        <v>22</v>
      </c>
      <c r="M155" s="700">
        <v>3</v>
      </c>
      <c r="N155" s="700">
        <v>33</v>
      </c>
      <c r="O155" s="700">
        <v>33</v>
      </c>
      <c r="P155" s="700">
        <v>28</v>
      </c>
      <c r="Q155" s="700">
        <v>8</v>
      </c>
      <c r="R155" s="700">
        <v>18</v>
      </c>
      <c r="S155" s="700">
        <v>3</v>
      </c>
      <c r="T155" s="700">
        <v>0</v>
      </c>
      <c r="U155" s="1139">
        <v>305</v>
      </c>
    </row>
    <row r="156" spans="2:21" x14ac:dyDescent="0.2">
      <c r="B156" s="1297"/>
      <c r="C156" s="699" t="s">
        <v>52</v>
      </c>
      <c r="D156" s="700">
        <v>181</v>
      </c>
      <c r="E156" s="700">
        <v>4</v>
      </c>
      <c r="F156" s="700">
        <v>4</v>
      </c>
      <c r="G156" s="700">
        <v>120</v>
      </c>
      <c r="H156" s="700">
        <v>2</v>
      </c>
      <c r="I156" s="700">
        <v>197</v>
      </c>
      <c r="J156" s="700">
        <v>119</v>
      </c>
      <c r="K156" s="700">
        <v>91</v>
      </c>
      <c r="L156" s="700">
        <v>113</v>
      </c>
      <c r="M156" s="700">
        <v>4</v>
      </c>
      <c r="N156" s="700">
        <v>112</v>
      </c>
      <c r="O156" s="700">
        <v>101</v>
      </c>
      <c r="P156" s="700">
        <v>96</v>
      </c>
      <c r="Q156" s="700">
        <v>90</v>
      </c>
      <c r="R156" s="700">
        <v>56</v>
      </c>
      <c r="S156" s="700">
        <v>11</v>
      </c>
      <c r="T156" s="700">
        <v>0</v>
      </c>
      <c r="U156" s="1139">
        <v>1301</v>
      </c>
    </row>
    <row r="157" spans="2:21" x14ac:dyDescent="0.2">
      <c r="B157" s="1297"/>
      <c r="C157" s="699" t="s">
        <v>856</v>
      </c>
      <c r="D157" s="700">
        <v>184</v>
      </c>
      <c r="E157" s="700">
        <v>0</v>
      </c>
      <c r="F157" s="700">
        <v>0</v>
      </c>
      <c r="G157" s="700">
        <v>70</v>
      </c>
      <c r="H157" s="700">
        <v>1</v>
      </c>
      <c r="I157" s="700">
        <v>51</v>
      </c>
      <c r="J157" s="700">
        <v>58</v>
      </c>
      <c r="K157" s="700">
        <v>20</v>
      </c>
      <c r="L157" s="700">
        <v>24</v>
      </c>
      <c r="M157" s="700">
        <v>1</v>
      </c>
      <c r="N157" s="700">
        <v>33</v>
      </c>
      <c r="O157" s="700">
        <v>28</v>
      </c>
      <c r="P157" s="700">
        <v>13</v>
      </c>
      <c r="Q157" s="700">
        <v>4</v>
      </c>
      <c r="R157" s="700">
        <v>32</v>
      </c>
      <c r="S157" s="700">
        <v>1</v>
      </c>
      <c r="T157" s="700">
        <v>0</v>
      </c>
      <c r="U157" s="1139">
        <v>520</v>
      </c>
    </row>
    <row r="158" spans="2:21" x14ac:dyDescent="0.2">
      <c r="B158" s="1297"/>
      <c r="C158" s="699" t="s">
        <v>53</v>
      </c>
      <c r="D158" s="700">
        <v>129</v>
      </c>
      <c r="E158" s="700">
        <v>0</v>
      </c>
      <c r="F158" s="700">
        <v>4</v>
      </c>
      <c r="G158" s="700">
        <v>78</v>
      </c>
      <c r="H158" s="700">
        <v>1</v>
      </c>
      <c r="I158" s="700">
        <v>71</v>
      </c>
      <c r="J158" s="700">
        <v>68</v>
      </c>
      <c r="K158" s="700">
        <v>24</v>
      </c>
      <c r="L158" s="700">
        <v>47</v>
      </c>
      <c r="M158" s="700">
        <v>2</v>
      </c>
      <c r="N158" s="700">
        <v>31</v>
      </c>
      <c r="O158" s="700">
        <v>71</v>
      </c>
      <c r="P158" s="700">
        <v>29</v>
      </c>
      <c r="Q158" s="700">
        <v>4</v>
      </c>
      <c r="R158" s="700">
        <v>17</v>
      </c>
      <c r="S158" s="700">
        <v>0</v>
      </c>
      <c r="T158" s="700">
        <v>0</v>
      </c>
      <c r="U158" s="1139">
        <v>576</v>
      </c>
    </row>
    <row r="159" spans="2:21" x14ac:dyDescent="0.2">
      <c r="B159" s="1297"/>
      <c r="C159" s="699" t="s">
        <v>54</v>
      </c>
      <c r="D159" s="700">
        <v>78</v>
      </c>
      <c r="E159" s="700">
        <v>12</v>
      </c>
      <c r="F159" s="700">
        <v>1</v>
      </c>
      <c r="G159" s="700">
        <v>140</v>
      </c>
      <c r="H159" s="700">
        <v>6</v>
      </c>
      <c r="I159" s="700">
        <v>119</v>
      </c>
      <c r="J159" s="700">
        <v>131</v>
      </c>
      <c r="K159" s="700">
        <v>51</v>
      </c>
      <c r="L159" s="700">
        <v>95</v>
      </c>
      <c r="M159" s="700">
        <v>2</v>
      </c>
      <c r="N159" s="700">
        <v>73</v>
      </c>
      <c r="O159" s="700">
        <v>128</v>
      </c>
      <c r="P159" s="700">
        <v>61</v>
      </c>
      <c r="Q159" s="700">
        <v>26</v>
      </c>
      <c r="R159" s="700">
        <v>47</v>
      </c>
      <c r="S159" s="700">
        <v>2</v>
      </c>
      <c r="T159" s="700">
        <v>0</v>
      </c>
      <c r="U159" s="1139">
        <v>972</v>
      </c>
    </row>
    <row r="160" spans="2:21" x14ac:dyDescent="0.2">
      <c r="B160" s="1297"/>
      <c r="C160" s="699" t="s">
        <v>857</v>
      </c>
      <c r="D160" s="700">
        <v>57</v>
      </c>
      <c r="E160" s="700">
        <v>2</v>
      </c>
      <c r="F160" s="700">
        <v>1</v>
      </c>
      <c r="G160" s="700">
        <v>70</v>
      </c>
      <c r="H160" s="700">
        <v>3</v>
      </c>
      <c r="I160" s="700">
        <v>83</v>
      </c>
      <c r="J160" s="700">
        <v>62</v>
      </c>
      <c r="K160" s="700">
        <v>28</v>
      </c>
      <c r="L160" s="700">
        <v>35</v>
      </c>
      <c r="M160" s="700">
        <v>0</v>
      </c>
      <c r="N160" s="700">
        <v>30</v>
      </c>
      <c r="O160" s="700">
        <v>42</v>
      </c>
      <c r="P160" s="700">
        <v>41</v>
      </c>
      <c r="Q160" s="700">
        <v>5</v>
      </c>
      <c r="R160" s="700">
        <v>12</v>
      </c>
      <c r="S160" s="700">
        <v>2</v>
      </c>
      <c r="T160" s="700">
        <v>0</v>
      </c>
      <c r="U160" s="1139">
        <v>473</v>
      </c>
    </row>
    <row r="161" spans="2:21" x14ac:dyDescent="0.2">
      <c r="B161" s="1297"/>
      <c r="C161" s="699" t="s">
        <v>55</v>
      </c>
      <c r="D161" s="700">
        <v>38</v>
      </c>
      <c r="E161" s="700">
        <v>1</v>
      </c>
      <c r="F161" s="700">
        <v>0</v>
      </c>
      <c r="G161" s="700">
        <v>22</v>
      </c>
      <c r="H161" s="700">
        <v>0</v>
      </c>
      <c r="I161" s="700">
        <v>17</v>
      </c>
      <c r="J161" s="700">
        <v>9</v>
      </c>
      <c r="K161" s="700">
        <v>11</v>
      </c>
      <c r="L161" s="700">
        <v>7</v>
      </c>
      <c r="M161" s="700">
        <v>1</v>
      </c>
      <c r="N161" s="700">
        <v>5</v>
      </c>
      <c r="O161" s="700">
        <v>18</v>
      </c>
      <c r="P161" s="700">
        <v>13</v>
      </c>
      <c r="Q161" s="700">
        <v>4</v>
      </c>
      <c r="R161" s="700">
        <v>8</v>
      </c>
      <c r="S161" s="700">
        <v>1</v>
      </c>
      <c r="T161" s="700">
        <v>0</v>
      </c>
      <c r="U161" s="1139">
        <v>155</v>
      </c>
    </row>
    <row r="162" spans="2:21" x14ac:dyDescent="0.2">
      <c r="B162" s="1297"/>
      <c r="C162" s="699" t="s">
        <v>56</v>
      </c>
      <c r="D162" s="700">
        <v>54</v>
      </c>
      <c r="E162" s="700">
        <v>61</v>
      </c>
      <c r="F162" s="700">
        <v>1</v>
      </c>
      <c r="G162" s="700">
        <v>96</v>
      </c>
      <c r="H162" s="700">
        <v>1</v>
      </c>
      <c r="I162" s="700">
        <v>53</v>
      </c>
      <c r="J162" s="700">
        <v>61</v>
      </c>
      <c r="K162" s="700">
        <v>28</v>
      </c>
      <c r="L162" s="700">
        <v>48</v>
      </c>
      <c r="M162" s="700">
        <v>2</v>
      </c>
      <c r="N162" s="700">
        <v>72</v>
      </c>
      <c r="O162" s="700">
        <v>60</v>
      </c>
      <c r="P162" s="700">
        <v>33</v>
      </c>
      <c r="Q162" s="700">
        <v>7</v>
      </c>
      <c r="R162" s="700">
        <v>23</v>
      </c>
      <c r="S162" s="700">
        <v>1</v>
      </c>
      <c r="T162" s="700">
        <v>0</v>
      </c>
      <c r="U162" s="1139">
        <v>601</v>
      </c>
    </row>
    <row r="163" spans="2:21" x14ac:dyDescent="0.2">
      <c r="B163" s="1297"/>
      <c r="C163" s="699" t="s">
        <v>858</v>
      </c>
      <c r="D163" s="700">
        <v>4</v>
      </c>
      <c r="E163" s="700">
        <v>12</v>
      </c>
      <c r="F163" s="700">
        <v>0</v>
      </c>
      <c r="G163" s="700">
        <v>0</v>
      </c>
      <c r="H163" s="700">
        <v>0</v>
      </c>
      <c r="I163" s="700">
        <v>11</v>
      </c>
      <c r="J163" s="700">
        <v>6</v>
      </c>
      <c r="K163" s="700">
        <v>2</v>
      </c>
      <c r="L163" s="700">
        <v>3</v>
      </c>
      <c r="M163" s="700">
        <v>0</v>
      </c>
      <c r="N163" s="700">
        <v>3</v>
      </c>
      <c r="O163" s="700">
        <v>14</v>
      </c>
      <c r="P163" s="700">
        <v>7</v>
      </c>
      <c r="Q163" s="700">
        <v>2</v>
      </c>
      <c r="R163" s="700">
        <v>1</v>
      </c>
      <c r="S163" s="700">
        <v>0</v>
      </c>
      <c r="T163" s="700">
        <v>0</v>
      </c>
      <c r="U163" s="1139">
        <v>65</v>
      </c>
    </row>
    <row r="164" spans="2:21" x14ac:dyDescent="0.2">
      <c r="B164" s="1297"/>
      <c r="C164" s="699" t="s">
        <v>57</v>
      </c>
      <c r="D164" s="700">
        <v>2</v>
      </c>
      <c r="E164" s="700">
        <v>11</v>
      </c>
      <c r="F164" s="700">
        <v>0</v>
      </c>
      <c r="G164" s="700">
        <v>18</v>
      </c>
      <c r="H164" s="700">
        <v>0</v>
      </c>
      <c r="I164" s="700">
        <v>14</v>
      </c>
      <c r="J164" s="700">
        <v>9</v>
      </c>
      <c r="K164" s="700">
        <v>21</v>
      </c>
      <c r="L164" s="700">
        <v>8</v>
      </c>
      <c r="M164" s="700">
        <v>0</v>
      </c>
      <c r="N164" s="700">
        <v>8</v>
      </c>
      <c r="O164" s="700">
        <v>4</v>
      </c>
      <c r="P164" s="700">
        <v>4</v>
      </c>
      <c r="Q164" s="700">
        <v>4</v>
      </c>
      <c r="R164" s="700">
        <v>9</v>
      </c>
      <c r="S164" s="700">
        <v>0</v>
      </c>
      <c r="T164" s="700">
        <v>0</v>
      </c>
      <c r="U164" s="1139">
        <v>112</v>
      </c>
    </row>
    <row r="165" spans="2:21" x14ac:dyDescent="0.2">
      <c r="B165" s="1297"/>
      <c r="C165" s="699" t="s">
        <v>58</v>
      </c>
      <c r="D165" s="700">
        <v>206</v>
      </c>
      <c r="E165" s="700">
        <v>5</v>
      </c>
      <c r="F165" s="700">
        <v>22</v>
      </c>
      <c r="G165" s="700">
        <v>1147</v>
      </c>
      <c r="H165" s="700">
        <v>20</v>
      </c>
      <c r="I165" s="700">
        <v>1070</v>
      </c>
      <c r="J165" s="700">
        <v>1490</v>
      </c>
      <c r="K165" s="700">
        <v>578</v>
      </c>
      <c r="L165" s="700">
        <v>866</v>
      </c>
      <c r="M165" s="700">
        <v>139</v>
      </c>
      <c r="N165" s="700">
        <v>1194</v>
      </c>
      <c r="O165" s="700">
        <v>264</v>
      </c>
      <c r="P165" s="700">
        <v>324</v>
      </c>
      <c r="Q165" s="700">
        <v>196</v>
      </c>
      <c r="R165" s="700">
        <v>375</v>
      </c>
      <c r="S165" s="700">
        <v>54</v>
      </c>
      <c r="T165" s="700">
        <v>0</v>
      </c>
      <c r="U165" s="1139">
        <v>7950</v>
      </c>
    </row>
    <row r="166" spans="2:21" x14ac:dyDescent="0.2">
      <c r="B166" s="1298"/>
      <c r="C166" s="701" t="s">
        <v>27</v>
      </c>
      <c r="D166" s="702">
        <v>991</v>
      </c>
      <c r="E166" s="702">
        <v>125</v>
      </c>
      <c r="F166" s="702">
        <v>54</v>
      </c>
      <c r="G166" s="702">
        <v>1823</v>
      </c>
      <c r="H166" s="702">
        <v>37</v>
      </c>
      <c r="I166" s="702">
        <v>1815</v>
      </c>
      <c r="J166" s="702">
        <v>2099</v>
      </c>
      <c r="K166" s="702">
        <v>918</v>
      </c>
      <c r="L166" s="702">
        <v>1308</v>
      </c>
      <c r="M166" s="702">
        <v>157</v>
      </c>
      <c r="N166" s="702">
        <v>1671</v>
      </c>
      <c r="O166" s="702">
        <v>853</v>
      </c>
      <c r="P166" s="702">
        <v>723</v>
      </c>
      <c r="Q166" s="702">
        <v>384</v>
      </c>
      <c r="R166" s="702">
        <v>650</v>
      </c>
      <c r="S166" s="702">
        <v>76</v>
      </c>
      <c r="T166" s="702">
        <v>0</v>
      </c>
      <c r="U166" s="1141">
        <v>13684</v>
      </c>
    </row>
    <row r="167" spans="2:21" x14ac:dyDescent="0.2">
      <c r="B167" s="1296" t="s">
        <v>38</v>
      </c>
      <c r="C167" s="699" t="s">
        <v>47</v>
      </c>
      <c r="D167" s="700">
        <v>2</v>
      </c>
      <c r="E167" s="700">
        <v>4</v>
      </c>
      <c r="F167" s="700">
        <v>2</v>
      </c>
      <c r="G167" s="700">
        <v>5</v>
      </c>
      <c r="H167" s="700">
        <v>0</v>
      </c>
      <c r="I167" s="700">
        <v>8</v>
      </c>
      <c r="J167" s="700">
        <v>12</v>
      </c>
      <c r="K167" s="700">
        <v>11</v>
      </c>
      <c r="L167" s="700">
        <v>3</v>
      </c>
      <c r="M167" s="700">
        <v>0</v>
      </c>
      <c r="N167" s="700">
        <v>7</v>
      </c>
      <c r="O167" s="700">
        <v>17</v>
      </c>
      <c r="P167" s="700">
        <v>12</v>
      </c>
      <c r="Q167" s="700">
        <v>8</v>
      </c>
      <c r="R167" s="700">
        <v>1</v>
      </c>
      <c r="S167" s="700">
        <v>1</v>
      </c>
      <c r="T167" s="700">
        <v>0</v>
      </c>
      <c r="U167" s="1139">
        <v>93</v>
      </c>
    </row>
    <row r="168" spans="2:21" x14ac:dyDescent="0.2">
      <c r="B168" s="1297"/>
      <c r="C168" s="699" t="s">
        <v>48</v>
      </c>
      <c r="D168" s="700">
        <v>0</v>
      </c>
      <c r="E168" s="700">
        <v>9</v>
      </c>
      <c r="F168" s="700">
        <v>2</v>
      </c>
      <c r="G168" s="700">
        <v>9</v>
      </c>
      <c r="H168" s="700">
        <v>1</v>
      </c>
      <c r="I168" s="700">
        <v>27</v>
      </c>
      <c r="J168" s="700">
        <v>20</v>
      </c>
      <c r="K168" s="700">
        <v>17</v>
      </c>
      <c r="L168" s="700">
        <v>16</v>
      </c>
      <c r="M168" s="700">
        <v>2</v>
      </c>
      <c r="N168" s="700">
        <v>14</v>
      </c>
      <c r="O168" s="700">
        <v>21</v>
      </c>
      <c r="P168" s="700">
        <v>17</v>
      </c>
      <c r="Q168" s="700">
        <v>1</v>
      </c>
      <c r="R168" s="700">
        <v>26</v>
      </c>
      <c r="S168" s="700">
        <v>2</v>
      </c>
      <c r="T168" s="700">
        <v>1</v>
      </c>
      <c r="U168" s="1139">
        <v>185</v>
      </c>
    </row>
    <row r="169" spans="2:21" x14ac:dyDescent="0.2">
      <c r="B169" s="1297"/>
      <c r="C169" s="699" t="s">
        <v>49</v>
      </c>
      <c r="D169" s="700">
        <v>2</v>
      </c>
      <c r="E169" s="700">
        <v>1</v>
      </c>
      <c r="F169" s="700">
        <v>7</v>
      </c>
      <c r="G169" s="700">
        <v>17</v>
      </c>
      <c r="H169" s="700">
        <v>0</v>
      </c>
      <c r="I169" s="700">
        <v>38</v>
      </c>
      <c r="J169" s="700">
        <v>25</v>
      </c>
      <c r="K169" s="700">
        <v>25</v>
      </c>
      <c r="L169" s="700">
        <v>21</v>
      </c>
      <c r="M169" s="700">
        <v>3</v>
      </c>
      <c r="N169" s="700">
        <v>41</v>
      </c>
      <c r="O169" s="700">
        <v>34</v>
      </c>
      <c r="P169" s="700">
        <v>21</v>
      </c>
      <c r="Q169" s="700">
        <v>17</v>
      </c>
      <c r="R169" s="700">
        <v>8</v>
      </c>
      <c r="S169" s="700">
        <v>0</v>
      </c>
      <c r="T169" s="700">
        <v>0</v>
      </c>
      <c r="U169" s="1139">
        <v>260</v>
      </c>
    </row>
    <row r="170" spans="2:21" x14ac:dyDescent="0.2">
      <c r="B170" s="1297"/>
      <c r="C170" s="699" t="s">
        <v>50</v>
      </c>
      <c r="D170" s="700">
        <v>15</v>
      </c>
      <c r="E170" s="700">
        <v>4</v>
      </c>
      <c r="F170" s="700">
        <v>5</v>
      </c>
      <c r="G170" s="700">
        <v>3</v>
      </c>
      <c r="H170" s="700">
        <v>6</v>
      </c>
      <c r="I170" s="700">
        <v>22</v>
      </c>
      <c r="J170" s="700">
        <v>8</v>
      </c>
      <c r="K170" s="700">
        <v>6</v>
      </c>
      <c r="L170" s="700">
        <v>9</v>
      </c>
      <c r="M170" s="700">
        <v>1</v>
      </c>
      <c r="N170" s="700">
        <v>12</v>
      </c>
      <c r="O170" s="700">
        <v>23</v>
      </c>
      <c r="P170" s="700">
        <v>6</v>
      </c>
      <c r="Q170" s="700">
        <v>2</v>
      </c>
      <c r="R170" s="700">
        <v>4</v>
      </c>
      <c r="S170" s="700">
        <v>0</v>
      </c>
      <c r="T170" s="700">
        <v>0</v>
      </c>
      <c r="U170" s="1139">
        <v>126</v>
      </c>
    </row>
    <row r="171" spans="2:21" x14ac:dyDescent="0.2">
      <c r="B171" s="1297"/>
      <c r="C171" s="699" t="s">
        <v>51</v>
      </c>
      <c r="D171" s="700">
        <v>53</v>
      </c>
      <c r="E171" s="700">
        <v>3</v>
      </c>
      <c r="F171" s="700">
        <v>6</v>
      </c>
      <c r="G171" s="700">
        <v>21</v>
      </c>
      <c r="H171" s="700">
        <v>1</v>
      </c>
      <c r="I171" s="700">
        <v>47</v>
      </c>
      <c r="J171" s="700">
        <v>34</v>
      </c>
      <c r="K171" s="700">
        <v>17</v>
      </c>
      <c r="L171" s="700">
        <v>28</v>
      </c>
      <c r="M171" s="700">
        <v>2</v>
      </c>
      <c r="N171" s="700">
        <v>28</v>
      </c>
      <c r="O171" s="700">
        <v>18</v>
      </c>
      <c r="P171" s="700">
        <v>32</v>
      </c>
      <c r="Q171" s="700">
        <v>20</v>
      </c>
      <c r="R171" s="700">
        <v>21</v>
      </c>
      <c r="S171" s="700">
        <v>3</v>
      </c>
      <c r="T171" s="700">
        <v>1</v>
      </c>
      <c r="U171" s="1139">
        <v>335</v>
      </c>
    </row>
    <row r="172" spans="2:21" x14ac:dyDescent="0.2">
      <c r="B172" s="1297"/>
      <c r="C172" s="699" t="s">
        <v>52</v>
      </c>
      <c r="D172" s="700">
        <v>205</v>
      </c>
      <c r="E172" s="700">
        <v>2</v>
      </c>
      <c r="F172" s="700">
        <v>9</v>
      </c>
      <c r="G172" s="700">
        <v>135</v>
      </c>
      <c r="H172" s="700">
        <v>3</v>
      </c>
      <c r="I172" s="700">
        <v>215</v>
      </c>
      <c r="J172" s="700">
        <v>130</v>
      </c>
      <c r="K172" s="700">
        <v>92</v>
      </c>
      <c r="L172" s="700">
        <v>147</v>
      </c>
      <c r="M172" s="700">
        <v>7</v>
      </c>
      <c r="N172" s="700">
        <v>121</v>
      </c>
      <c r="O172" s="700">
        <v>111</v>
      </c>
      <c r="P172" s="700">
        <v>123</v>
      </c>
      <c r="Q172" s="700">
        <v>68</v>
      </c>
      <c r="R172" s="700">
        <v>52</v>
      </c>
      <c r="S172" s="700">
        <v>7</v>
      </c>
      <c r="T172" s="700">
        <v>0</v>
      </c>
      <c r="U172" s="1139">
        <v>1427</v>
      </c>
    </row>
    <row r="173" spans="2:21" x14ac:dyDescent="0.2">
      <c r="B173" s="1297"/>
      <c r="C173" s="699" t="s">
        <v>856</v>
      </c>
      <c r="D173" s="700">
        <v>278</v>
      </c>
      <c r="E173" s="700">
        <v>0</v>
      </c>
      <c r="F173" s="700">
        <v>2</v>
      </c>
      <c r="G173" s="700">
        <v>93</v>
      </c>
      <c r="H173" s="700">
        <v>2</v>
      </c>
      <c r="I173" s="700">
        <v>68</v>
      </c>
      <c r="J173" s="700">
        <v>57</v>
      </c>
      <c r="K173" s="700">
        <v>17</v>
      </c>
      <c r="L173" s="700">
        <v>26</v>
      </c>
      <c r="M173" s="700">
        <v>2</v>
      </c>
      <c r="N173" s="700">
        <v>39</v>
      </c>
      <c r="O173" s="700">
        <v>50</v>
      </c>
      <c r="P173" s="700">
        <v>25</v>
      </c>
      <c r="Q173" s="700">
        <v>4</v>
      </c>
      <c r="R173" s="700">
        <v>31</v>
      </c>
      <c r="S173" s="700">
        <v>3</v>
      </c>
      <c r="T173" s="700">
        <v>0</v>
      </c>
      <c r="U173" s="1139">
        <v>697</v>
      </c>
    </row>
    <row r="174" spans="2:21" x14ac:dyDescent="0.2">
      <c r="B174" s="1297"/>
      <c r="C174" s="699" t="s">
        <v>53</v>
      </c>
      <c r="D174" s="700">
        <v>196</v>
      </c>
      <c r="E174" s="700">
        <v>0</v>
      </c>
      <c r="F174" s="700">
        <v>3</v>
      </c>
      <c r="G174" s="700">
        <v>91</v>
      </c>
      <c r="H174" s="700">
        <v>6</v>
      </c>
      <c r="I174" s="700">
        <v>79</v>
      </c>
      <c r="J174" s="700">
        <v>59</v>
      </c>
      <c r="K174" s="700">
        <v>23</v>
      </c>
      <c r="L174" s="700">
        <v>46</v>
      </c>
      <c r="M174" s="700">
        <v>3</v>
      </c>
      <c r="N174" s="700">
        <v>50</v>
      </c>
      <c r="O174" s="700">
        <v>99</v>
      </c>
      <c r="P174" s="700">
        <v>33</v>
      </c>
      <c r="Q174" s="700">
        <v>7</v>
      </c>
      <c r="R174" s="700">
        <v>25</v>
      </c>
      <c r="S174" s="700">
        <v>1</v>
      </c>
      <c r="T174" s="700">
        <v>0</v>
      </c>
      <c r="U174" s="1139">
        <v>721</v>
      </c>
    </row>
    <row r="175" spans="2:21" x14ac:dyDescent="0.2">
      <c r="B175" s="1297"/>
      <c r="C175" s="699" t="s">
        <v>54</v>
      </c>
      <c r="D175" s="700">
        <v>88</v>
      </c>
      <c r="E175" s="700">
        <v>14</v>
      </c>
      <c r="F175" s="700">
        <v>3</v>
      </c>
      <c r="G175" s="700">
        <v>128</v>
      </c>
      <c r="H175" s="700">
        <v>2</v>
      </c>
      <c r="I175" s="700">
        <v>186</v>
      </c>
      <c r="J175" s="700">
        <v>134</v>
      </c>
      <c r="K175" s="700">
        <v>45</v>
      </c>
      <c r="L175" s="700">
        <v>80</v>
      </c>
      <c r="M175" s="700">
        <v>6</v>
      </c>
      <c r="N175" s="700">
        <v>78</v>
      </c>
      <c r="O175" s="700">
        <v>137</v>
      </c>
      <c r="P175" s="700">
        <v>63</v>
      </c>
      <c r="Q175" s="700">
        <v>17</v>
      </c>
      <c r="R175" s="700">
        <v>40</v>
      </c>
      <c r="S175" s="700">
        <v>2</v>
      </c>
      <c r="T175" s="700">
        <v>0</v>
      </c>
      <c r="U175" s="1139">
        <v>1023</v>
      </c>
    </row>
    <row r="176" spans="2:21" x14ac:dyDescent="0.2">
      <c r="B176" s="1297"/>
      <c r="C176" s="699" t="s">
        <v>857</v>
      </c>
      <c r="D176" s="700">
        <v>79</v>
      </c>
      <c r="E176" s="700">
        <v>1</v>
      </c>
      <c r="F176" s="700">
        <v>2</v>
      </c>
      <c r="G176" s="700">
        <v>70</v>
      </c>
      <c r="H176" s="700">
        <v>1</v>
      </c>
      <c r="I176" s="700">
        <v>109</v>
      </c>
      <c r="J176" s="700">
        <v>58</v>
      </c>
      <c r="K176" s="700">
        <v>17</v>
      </c>
      <c r="L176" s="700">
        <v>31</v>
      </c>
      <c r="M176" s="700">
        <v>0</v>
      </c>
      <c r="N176" s="700">
        <v>26</v>
      </c>
      <c r="O176" s="700">
        <v>57</v>
      </c>
      <c r="P176" s="700">
        <v>46</v>
      </c>
      <c r="Q176" s="700">
        <v>9</v>
      </c>
      <c r="R176" s="700">
        <v>13</v>
      </c>
      <c r="S176" s="700">
        <v>0</v>
      </c>
      <c r="T176" s="700">
        <v>0</v>
      </c>
      <c r="U176" s="1139">
        <v>519</v>
      </c>
    </row>
    <row r="177" spans="2:21" x14ac:dyDescent="0.2">
      <c r="B177" s="1297"/>
      <c r="C177" s="699" t="s">
        <v>55</v>
      </c>
      <c r="D177" s="700">
        <v>43</v>
      </c>
      <c r="E177" s="700">
        <v>0</v>
      </c>
      <c r="F177" s="700">
        <v>0</v>
      </c>
      <c r="G177" s="700">
        <v>24</v>
      </c>
      <c r="H177" s="700">
        <v>1</v>
      </c>
      <c r="I177" s="700">
        <v>19</v>
      </c>
      <c r="J177" s="700">
        <v>17</v>
      </c>
      <c r="K177" s="700">
        <v>7</v>
      </c>
      <c r="L177" s="700">
        <v>13</v>
      </c>
      <c r="M177" s="700">
        <v>0</v>
      </c>
      <c r="N177" s="700">
        <v>8</v>
      </c>
      <c r="O177" s="700">
        <v>14</v>
      </c>
      <c r="P177" s="700">
        <v>6</v>
      </c>
      <c r="Q177" s="700">
        <v>2</v>
      </c>
      <c r="R177" s="700">
        <v>7</v>
      </c>
      <c r="S177" s="700">
        <v>0</v>
      </c>
      <c r="T177" s="700">
        <v>0</v>
      </c>
      <c r="U177" s="1139">
        <v>161</v>
      </c>
    </row>
    <row r="178" spans="2:21" x14ac:dyDescent="0.2">
      <c r="B178" s="1297"/>
      <c r="C178" s="699" t="s">
        <v>56</v>
      </c>
      <c r="D178" s="700">
        <v>60</v>
      </c>
      <c r="E178" s="700">
        <v>86</v>
      </c>
      <c r="F178" s="700">
        <v>1</v>
      </c>
      <c r="G178" s="700">
        <v>117</v>
      </c>
      <c r="H178" s="700">
        <v>4</v>
      </c>
      <c r="I178" s="700">
        <v>76</v>
      </c>
      <c r="J178" s="700">
        <v>66</v>
      </c>
      <c r="K178" s="700">
        <v>32</v>
      </c>
      <c r="L178" s="700">
        <v>51</v>
      </c>
      <c r="M178" s="700">
        <v>3</v>
      </c>
      <c r="N178" s="700">
        <v>74</v>
      </c>
      <c r="O178" s="700">
        <v>61</v>
      </c>
      <c r="P178" s="700">
        <v>27</v>
      </c>
      <c r="Q178" s="700">
        <v>6</v>
      </c>
      <c r="R178" s="700">
        <v>17</v>
      </c>
      <c r="S178" s="700">
        <v>2</v>
      </c>
      <c r="T178" s="700">
        <v>0</v>
      </c>
      <c r="U178" s="1139">
        <v>683</v>
      </c>
    </row>
    <row r="179" spans="2:21" x14ac:dyDescent="0.2">
      <c r="B179" s="1297"/>
      <c r="C179" s="699" t="s">
        <v>858</v>
      </c>
      <c r="D179" s="700">
        <v>5</v>
      </c>
      <c r="E179" s="700">
        <v>9</v>
      </c>
      <c r="F179" s="700">
        <v>0</v>
      </c>
      <c r="G179" s="700">
        <v>2</v>
      </c>
      <c r="H179" s="700">
        <v>1</v>
      </c>
      <c r="I179" s="700">
        <v>7</v>
      </c>
      <c r="J179" s="700">
        <v>9</v>
      </c>
      <c r="K179" s="700">
        <v>4</v>
      </c>
      <c r="L179" s="700">
        <v>4</v>
      </c>
      <c r="M179" s="700">
        <v>0</v>
      </c>
      <c r="N179" s="700">
        <v>1</v>
      </c>
      <c r="O179" s="700">
        <v>6</v>
      </c>
      <c r="P179" s="700">
        <v>6</v>
      </c>
      <c r="Q179" s="700">
        <v>3</v>
      </c>
      <c r="R179" s="700">
        <v>0</v>
      </c>
      <c r="S179" s="700">
        <v>0</v>
      </c>
      <c r="T179" s="700">
        <v>0</v>
      </c>
      <c r="U179" s="1139">
        <v>57</v>
      </c>
    </row>
    <row r="180" spans="2:21" x14ac:dyDescent="0.2">
      <c r="B180" s="1297"/>
      <c r="C180" s="699" t="s">
        <v>57</v>
      </c>
      <c r="D180" s="700">
        <v>4</v>
      </c>
      <c r="E180" s="700">
        <v>10</v>
      </c>
      <c r="F180" s="700">
        <v>1</v>
      </c>
      <c r="G180" s="700">
        <v>33</v>
      </c>
      <c r="H180" s="700">
        <v>1</v>
      </c>
      <c r="I180" s="700">
        <v>12</v>
      </c>
      <c r="J180" s="700">
        <v>22</v>
      </c>
      <c r="K180" s="700">
        <v>19</v>
      </c>
      <c r="L180" s="700">
        <v>13</v>
      </c>
      <c r="M180" s="700">
        <v>0</v>
      </c>
      <c r="N180" s="700">
        <v>11</v>
      </c>
      <c r="O180" s="700">
        <v>5</v>
      </c>
      <c r="P180" s="700">
        <v>4</v>
      </c>
      <c r="Q180" s="700">
        <v>0</v>
      </c>
      <c r="R180" s="700">
        <v>8</v>
      </c>
      <c r="S180" s="700">
        <v>0</v>
      </c>
      <c r="T180" s="700">
        <v>0</v>
      </c>
      <c r="U180" s="1139">
        <v>143</v>
      </c>
    </row>
    <row r="181" spans="2:21" x14ac:dyDescent="0.2">
      <c r="B181" s="1297"/>
      <c r="C181" s="699" t="s">
        <v>58</v>
      </c>
      <c r="D181" s="700">
        <v>269</v>
      </c>
      <c r="E181" s="700">
        <v>2</v>
      </c>
      <c r="F181" s="700">
        <v>21</v>
      </c>
      <c r="G181" s="700">
        <v>1285</v>
      </c>
      <c r="H181" s="700">
        <v>14</v>
      </c>
      <c r="I181" s="700">
        <v>1394</v>
      </c>
      <c r="J181" s="700">
        <v>1662</v>
      </c>
      <c r="K181" s="700">
        <v>581</v>
      </c>
      <c r="L181" s="700">
        <v>914</v>
      </c>
      <c r="M181" s="700">
        <v>142</v>
      </c>
      <c r="N181" s="700">
        <v>1302</v>
      </c>
      <c r="O181" s="700">
        <v>332</v>
      </c>
      <c r="P181" s="700">
        <v>349</v>
      </c>
      <c r="Q181" s="700">
        <v>213</v>
      </c>
      <c r="R181" s="700">
        <v>424</v>
      </c>
      <c r="S181" s="700">
        <v>60</v>
      </c>
      <c r="T181" s="700">
        <v>0</v>
      </c>
      <c r="U181" s="1139">
        <v>8964</v>
      </c>
    </row>
    <row r="182" spans="2:21" x14ac:dyDescent="0.2">
      <c r="B182" s="1298"/>
      <c r="C182" s="701" t="s">
        <v>27</v>
      </c>
      <c r="D182" s="702">
        <v>1299</v>
      </c>
      <c r="E182" s="702">
        <v>145</v>
      </c>
      <c r="F182" s="702">
        <v>64</v>
      </c>
      <c r="G182" s="702">
        <v>2033</v>
      </c>
      <c r="H182" s="702">
        <v>43</v>
      </c>
      <c r="I182" s="702">
        <v>2307</v>
      </c>
      <c r="J182" s="702">
        <v>2313</v>
      </c>
      <c r="K182" s="702">
        <v>913</v>
      </c>
      <c r="L182" s="702">
        <v>1402</v>
      </c>
      <c r="M182" s="702">
        <v>171</v>
      </c>
      <c r="N182" s="702">
        <v>1812</v>
      </c>
      <c r="O182" s="702">
        <v>985</v>
      </c>
      <c r="P182" s="702">
        <v>770</v>
      </c>
      <c r="Q182" s="702">
        <v>377</v>
      </c>
      <c r="R182" s="702">
        <v>677</v>
      </c>
      <c r="S182" s="702">
        <v>81</v>
      </c>
      <c r="T182" s="702">
        <v>2</v>
      </c>
      <c r="U182" s="1141">
        <v>15394</v>
      </c>
    </row>
    <row r="183" spans="2:21" x14ac:dyDescent="0.2">
      <c r="B183" s="1296" t="s">
        <v>39</v>
      </c>
      <c r="C183" s="699" t="s">
        <v>47</v>
      </c>
      <c r="D183" s="700">
        <v>0</v>
      </c>
      <c r="E183" s="700">
        <v>0</v>
      </c>
      <c r="F183" s="700">
        <v>3</v>
      </c>
      <c r="G183" s="700">
        <v>6</v>
      </c>
      <c r="H183" s="700">
        <v>0</v>
      </c>
      <c r="I183" s="700">
        <v>8</v>
      </c>
      <c r="J183" s="700">
        <v>9</v>
      </c>
      <c r="K183" s="700">
        <v>2</v>
      </c>
      <c r="L183" s="700">
        <v>6</v>
      </c>
      <c r="M183" s="700">
        <v>1</v>
      </c>
      <c r="N183" s="700">
        <v>7</v>
      </c>
      <c r="O183" s="700">
        <v>13</v>
      </c>
      <c r="P183" s="700">
        <v>11</v>
      </c>
      <c r="Q183" s="700">
        <v>7</v>
      </c>
      <c r="R183" s="700">
        <v>5</v>
      </c>
      <c r="S183" s="700">
        <v>1</v>
      </c>
      <c r="T183" s="700">
        <v>0</v>
      </c>
      <c r="U183" s="1139">
        <v>79</v>
      </c>
    </row>
    <row r="184" spans="2:21" x14ac:dyDescent="0.2">
      <c r="B184" s="1297"/>
      <c r="C184" s="699" t="s">
        <v>48</v>
      </c>
      <c r="D184" s="700">
        <v>0</v>
      </c>
      <c r="E184" s="700">
        <v>0</v>
      </c>
      <c r="F184" s="700">
        <v>5</v>
      </c>
      <c r="G184" s="700">
        <v>13</v>
      </c>
      <c r="H184" s="700">
        <v>1</v>
      </c>
      <c r="I184" s="700">
        <v>15</v>
      </c>
      <c r="J184" s="700">
        <v>18</v>
      </c>
      <c r="K184" s="700">
        <v>10</v>
      </c>
      <c r="L184" s="700">
        <v>15</v>
      </c>
      <c r="M184" s="700">
        <v>1</v>
      </c>
      <c r="N184" s="700">
        <v>18</v>
      </c>
      <c r="O184" s="700">
        <v>7</v>
      </c>
      <c r="P184" s="700">
        <v>8</v>
      </c>
      <c r="Q184" s="700">
        <v>2</v>
      </c>
      <c r="R184" s="700">
        <v>20</v>
      </c>
      <c r="S184" s="700">
        <v>3</v>
      </c>
      <c r="T184" s="700">
        <v>0</v>
      </c>
      <c r="U184" s="1139">
        <v>136</v>
      </c>
    </row>
    <row r="185" spans="2:21" x14ac:dyDescent="0.2">
      <c r="B185" s="1297"/>
      <c r="C185" s="699" t="s">
        <v>49</v>
      </c>
      <c r="D185" s="700">
        <v>2</v>
      </c>
      <c r="E185" s="700">
        <v>0</v>
      </c>
      <c r="F185" s="700">
        <v>3</v>
      </c>
      <c r="G185" s="700">
        <v>20</v>
      </c>
      <c r="H185" s="700">
        <v>0</v>
      </c>
      <c r="I185" s="700">
        <v>30</v>
      </c>
      <c r="J185" s="700">
        <v>35</v>
      </c>
      <c r="K185" s="700">
        <v>20</v>
      </c>
      <c r="L185" s="700">
        <v>32</v>
      </c>
      <c r="M185" s="700">
        <v>2</v>
      </c>
      <c r="N185" s="700">
        <v>28</v>
      </c>
      <c r="O185" s="700">
        <v>31</v>
      </c>
      <c r="P185" s="700">
        <v>17</v>
      </c>
      <c r="Q185" s="700">
        <v>11</v>
      </c>
      <c r="R185" s="700">
        <v>12</v>
      </c>
      <c r="S185" s="700">
        <v>0</v>
      </c>
      <c r="T185" s="700">
        <v>0</v>
      </c>
      <c r="U185" s="1139">
        <v>243</v>
      </c>
    </row>
    <row r="186" spans="2:21" x14ac:dyDescent="0.2">
      <c r="B186" s="1297"/>
      <c r="C186" s="699" t="s">
        <v>50</v>
      </c>
      <c r="D186" s="700">
        <v>32</v>
      </c>
      <c r="E186" s="700">
        <v>1</v>
      </c>
      <c r="F186" s="700">
        <v>4</v>
      </c>
      <c r="G186" s="700">
        <v>6</v>
      </c>
      <c r="H186" s="700">
        <v>0</v>
      </c>
      <c r="I186" s="700">
        <v>17</v>
      </c>
      <c r="J186" s="700">
        <v>9</v>
      </c>
      <c r="K186" s="700">
        <v>7</v>
      </c>
      <c r="L186" s="700">
        <v>7</v>
      </c>
      <c r="M186" s="700">
        <v>0</v>
      </c>
      <c r="N186" s="700">
        <v>9</v>
      </c>
      <c r="O186" s="700">
        <v>20</v>
      </c>
      <c r="P186" s="700">
        <v>6</v>
      </c>
      <c r="Q186" s="700">
        <v>8</v>
      </c>
      <c r="R186" s="700">
        <v>2</v>
      </c>
      <c r="S186" s="700">
        <v>0</v>
      </c>
      <c r="T186" s="700">
        <v>0</v>
      </c>
      <c r="U186" s="1139">
        <v>128</v>
      </c>
    </row>
    <row r="187" spans="2:21" x14ac:dyDescent="0.2">
      <c r="B187" s="1297"/>
      <c r="C187" s="699" t="s">
        <v>51</v>
      </c>
      <c r="D187" s="700">
        <v>31</v>
      </c>
      <c r="E187" s="700">
        <v>6</v>
      </c>
      <c r="F187" s="700">
        <v>7</v>
      </c>
      <c r="G187" s="700">
        <v>14</v>
      </c>
      <c r="H187" s="700">
        <v>2</v>
      </c>
      <c r="I187" s="700">
        <v>36</v>
      </c>
      <c r="J187" s="700">
        <v>31</v>
      </c>
      <c r="K187" s="700">
        <v>17</v>
      </c>
      <c r="L187" s="700">
        <v>19</v>
      </c>
      <c r="M187" s="700">
        <v>2</v>
      </c>
      <c r="N187" s="700">
        <v>24</v>
      </c>
      <c r="O187" s="700">
        <v>22</v>
      </c>
      <c r="P187" s="700">
        <v>18</v>
      </c>
      <c r="Q187" s="700">
        <v>12</v>
      </c>
      <c r="R187" s="700">
        <v>9</v>
      </c>
      <c r="S187" s="700">
        <v>1</v>
      </c>
      <c r="T187" s="700">
        <v>0</v>
      </c>
      <c r="U187" s="1139">
        <v>251</v>
      </c>
    </row>
    <row r="188" spans="2:21" x14ac:dyDescent="0.2">
      <c r="B188" s="1297"/>
      <c r="C188" s="699" t="s">
        <v>52</v>
      </c>
      <c r="D188" s="700">
        <v>194</v>
      </c>
      <c r="E188" s="700">
        <v>3</v>
      </c>
      <c r="F188" s="700">
        <v>2</v>
      </c>
      <c r="G188" s="700">
        <v>122</v>
      </c>
      <c r="H188" s="700">
        <v>3</v>
      </c>
      <c r="I188" s="700">
        <v>173</v>
      </c>
      <c r="J188" s="700">
        <v>127</v>
      </c>
      <c r="K188" s="700">
        <v>78</v>
      </c>
      <c r="L188" s="700">
        <v>115</v>
      </c>
      <c r="M188" s="700">
        <v>9</v>
      </c>
      <c r="N188" s="700">
        <v>114</v>
      </c>
      <c r="O188" s="700">
        <v>89</v>
      </c>
      <c r="P188" s="700">
        <v>72</v>
      </c>
      <c r="Q188" s="700">
        <v>60</v>
      </c>
      <c r="R188" s="700">
        <v>44</v>
      </c>
      <c r="S188" s="700">
        <v>22</v>
      </c>
      <c r="T188" s="700">
        <v>0</v>
      </c>
      <c r="U188" s="1139">
        <v>1227</v>
      </c>
    </row>
    <row r="189" spans="2:21" x14ac:dyDescent="0.2">
      <c r="B189" s="1297"/>
      <c r="C189" s="699" t="s">
        <v>856</v>
      </c>
      <c r="D189" s="700">
        <v>373</v>
      </c>
      <c r="E189" s="700">
        <v>0</v>
      </c>
      <c r="F189" s="700">
        <v>1</v>
      </c>
      <c r="G189" s="700">
        <v>78</v>
      </c>
      <c r="H189" s="700">
        <v>2</v>
      </c>
      <c r="I189" s="700">
        <v>68</v>
      </c>
      <c r="J189" s="700">
        <v>54</v>
      </c>
      <c r="K189" s="700">
        <v>20</v>
      </c>
      <c r="L189" s="700">
        <v>33</v>
      </c>
      <c r="M189" s="700">
        <v>0</v>
      </c>
      <c r="N189" s="700">
        <v>42</v>
      </c>
      <c r="O189" s="700">
        <v>30</v>
      </c>
      <c r="P189" s="700">
        <v>16</v>
      </c>
      <c r="Q189" s="700">
        <v>4</v>
      </c>
      <c r="R189" s="700">
        <v>16</v>
      </c>
      <c r="S189" s="700">
        <v>0</v>
      </c>
      <c r="T189" s="700">
        <v>0</v>
      </c>
      <c r="U189" s="1139">
        <v>737</v>
      </c>
    </row>
    <row r="190" spans="2:21" x14ac:dyDescent="0.2">
      <c r="B190" s="1297"/>
      <c r="C190" s="699" t="s">
        <v>53</v>
      </c>
      <c r="D190" s="700">
        <v>248</v>
      </c>
      <c r="E190" s="700">
        <v>1</v>
      </c>
      <c r="F190" s="700">
        <v>1</v>
      </c>
      <c r="G190" s="700">
        <v>89</v>
      </c>
      <c r="H190" s="700">
        <v>0</v>
      </c>
      <c r="I190" s="700">
        <v>66</v>
      </c>
      <c r="J190" s="700">
        <v>56</v>
      </c>
      <c r="K190" s="700">
        <v>24</v>
      </c>
      <c r="L190" s="700">
        <v>37</v>
      </c>
      <c r="M190" s="700">
        <v>0</v>
      </c>
      <c r="N190" s="700">
        <v>50</v>
      </c>
      <c r="O190" s="700">
        <v>56</v>
      </c>
      <c r="P190" s="700">
        <v>20</v>
      </c>
      <c r="Q190" s="700">
        <v>2</v>
      </c>
      <c r="R190" s="700">
        <v>19</v>
      </c>
      <c r="S190" s="700">
        <v>1</v>
      </c>
      <c r="T190" s="700">
        <v>0</v>
      </c>
      <c r="U190" s="1139">
        <v>670</v>
      </c>
    </row>
    <row r="191" spans="2:21" x14ac:dyDescent="0.2">
      <c r="B191" s="1297"/>
      <c r="C191" s="699" t="s">
        <v>54</v>
      </c>
      <c r="D191" s="700">
        <v>119</v>
      </c>
      <c r="E191" s="700">
        <v>13</v>
      </c>
      <c r="F191" s="700">
        <v>3</v>
      </c>
      <c r="G191" s="700">
        <v>140</v>
      </c>
      <c r="H191" s="700">
        <v>8</v>
      </c>
      <c r="I191" s="700">
        <v>122</v>
      </c>
      <c r="J191" s="700">
        <v>137</v>
      </c>
      <c r="K191" s="700">
        <v>44</v>
      </c>
      <c r="L191" s="700">
        <v>99</v>
      </c>
      <c r="M191" s="700">
        <v>4</v>
      </c>
      <c r="N191" s="700">
        <v>77</v>
      </c>
      <c r="O191" s="700">
        <v>96</v>
      </c>
      <c r="P191" s="700">
        <v>40</v>
      </c>
      <c r="Q191" s="700">
        <v>17</v>
      </c>
      <c r="R191" s="700">
        <v>49</v>
      </c>
      <c r="S191" s="700">
        <v>1</v>
      </c>
      <c r="T191" s="700">
        <v>0</v>
      </c>
      <c r="U191" s="1139">
        <v>969</v>
      </c>
    </row>
    <row r="192" spans="2:21" x14ac:dyDescent="0.2">
      <c r="B192" s="1297"/>
      <c r="C192" s="699" t="s">
        <v>857</v>
      </c>
      <c r="D192" s="700">
        <v>110</v>
      </c>
      <c r="E192" s="700">
        <v>3</v>
      </c>
      <c r="F192" s="700">
        <v>0</v>
      </c>
      <c r="G192" s="700">
        <v>60</v>
      </c>
      <c r="H192" s="700">
        <v>0</v>
      </c>
      <c r="I192" s="700">
        <v>80</v>
      </c>
      <c r="J192" s="700">
        <v>75</v>
      </c>
      <c r="K192" s="700">
        <v>35</v>
      </c>
      <c r="L192" s="700">
        <v>31</v>
      </c>
      <c r="M192" s="700">
        <v>2</v>
      </c>
      <c r="N192" s="700">
        <v>27</v>
      </c>
      <c r="O192" s="700">
        <v>43</v>
      </c>
      <c r="P192" s="700">
        <v>32</v>
      </c>
      <c r="Q192" s="700">
        <v>6</v>
      </c>
      <c r="R192" s="700">
        <v>9</v>
      </c>
      <c r="S192" s="700">
        <v>0</v>
      </c>
      <c r="T192" s="700">
        <v>0</v>
      </c>
      <c r="U192" s="1139">
        <v>513</v>
      </c>
    </row>
    <row r="193" spans="2:21" x14ac:dyDescent="0.2">
      <c r="B193" s="1297"/>
      <c r="C193" s="699" t="s">
        <v>55</v>
      </c>
      <c r="D193" s="700">
        <v>49</v>
      </c>
      <c r="E193" s="700">
        <v>3</v>
      </c>
      <c r="F193" s="700">
        <v>0</v>
      </c>
      <c r="G193" s="700">
        <v>18</v>
      </c>
      <c r="H193" s="700">
        <v>1</v>
      </c>
      <c r="I193" s="700">
        <v>19</v>
      </c>
      <c r="J193" s="700">
        <v>11</v>
      </c>
      <c r="K193" s="700">
        <v>7</v>
      </c>
      <c r="L193" s="700">
        <v>9</v>
      </c>
      <c r="M193" s="700">
        <v>1</v>
      </c>
      <c r="N193" s="700">
        <v>13</v>
      </c>
      <c r="O193" s="700">
        <v>36</v>
      </c>
      <c r="P193" s="700">
        <v>8</v>
      </c>
      <c r="Q193" s="700">
        <v>0</v>
      </c>
      <c r="R193" s="700">
        <v>7</v>
      </c>
      <c r="S193" s="700">
        <v>0</v>
      </c>
      <c r="T193" s="700">
        <v>0</v>
      </c>
      <c r="U193" s="1139">
        <v>182</v>
      </c>
    </row>
    <row r="194" spans="2:21" x14ac:dyDescent="0.2">
      <c r="B194" s="1297"/>
      <c r="C194" s="699" t="s">
        <v>56</v>
      </c>
      <c r="D194" s="700">
        <v>70</v>
      </c>
      <c r="E194" s="700">
        <v>59</v>
      </c>
      <c r="F194" s="700">
        <v>0</v>
      </c>
      <c r="G194" s="700">
        <v>95</v>
      </c>
      <c r="H194" s="700">
        <v>3</v>
      </c>
      <c r="I194" s="700">
        <v>51</v>
      </c>
      <c r="J194" s="700">
        <v>77</v>
      </c>
      <c r="K194" s="700">
        <v>25</v>
      </c>
      <c r="L194" s="700">
        <v>63</v>
      </c>
      <c r="M194" s="700">
        <v>3</v>
      </c>
      <c r="N194" s="700">
        <v>57</v>
      </c>
      <c r="O194" s="700">
        <v>53</v>
      </c>
      <c r="P194" s="700">
        <v>13</v>
      </c>
      <c r="Q194" s="700">
        <v>7</v>
      </c>
      <c r="R194" s="700">
        <v>12</v>
      </c>
      <c r="S194" s="700">
        <v>1</v>
      </c>
      <c r="T194" s="700">
        <v>0</v>
      </c>
      <c r="U194" s="1139">
        <v>589</v>
      </c>
    </row>
    <row r="195" spans="2:21" x14ac:dyDescent="0.2">
      <c r="B195" s="1297"/>
      <c r="C195" s="699" t="s">
        <v>858</v>
      </c>
      <c r="D195" s="700">
        <v>7</v>
      </c>
      <c r="E195" s="700">
        <v>12</v>
      </c>
      <c r="F195" s="700">
        <v>0</v>
      </c>
      <c r="G195" s="700">
        <v>4</v>
      </c>
      <c r="H195" s="700">
        <v>1</v>
      </c>
      <c r="I195" s="700">
        <v>7</v>
      </c>
      <c r="J195" s="700">
        <v>6</v>
      </c>
      <c r="K195" s="700">
        <v>1</v>
      </c>
      <c r="L195" s="700">
        <v>3</v>
      </c>
      <c r="M195" s="700">
        <v>0</v>
      </c>
      <c r="N195" s="700">
        <v>2</v>
      </c>
      <c r="O195" s="700">
        <v>6</v>
      </c>
      <c r="P195" s="700">
        <v>7</v>
      </c>
      <c r="Q195" s="700">
        <v>3</v>
      </c>
      <c r="R195" s="700">
        <v>3</v>
      </c>
      <c r="S195" s="700">
        <v>0</v>
      </c>
      <c r="T195" s="700">
        <v>0</v>
      </c>
      <c r="U195" s="1139">
        <v>62</v>
      </c>
    </row>
    <row r="196" spans="2:21" x14ac:dyDescent="0.2">
      <c r="B196" s="1297"/>
      <c r="C196" s="699" t="s">
        <v>57</v>
      </c>
      <c r="D196" s="700">
        <v>11</v>
      </c>
      <c r="E196" s="700">
        <v>13</v>
      </c>
      <c r="F196" s="700">
        <v>0</v>
      </c>
      <c r="G196" s="700">
        <v>28</v>
      </c>
      <c r="H196" s="700">
        <v>0</v>
      </c>
      <c r="I196" s="700">
        <v>7</v>
      </c>
      <c r="J196" s="700">
        <v>18</v>
      </c>
      <c r="K196" s="700">
        <v>25</v>
      </c>
      <c r="L196" s="700">
        <v>5</v>
      </c>
      <c r="M196" s="700">
        <v>2</v>
      </c>
      <c r="N196" s="700">
        <v>6</v>
      </c>
      <c r="O196" s="700">
        <v>3</v>
      </c>
      <c r="P196" s="700">
        <v>4</v>
      </c>
      <c r="Q196" s="700">
        <v>0</v>
      </c>
      <c r="R196" s="700">
        <v>5</v>
      </c>
      <c r="S196" s="700">
        <v>0</v>
      </c>
      <c r="T196" s="700">
        <v>0</v>
      </c>
      <c r="U196" s="1139">
        <v>127</v>
      </c>
    </row>
    <row r="197" spans="2:21" x14ac:dyDescent="0.2">
      <c r="B197" s="1297"/>
      <c r="C197" s="699" t="s">
        <v>58</v>
      </c>
      <c r="D197" s="700">
        <v>242</v>
      </c>
      <c r="E197" s="700">
        <v>1</v>
      </c>
      <c r="F197" s="700">
        <v>19</v>
      </c>
      <c r="G197" s="700">
        <v>1129</v>
      </c>
      <c r="H197" s="700">
        <v>17</v>
      </c>
      <c r="I197" s="700">
        <v>1125</v>
      </c>
      <c r="J197" s="700">
        <v>1480</v>
      </c>
      <c r="K197" s="700">
        <v>540</v>
      </c>
      <c r="L197" s="700">
        <v>968</v>
      </c>
      <c r="M197" s="700">
        <v>172</v>
      </c>
      <c r="N197" s="700">
        <v>1237</v>
      </c>
      <c r="O197" s="700">
        <v>244</v>
      </c>
      <c r="P197" s="700">
        <v>255</v>
      </c>
      <c r="Q197" s="700">
        <v>192</v>
      </c>
      <c r="R197" s="700">
        <v>357</v>
      </c>
      <c r="S197" s="700">
        <v>56</v>
      </c>
      <c r="T197" s="700">
        <v>0</v>
      </c>
      <c r="U197" s="1139">
        <v>8034</v>
      </c>
    </row>
    <row r="198" spans="2:21" x14ac:dyDescent="0.2">
      <c r="B198" s="1298"/>
      <c r="C198" s="701" t="s">
        <v>27</v>
      </c>
      <c r="D198" s="702">
        <v>1488</v>
      </c>
      <c r="E198" s="702">
        <v>115</v>
      </c>
      <c r="F198" s="702">
        <v>48</v>
      </c>
      <c r="G198" s="702">
        <v>1822</v>
      </c>
      <c r="H198" s="702">
        <v>38</v>
      </c>
      <c r="I198" s="702">
        <v>1824</v>
      </c>
      <c r="J198" s="702">
        <v>2143</v>
      </c>
      <c r="K198" s="702">
        <v>855</v>
      </c>
      <c r="L198" s="702">
        <v>1442</v>
      </c>
      <c r="M198" s="702">
        <v>199</v>
      </c>
      <c r="N198" s="702">
        <v>1711</v>
      </c>
      <c r="O198" s="702">
        <v>749</v>
      </c>
      <c r="P198" s="702">
        <v>527</v>
      </c>
      <c r="Q198" s="702">
        <v>331</v>
      </c>
      <c r="R198" s="702">
        <v>569</v>
      </c>
      <c r="S198" s="702">
        <v>86</v>
      </c>
      <c r="T198" s="702">
        <v>0</v>
      </c>
      <c r="U198" s="1142">
        <v>13947</v>
      </c>
    </row>
    <row r="199" spans="2:21" x14ac:dyDescent="0.2">
      <c r="B199" s="1296" t="s">
        <v>27</v>
      </c>
      <c r="C199" s="699" t="s">
        <v>47</v>
      </c>
      <c r="D199" s="700">
        <v>33</v>
      </c>
      <c r="E199" s="700">
        <v>36</v>
      </c>
      <c r="F199" s="700">
        <v>22</v>
      </c>
      <c r="G199" s="700">
        <v>93</v>
      </c>
      <c r="H199" s="700">
        <v>2</v>
      </c>
      <c r="I199" s="700">
        <v>136</v>
      </c>
      <c r="J199" s="700">
        <v>106</v>
      </c>
      <c r="K199" s="700">
        <v>72</v>
      </c>
      <c r="L199" s="700">
        <v>59</v>
      </c>
      <c r="M199" s="700">
        <v>2</v>
      </c>
      <c r="N199" s="700">
        <v>65</v>
      </c>
      <c r="O199" s="700">
        <v>175</v>
      </c>
      <c r="P199" s="700">
        <v>106</v>
      </c>
      <c r="Q199" s="700">
        <v>137</v>
      </c>
      <c r="R199" s="700">
        <v>39</v>
      </c>
      <c r="S199" s="700">
        <v>5</v>
      </c>
      <c r="T199" s="700">
        <v>0</v>
      </c>
      <c r="U199" s="1139">
        <v>1088</v>
      </c>
    </row>
    <row r="200" spans="2:21" x14ac:dyDescent="0.2">
      <c r="B200" s="1297"/>
      <c r="C200" s="699" t="s">
        <v>48</v>
      </c>
      <c r="D200" s="700">
        <v>2</v>
      </c>
      <c r="E200" s="700">
        <v>69</v>
      </c>
      <c r="F200" s="700">
        <v>39</v>
      </c>
      <c r="G200" s="700">
        <v>149</v>
      </c>
      <c r="H200" s="700">
        <v>6</v>
      </c>
      <c r="I200" s="700">
        <v>349</v>
      </c>
      <c r="J200" s="700">
        <v>201</v>
      </c>
      <c r="K200" s="700">
        <v>136</v>
      </c>
      <c r="L200" s="700">
        <v>137</v>
      </c>
      <c r="M200" s="700">
        <v>14</v>
      </c>
      <c r="N200" s="700">
        <v>208</v>
      </c>
      <c r="O200" s="700">
        <v>149</v>
      </c>
      <c r="P200" s="700">
        <v>198</v>
      </c>
      <c r="Q200" s="700">
        <v>28</v>
      </c>
      <c r="R200" s="700">
        <v>190</v>
      </c>
      <c r="S200" s="700">
        <v>10</v>
      </c>
      <c r="T200" s="700">
        <v>6</v>
      </c>
      <c r="U200" s="1139">
        <v>1891</v>
      </c>
    </row>
    <row r="201" spans="2:21" x14ac:dyDescent="0.2">
      <c r="B201" s="1297"/>
      <c r="C201" s="699" t="s">
        <v>49</v>
      </c>
      <c r="D201" s="700">
        <v>6</v>
      </c>
      <c r="E201" s="700">
        <v>19</v>
      </c>
      <c r="F201" s="700">
        <v>91</v>
      </c>
      <c r="G201" s="700">
        <v>336</v>
      </c>
      <c r="H201" s="700">
        <v>8</v>
      </c>
      <c r="I201" s="700">
        <v>481</v>
      </c>
      <c r="J201" s="700">
        <v>363</v>
      </c>
      <c r="K201" s="700">
        <v>229</v>
      </c>
      <c r="L201" s="700">
        <v>312</v>
      </c>
      <c r="M201" s="700">
        <v>23</v>
      </c>
      <c r="N201" s="700">
        <v>495</v>
      </c>
      <c r="O201" s="700">
        <v>410</v>
      </c>
      <c r="P201" s="700">
        <v>190</v>
      </c>
      <c r="Q201" s="700">
        <v>168</v>
      </c>
      <c r="R201" s="700">
        <v>146</v>
      </c>
      <c r="S201" s="700">
        <v>11</v>
      </c>
      <c r="T201" s="700">
        <v>0</v>
      </c>
      <c r="U201" s="1139">
        <v>3288</v>
      </c>
    </row>
    <row r="202" spans="2:21" x14ac:dyDescent="0.2">
      <c r="B202" s="1297"/>
      <c r="C202" s="699" t="s">
        <v>50</v>
      </c>
      <c r="D202" s="700">
        <v>204</v>
      </c>
      <c r="E202" s="700">
        <v>19</v>
      </c>
      <c r="F202" s="700">
        <v>52</v>
      </c>
      <c r="G202" s="700">
        <v>67</v>
      </c>
      <c r="H202" s="700">
        <v>17</v>
      </c>
      <c r="I202" s="700">
        <v>171</v>
      </c>
      <c r="J202" s="700">
        <v>91</v>
      </c>
      <c r="K202" s="700">
        <v>64</v>
      </c>
      <c r="L202" s="700">
        <v>65</v>
      </c>
      <c r="M202" s="700">
        <v>3</v>
      </c>
      <c r="N202" s="700">
        <v>118</v>
      </c>
      <c r="O202" s="700">
        <v>219</v>
      </c>
      <c r="P202" s="700">
        <v>72</v>
      </c>
      <c r="Q202" s="700">
        <v>40</v>
      </c>
      <c r="R202" s="700">
        <v>51</v>
      </c>
      <c r="S202" s="700">
        <v>0</v>
      </c>
      <c r="T202" s="700">
        <v>0</v>
      </c>
      <c r="U202" s="1139">
        <v>1253</v>
      </c>
    </row>
    <row r="203" spans="2:21" x14ac:dyDescent="0.2">
      <c r="B203" s="1297"/>
      <c r="C203" s="699" t="s">
        <v>51</v>
      </c>
      <c r="D203" s="700">
        <v>456</v>
      </c>
      <c r="E203" s="700">
        <v>56</v>
      </c>
      <c r="F203" s="700">
        <v>59</v>
      </c>
      <c r="G203" s="700">
        <v>193</v>
      </c>
      <c r="H203" s="700">
        <v>12</v>
      </c>
      <c r="I203" s="700">
        <v>507</v>
      </c>
      <c r="J203" s="700">
        <v>396</v>
      </c>
      <c r="K203" s="700">
        <v>218</v>
      </c>
      <c r="L203" s="700">
        <v>252</v>
      </c>
      <c r="M203" s="700">
        <v>21</v>
      </c>
      <c r="N203" s="700">
        <v>306</v>
      </c>
      <c r="O203" s="700">
        <v>250</v>
      </c>
      <c r="P203" s="700">
        <v>276</v>
      </c>
      <c r="Q203" s="700">
        <v>132</v>
      </c>
      <c r="R203" s="700">
        <v>198</v>
      </c>
      <c r="S203" s="700">
        <v>20</v>
      </c>
      <c r="T203" s="700">
        <v>4</v>
      </c>
      <c r="U203" s="1139">
        <v>3356</v>
      </c>
    </row>
    <row r="204" spans="2:21" x14ac:dyDescent="0.2">
      <c r="B204" s="1297"/>
      <c r="C204" s="699" t="s">
        <v>52</v>
      </c>
      <c r="D204" s="700">
        <v>2199</v>
      </c>
      <c r="E204" s="700">
        <v>42</v>
      </c>
      <c r="F204" s="700">
        <v>78</v>
      </c>
      <c r="G204" s="700">
        <v>1642</v>
      </c>
      <c r="H204" s="700">
        <v>33</v>
      </c>
      <c r="I204" s="700">
        <v>2373</v>
      </c>
      <c r="J204" s="700">
        <v>1562</v>
      </c>
      <c r="K204" s="700">
        <v>1049</v>
      </c>
      <c r="L204" s="700">
        <v>1565</v>
      </c>
      <c r="M204" s="700">
        <v>98</v>
      </c>
      <c r="N204" s="700">
        <v>1317</v>
      </c>
      <c r="O204" s="700">
        <v>1290</v>
      </c>
      <c r="P204" s="700">
        <v>1054</v>
      </c>
      <c r="Q204" s="700">
        <v>861</v>
      </c>
      <c r="R204" s="700">
        <v>619</v>
      </c>
      <c r="S204" s="700">
        <v>122</v>
      </c>
      <c r="T204" s="700">
        <v>0</v>
      </c>
      <c r="U204" s="1139">
        <v>15904</v>
      </c>
    </row>
    <row r="205" spans="2:21" x14ac:dyDescent="0.2">
      <c r="B205" s="1297"/>
      <c r="C205" s="699" t="s">
        <v>856</v>
      </c>
      <c r="D205" s="700">
        <v>3066</v>
      </c>
      <c r="E205" s="700">
        <v>2</v>
      </c>
      <c r="F205" s="700">
        <v>27</v>
      </c>
      <c r="G205" s="700">
        <v>986</v>
      </c>
      <c r="H205" s="700">
        <v>21</v>
      </c>
      <c r="I205" s="700">
        <v>665</v>
      </c>
      <c r="J205" s="700">
        <v>719</v>
      </c>
      <c r="K205" s="700">
        <v>236</v>
      </c>
      <c r="L205" s="700">
        <v>339</v>
      </c>
      <c r="M205" s="700">
        <v>22</v>
      </c>
      <c r="N205" s="700">
        <v>417</v>
      </c>
      <c r="O205" s="700">
        <v>348</v>
      </c>
      <c r="P205" s="700">
        <v>215</v>
      </c>
      <c r="Q205" s="700">
        <v>64</v>
      </c>
      <c r="R205" s="700">
        <v>370</v>
      </c>
      <c r="S205" s="700">
        <v>9</v>
      </c>
      <c r="T205" s="700">
        <v>0</v>
      </c>
      <c r="U205" s="1139">
        <v>7506</v>
      </c>
    </row>
    <row r="206" spans="2:21" x14ac:dyDescent="0.2">
      <c r="B206" s="1297"/>
      <c r="C206" s="699" t="s">
        <v>53</v>
      </c>
      <c r="D206" s="700">
        <v>1948</v>
      </c>
      <c r="E206" s="700">
        <v>1</v>
      </c>
      <c r="F206" s="700">
        <v>28</v>
      </c>
      <c r="G206" s="700">
        <v>1258</v>
      </c>
      <c r="H206" s="700">
        <v>23</v>
      </c>
      <c r="I206" s="700">
        <v>800</v>
      </c>
      <c r="J206" s="700">
        <v>777</v>
      </c>
      <c r="K206" s="700">
        <v>297</v>
      </c>
      <c r="L206" s="700">
        <v>503</v>
      </c>
      <c r="M206" s="700">
        <v>23</v>
      </c>
      <c r="N206" s="700">
        <v>497</v>
      </c>
      <c r="O206" s="700">
        <v>729</v>
      </c>
      <c r="P206" s="700">
        <v>261</v>
      </c>
      <c r="Q206" s="700">
        <v>52</v>
      </c>
      <c r="R206" s="700">
        <v>262</v>
      </c>
      <c r="S206" s="700">
        <v>5</v>
      </c>
      <c r="T206" s="700">
        <v>0</v>
      </c>
      <c r="U206" s="1139">
        <v>7464</v>
      </c>
    </row>
    <row r="207" spans="2:21" x14ac:dyDescent="0.2">
      <c r="B207" s="1297"/>
      <c r="C207" s="699" t="s">
        <v>54</v>
      </c>
      <c r="D207" s="700">
        <v>1070</v>
      </c>
      <c r="E207" s="700">
        <v>215</v>
      </c>
      <c r="F207" s="700">
        <v>45</v>
      </c>
      <c r="G207" s="700">
        <v>1789</v>
      </c>
      <c r="H207" s="700">
        <v>64</v>
      </c>
      <c r="I207" s="700">
        <v>1712</v>
      </c>
      <c r="J207" s="700">
        <v>1519</v>
      </c>
      <c r="K207" s="700">
        <v>514</v>
      </c>
      <c r="L207" s="700">
        <v>1076</v>
      </c>
      <c r="M207" s="700">
        <v>67</v>
      </c>
      <c r="N207" s="700">
        <v>1019</v>
      </c>
      <c r="O207" s="700">
        <v>1256</v>
      </c>
      <c r="P207" s="700">
        <v>591</v>
      </c>
      <c r="Q207" s="700">
        <v>333</v>
      </c>
      <c r="R207" s="700">
        <v>595</v>
      </c>
      <c r="S207" s="700">
        <v>27</v>
      </c>
      <c r="T207" s="700">
        <v>0</v>
      </c>
      <c r="U207" s="1139">
        <v>11892</v>
      </c>
    </row>
    <row r="208" spans="2:21" x14ac:dyDescent="0.2">
      <c r="B208" s="1297"/>
      <c r="C208" s="699" t="s">
        <v>857</v>
      </c>
      <c r="D208" s="700">
        <v>902</v>
      </c>
      <c r="E208" s="700">
        <v>33</v>
      </c>
      <c r="F208" s="700">
        <v>22</v>
      </c>
      <c r="G208" s="700">
        <v>1001</v>
      </c>
      <c r="H208" s="700">
        <v>14</v>
      </c>
      <c r="I208" s="700">
        <v>1311</v>
      </c>
      <c r="J208" s="700">
        <v>839</v>
      </c>
      <c r="K208" s="700">
        <v>315</v>
      </c>
      <c r="L208" s="700">
        <v>402</v>
      </c>
      <c r="M208" s="700">
        <v>15</v>
      </c>
      <c r="N208" s="700">
        <v>296</v>
      </c>
      <c r="O208" s="700">
        <v>537</v>
      </c>
      <c r="P208" s="700">
        <v>436</v>
      </c>
      <c r="Q208" s="700">
        <v>70</v>
      </c>
      <c r="R208" s="700">
        <v>128</v>
      </c>
      <c r="S208" s="700">
        <v>12</v>
      </c>
      <c r="T208" s="700">
        <v>0</v>
      </c>
      <c r="U208" s="1139">
        <v>6333</v>
      </c>
    </row>
    <row r="209" spans="2:21" x14ac:dyDescent="0.2">
      <c r="B209" s="1297"/>
      <c r="C209" s="699" t="s">
        <v>55</v>
      </c>
      <c r="D209" s="700">
        <v>511</v>
      </c>
      <c r="E209" s="700">
        <v>34</v>
      </c>
      <c r="F209" s="700">
        <v>1</v>
      </c>
      <c r="G209" s="700">
        <v>325</v>
      </c>
      <c r="H209" s="700">
        <v>14</v>
      </c>
      <c r="I209" s="700">
        <v>283</v>
      </c>
      <c r="J209" s="700">
        <v>163</v>
      </c>
      <c r="K209" s="700">
        <v>105</v>
      </c>
      <c r="L209" s="700">
        <v>109</v>
      </c>
      <c r="M209" s="700">
        <v>2</v>
      </c>
      <c r="N209" s="700">
        <v>117</v>
      </c>
      <c r="O209" s="700">
        <v>176</v>
      </c>
      <c r="P209" s="700">
        <v>87</v>
      </c>
      <c r="Q209" s="700">
        <v>25</v>
      </c>
      <c r="R209" s="700">
        <v>108</v>
      </c>
      <c r="S209" s="700">
        <v>7</v>
      </c>
      <c r="T209" s="700">
        <v>0</v>
      </c>
      <c r="U209" s="1139">
        <v>2067</v>
      </c>
    </row>
    <row r="210" spans="2:21" x14ac:dyDescent="0.2">
      <c r="B210" s="1297"/>
      <c r="C210" s="699" t="s">
        <v>56</v>
      </c>
      <c r="D210" s="700">
        <v>751</v>
      </c>
      <c r="E210" s="700">
        <v>800</v>
      </c>
      <c r="F210" s="700">
        <v>25</v>
      </c>
      <c r="G210" s="700">
        <v>1203</v>
      </c>
      <c r="H210" s="700">
        <v>24</v>
      </c>
      <c r="I210" s="700">
        <v>814</v>
      </c>
      <c r="J210" s="700">
        <v>827</v>
      </c>
      <c r="K210" s="700">
        <v>370</v>
      </c>
      <c r="L210" s="700">
        <v>677</v>
      </c>
      <c r="M210" s="700">
        <v>43</v>
      </c>
      <c r="N210" s="700">
        <v>750</v>
      </c>
      <c r="O210" s="700">
        <v>527</v>
      </c>
      <c r="P210" s="700">
        <v>245</v>
      </c>
      <c r="Q210" s="700">
        <v>80</v>
      </c>
      <c r="R210" s="700">
        <v>242</v>
      </c>
      <c r="S210" s="700">
        <v>9</v>
      </c>
      <c r="T210" s="700">
        <v>0</v>
      </c>
      <c r="U210" s="1139">
        <v>7387</v>
      </c>
    </row>
    <row r="211" spans="2:21" x14ac:dyDescent="0.2">
      <c r="B211" s="1297"/>
      <c r="C211" s="699" t="s">
        <v>858</v>
      </c>
      <c r="D211" s="700">
        <v>59</v>
      </c>
      <c r="E211" s="700">
        <v>111</v>
      </c>
      <c r="F211" s="700">
        <v>6</v>
      </c>
      <c r="G211" s="700">
        <v>24</v>
      </c>
      <c r="H211" s="700">
        <v>7</v>
      </c>
      <c r="I211" s="700">
        <v>93</v>
      </c>
      <c r="J211" s="700">
        <v>74</v>
      </c>
      <c r="K211" s="700">
        <v>27</v>
      </c>
      <c r="L211" s="700">
        <v>35</v>
      </c>
      <c r="M211" s="700">
        <v>1</v>
      </c>
      <c r="N211" s="700">
        <v>41</v>
      </c>
      <c r="O211" s="700">
        <v>105</v>
      </c>
      <c r="P211" s="700">
        <v>60</v>
      </c>
      <c r="Q211" s="700">
        <v>25</v>
      </c>
      <c r="R211" s="700">
        <v>17</v>
      </c>
      <c r="S211" s="700">
        <v>0</v>
      </c>
      <c r="T211" s="700">
        <v>0</v>
      </c>
      <c r="U211" s="1139">
        <v>685</v>
      </c>
    </row>
    <row r="212" spans="2:21" x14ac:dyDescent="0.2">
      <c r="B212" s="1297"/>
      <c r="C212" s="699" t="s">
        <v>57</v>
      </c>
      <c r="D212" s="700">
        <v>81</v>
      </c>
      <c r="E212" s="700">
        <v>98</v>
      </c>
      <c r="F212" s="700">
        <v>8</v>
      </c>
      <c r="G212" s="700">
        <v>412</v>
      </c>
      <c r="H212" s="700">
        <v>4</v>
      </c>
      <c r="I212" s="700">
        <v>133</v>
      </c>
      <c r="J212" s="700">
        <v>212</v>
      </c>
      <c r="K212" s="700">
        <v>182</v>
      </c>
      <c r="L212" s="700">
        <v>116</v>
      </c>
      <c r="M212" s="700">
        <v>14</v>
      </c>
      <c r="N212" s="700">
        <v>143</v>
      </c>
      <c r="O212" s="700">
        <v>54</v>
      </c>
      <c r="P212" s="700">
        <v>54</v>
      </c>
      <c r="Q212" s="700">
        <v>12</v>
      </c>
      <c r="R212" s="700">
        <v>92</v>
      </c>
      <c r="S212" s="700">
        <v>0</v>
      </c>
      <c r="T212" s="700">
        <v>1</v>
      </c>
      <c r="U212" s="1139">
        <v>1616</v>
      </c>
    </row>
    <row r="213" spans="2:21" x14ac:dyDescent="0.2">
      <c r="B213" s="1297"/>
      <c r="C213" s="699" t="s">
        <v>58</v>
      </c>
      <c r="D213" s="700">
        <v>3116</v>
      </c>
      <c r="E213" s="700">
        <v>27</v>
      </c>
      <c r="F213" s="700">
        <v>231</v>
      </c>
      <c r="G213" s="700">
        <v>14302</v>
      </c>
      <c r="H213" s="700">
        <v>237</v>
      </c>
      <c r="I213" s="700">
        <v>14561</v>
      </c>
      <c r="J213" s="700">
        <v>18540</v>
      </c>
      <c r="K213" s="700">
        <v>6427</v>
      </c>
      <c r="L213" s="700">
        <v>10701</v>
      </c>
      <c r="M213" s="700">
        <v>1748</v>
      </c>
      <c r="N213" s="700">
        <v>14958</v>
      </c>
      <c r="O213" s="700">
        <v>3071</v>
      </c>
      <c r="P213" s="700">
        <v>3204</v>
      </c>
      <c r="Q213" s="700">
        <v>2238</v>
      </c>
      <c r="R213" s="700">
        <v>4348</v>
      </c>
      <c r="S213" s="700">
        <v>622</v>
      </c>
      <c r="T213" s="700">
        <v>2</v>
      </c>
      <c r="U213" s="1139">
        <v>98333</v>
      </c>
    </row>
    <row r="214" spans="2:21" x14ac:dyDescent="0.2">
      <c r="B214" s="1298"/>
      <c r="C214" s="701" t="s">
        <v>27</v>
      </c>
      <c r="D214" s="703">
        <v>14404</v>
      </c>
      <c r="E214" s="703">
        <v>1562</v>
      </c>
      <c r="F214" s="703">
        <v>734</v>
      </c>
      <c r="G214" s="703">
        <v>23780</v>
      </c>
      <c r="H214" s="703">
        <v>486</v>
      </c>
      <c r="I214" s="703">
        <v>24389</v>
      </c>
      <c r="J214" s="703">
        <v>26389</v>
      </c>
      <c r="K214" s="703">
        <v>10241</v>
      </c>
      <c r="L214" s="703">
        <v>16348</v>
      </c>
      <c r="M214" s="703">
        <v>2096</v>
      </c>
      <c r="N214" s="703">
        <v>20747</v>
      </c>
      <c r="O214" s="703">
        <v>9296</v>
      </c>
      <c r="P214" s="703">
        <v>7049</v>
      </c>
      <c r="Q214" s="703">
        <v>4265</v>
      </c>
      <c r="R214" s="703">
        <v>7405</v>
      </c>
      <c r="S214" s="703">
        <v>859</v>
      </c>
      <c r="T214" s="703">
        <v>13</v>
      </c>
      <c r="U214" s="1141">
        <v>170063</v>
      </c>
    </row>
    <row r="215" spans="2:21" ht="42" customHeight="1" x14ac:dyDescent="0.25">
      <c r="B215" s="1411" t="s">
        <v>871</v>
      </c>
      <c r="C215" s="1412"/>
      <c r="D215" s="1412"/>
      <c r="E215" s="1412"/>
      <c r="F215" s="1412"/>
      <c r="G215" s="1412"/>
      <c r="H215" s="1412"/>
      <c r="I215" s="1412"/>
      <c r="J215" s="1412"/>
      <c r="K215" s="1412"/>
      <c r="L215" s="1412"/>
      <c r="M215" s="1412"/>
      <c r="N215" s="1412"/>
      <c r="O215" s="1412"/>
      <c r="P215" s="1412"/>
      <c r="Q215" s="1412"/>
      <c r="R215" s="1412"/>
    </row>
    <row r="216" spans="2:21" x14ac:dyDescent="0.2">
      <c r="B216" s="1409" t="s">
        <v>1075</v>
      </c>
      <c r="D216" s="1410"/>
      <c r="E216" s="1410"/>
      <c r="F216" s="1410"/>
      <c r="G216" s="1410"/>
      <c r="H216" s="1410"/>
      <c r="I216" s="1410"/>
      <c r="J216" s="1410"/>
      <c r="K216" s="1410"/>
      <c r="L216" s="1410"/>
      <c r="M216" s="1410"/>
      <c r="N216" s="1410"/>
    </row>
  </sheetData>
  <mergeCells count="15">
    <mergeCell ref="B71:B86"/>
    <mergeCell ref="B6:C6"/>
    <mergeCell ref="B7:B22"/>
    <mergeCell ref="B23:B38"/>
    <mergeCell ref="B39:B54"/>
    <mergeCell ref="B55:B70"/>
    <mergeCell ref="B183:B198"/>
    <mergeCell ref="B199:B214"/>
    <mergeCell ref="B87:B102"/>
    <mergeCell ref="B103:B118"/>
    <mergeCell ref="B119:B134"/>
    <mergeCell ref="B135:B150"/>
    <mergeCell ref="B151:B166"/>
    <mergeCell ref="B167:B182"/>
    <mergeCell ref="B215:R215"/>
  </mergeCells>
  <hyperlinks>
    <hyperlink ref="U2" location="Índice!A1" display="Volver"/>
  </hyperlinks>
  <pageMargins left="0.7" right="0.7" top="0.75" bottom="0.75" header="0.3" footer="0.3"/>
  <pageSetup paperSize="1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25"/>
  <sheetViews>
    <sheetView showGridLines="0" zoomScale="90" zoomScaleNormal="90" workbookViewId="0"/>
  </sheetViews>
  <sheetFormatPr baseColWidth="10" defaultColWidth="10.85546875" defaultRowHeight="12.75" x14ac:dyDescent="0.2"/>
  <cols>
    <col min="1" max="1" width="6.7109375" style="3" customWidth="1"/>
    <col min="2" max="2" width="44.7109375" style="3" customWidth="1"/>
    <col min="3" max="3" width="9.7109375" style="3" customWidth="1"/>
    <col min="4" max="10" width="9.7109375" style="9" customWidth="1"/>
    <col min="11" max="11" width="11.42578125" style="9" customWidth="1"/>
    <col min="12" max="12" width="9.7109375" style="9" customWidth="1"/>
    <col min="13" max="13" width="11.28515625" style="9" bestFit="1" customWidth="1"/>
    <col min="14" max="14" width="10.28515625" style="9" bestFit="1" customWidth="1"/>
    <col min="15" max="15" width="10.85546875" style="3"/>
    <col min="16" max="16" width="15.5703125" style="3" bestFit="1" customWidth="1"/>
    <col min="17" max="16384" width="10.85546875" style="3"/>
  </cols>
  <sheetData>
    <row r="1" spans="2:16" x14ac:dyDescent="0.2">
      <c r="B1" s="12"/>
    </row>
    <row r="2" spans="2:16" ht="18" x14ac:dyDescent="0.25">
      <c r="B2" s="704" t="s">
        <v>902</v>
      </c>
      <c r="C2" s="705"/>
      <c r="D2" s="706"/>
      <c r="E2" s="706"/>
      <c r="F2" s="706"/>
      <c r="G2" s="706"/>
      <c r="H2" s="14"/>
      <c r="I2" s="14"/>
      <c r="J2" s="14"/>
      <c r="K2" s="14"/>
      <c r="L2" s="14"/>
      <c r="M2" s="14"/>
      <c r="N2" s="14"/>
      <c r="O2" s="19"/>
      <c r="P2" s="896" t="s">
        <v>1059</v>
      </c>
    </row>
    <row r="3" spans="2:16" ht="15.75" x14ac:dyDescent="0.25">
      <c r="B3" s="642" t="s">
        <v>13</v>
      </c>
      <c r="C3" s="705"/>
      <c r="D3" s="706"/>
      <c r="E3" s="706"/>
      <c r="F3" s="706"/>
      <c r="G3" s="706"/>
      <c r="H3" s="14"/>
      <c r="I3" s="14"/>
      <c r="J3" s="14"/>
      <c r="K3" s="14"/>
      <c r="L3" s="14"/>
      <c r="M3" s="14"/>
      <c r="N3" s="14"/>
      <c r="O3" s="19"/>
    </row>
    <row r="4" spans="2:16" ht="15" x14ac:dyDescent="0.25">
      <c r="B4" s="761" t="s">
        <v>903</v>
      </c>
      <c r="C4" s="708"/>
      <c r="D4" s="709"/>
      <c r="E4" s="709"/>
      <c r="F4" s="709"/>
      <c r="G4" s="709"/>
      <c r="H4" s="709"/>
      <c r="I4" s="709"/>
      <c r="J4" s="709"/>
      <c r="K4" s="709"/>
      <c r="L4" s="709"/>
      <c r="M4" s="709"/>
      <c r="N4" s="709"/>
      <c r="O4" s="707"/>
    </row>
    <row r="5" spans="2:16" ht="25.5" customHeight="1" x14ac:dyDescent="0.2">
      <c r="B5" s="1134" t="s">
        <v>794</v>
      </c>
      <c r="C5" s="1135" t="s">
        <v>14</v>
      </c>
      <c r="D5" s="1135" t="s">
        <v>15</v>
      </c>
      <c r="E5" s="1135" t="s">
        <v>16</v>
      </c>
      <c r="F5" s="1135" t="s">
        <v>17</v>
      </c>
      <c r="G5" s="1135" t="s">
        <v>18</v>
      </c>
      <c r="H5" s="1135" t="s">
        <v>19</v>
      </c>
      <c r="I5" s="1135" t="s">
        <v>20</v>
      </c>
      <c r="J5" s="1135" t="s">
        <v>21</v>
      </c>
      <c r="K5" s="1135" t="s">
        <v>22</v>
      </c>
      <c r="L5" s="1135" t="s">
        <v>23</v>
      </c>
      <c r="M5" s="1135" t="s">
        <v>24</v>
      </c>
      <c r="N5" s="1135" t="s">
        <v>25</v>
      </c>
      <c r="O5" s="1136" t="s">
        <v>40</v>
      </c>
    </row>
    <row r="6" spans="2:16" ht="18.75" customHeight="1" x14ac:dyDescent="0.2">
      <c r="B6" s="1126" t="s">
        <v>42</v>
      </c>
      <c r="C6" s="762">
        <v>2.7650204529309091E-2</v>
      </c>
      <c r="D6" s="762">
        <v>2.7267212438312233E-2</v>
      </c>
      <c r="E6" s="762">
        <v>3.0303382108713594E-2</v>
      </c>
      <c r="F6" s="762">
        <v>2.4325557626480091E-2</v>
      </c>
      <c r="G6" s="762">
        <v>3.018120290011584E-2</v>
      </c>
      <c r="H6" s="762">
        <v>2.8697089194704789E-2</v>
      </c>
      <c r="I6" s="762">
        <v>2.7768954259958571E-2</v>
      </c>
      <c r="J6" s="762">
        <v>3.0242976238143052E-2</v>
      </c>
      <c r="K6" s="762">
        <v>2.7354887385247599E-2</v>
      </c>
      <c r="L6" s="762">
        <v>2.9040378173286155E-2</v>
      </c>
      <c r="M6" s="762">
        <v>3.2145101948652284E-2</v>
      </c>
      <c r="N6" s="762">
        <v>2.8654851402632544E-2</v>
      </c>
      <c r="O6" s="1127">
        <v>2.8659944659509426E-2</v>
      </c>
    </row>
    <row r="7" spans="2:16" ht="18.75" customHeight="1" x14ac:dyDescent="0.2">
      <c r="B7" s="1126" t="s">
        <v>809</v>
      </c>
      <c r="C7" s="762">
        <v>4.1310648087056145E-2</v>
      </c>
      <c r="D7" s="762">
        <v>4.2308238795701503E-2</v>
      </c>
      <c r="E7" s="762">
        <v>4.6051822863205139E-2</v>
      </c>
      <c r="F7" s="762">
        <v>3.4680568548952802E-2</v>
      </c>
      <c r="G7" s="762">
        <v>4.1205201407974922E-2</v>
      </c>
      <c r="H7" s="762">
        <v>3.824725639268118E-2</v>
      </c>
      <c r="I7" s="762">
        <v>3.5367028000993686E-2</v>
      </c>
      <c r="J7" s="762">
        <v>3.6114806796652799E-2</v>
      </c>
      <c r="K7" s="762">
        <v>3.0265821521824235E-2</v>
      </c>
      <c r="L7" s="762">
        <v>3.3545403387714681E-2</v>
      </c>
      <c r="M7" s="762">
        <v>3.9405897862256935E-2</v>
      </c>
      <c r="N7" s="762">
        <v>3.3098915856289282E-2</v>
      </c>
      <c r="O7" s="1127">
        <v>3.7598499440621602E-2</v>
      </c>
    </row>
    <row r="8" spans="2:16" ht="18.75" customHeight="1" x14ac:dyDescent="0.2">
      <c r="B8" s="1126" t="s">
        <v>43</v>
      </c>
      <c r="C8" s="762">
        <v>3.8009564472071579E-2</v>
      </c>
      <c r="D8" s="762">
        <v>4.0889958345777438E-2</v>
      </c>
      <c r="E8" s="762">
        <v>4.8589922370182878E-2</v>
      </c>
      <c r="F8" s="762">
        <v>4.0325637966518911E-2</v>
      </c>
      <c r="G8" s="762">
        <v>4.3272403829867336E-2</v>
      </c>
      <c r="H8" s="762">
        <v>4.4369781415553221E-2</v>
      </c>
      <c r="I8" s="762">
        <v>4.1092459994038842E-2</v>
      </c>
      <c r="J8" s="762">
        <v>4.4206349537340484E-2</v>
      </c>
      <c r="K8" s="762">
        <v>3.5395564730099305E-2</v>
      </c>
      <c r="L8" s="762">
        <v>3.9143216232021258E-2</v>
      </c>
      <c r="M8" s="762">
        <v>4.2451805927726217E-2</v>
      </c>
      <c r="N8" s="762">
        <v>3.4801817804007554E-2</v>
      </c>
      <c r="O8" s="1127">
        <v>4.1052778300814066E-2</v>
      </c>
    </row>
    <row r="9" spans="2:16" ht="18.75" customHeight="1" x14ac:dyDescent="0.2">
      <c r="B9" s="1128" t="s">
        <v>887</v>
      </c>
      <c r="C9" s="763">
        <v>3.4268053541052758E-2</v>
      </c>
      <c r="D9" s="763">
        <v>3.483073810311544E-2</v>
      </c>
      <c r="E9" s="763">
        <v>3.8686977292561896E-2</v>
      </c>
      <c r="F9" s="763">
        <v>3.0325164753088371E-2</v>
      </c>
      <c r="G9" s="763">
        <v>3.6131255568172947E-2</v>
      </c>
      <c r="H9" s="763">
        <v>3.4343842770470291E-2</v>
      </c>
      <c r="I9" s="763">
        <v>3.2364500715361934E-2</v>
      </c>
      <c r="J9" s="763">
        <v>3.4215082506650694E-2</v>
      </c>
      <c r="K9" s="763">
        <v>2.9456746944375445E-2</v>
      </c>
      <c r="L9" s="763">
        <v>3.2017815194283032E-2</v>
      </c>
      <c r="M9" s="763">
        <v>3.6253984427616105E-2</v>
      </c>
      <c r="N9" s="763">
        <v>3.1148866974805782E-2</v>
      </c>
      <c r="O9" s="1127">
        <v>3.3677052513158848E-2</v>
      </c>
    </row>
    <row r="10" spans="2:16" ht="6" customHeight="1" x14ac:dyDescent="0.2">
      <c r="B10" s="764"/>
      <c r="C10" s="765"/>
      <c r="D10" s="765"/>
      <c r="E10" s="765"/>
      <c r="F10" s="765"/>
      <c r="G10" s="765"/>
      <c r="H10" s="765"/>
      <c r="I10" s="765"/>
      <c r="J10" s="765"/>
      <c r="K10" s="765"/>
      <c r="L10" s="765"/>
      <c r="M10" s="765"/>
      <c r="N10" s="765"/>
      <c r="O10" s="766"/>
    </row>
    <row r="11" spans="2:16" ht="25.5" customHeight="1" x14ac:dyDescent="0.25">
      <c r="B11" s="1129" t="s">
        <v>904</v>
      </c>
      <c r="C11" s="1130"/>
      <c r="D11" s="1131"/>
      <c r="E11" s="1131"/>
      <c r="F11" s="1131"/>
      <c r="G11" s="1131"/>
      <c r="H11" s="1131"/>
      <c r="I11" s="1131"/>
      <c r="J11" s="1131"/>
      <c r="K11" s="1131"/>
      <c r="L11" s="1131"/>
      <c r="M11" s="1131"/>
      <c r="N11" s="1131"/>
      <c r="O11" s="767"/>
    </row>
    <row r="12" spans="2:16" ht="18.75" customHeight="1" x14ac:dyDescent="0.2">
      <c r="B12" s="1126" t="s">
        <v>42</v>
      </c>
      <c r="C12" s="762">
        <v>8.5794742255451556E-3</v>
      </c>
      <c r="D12" s="762">
        <v>7.920400106277722E-3</v>
      </c>
      <c r="E12" s="762">
        <v>1.1038542598944281E-2</v>
      </c>
      <c r="F12" s="762">
        <v>9.7574531524127223E-3</v>
      </c>
      <c r="G12" s="762">
        <v>1.1128704131247925E-2</v>
      </c>
      <c r="H12" s="762">
        <v>1.0754462752248986E-2</v>
      </c>
      <c r="I12" s="762">
        <v>9.6568475693850978E-3</v>
      </c>
      <c r="J12" s="762">
        <v>1.1126670350175808E-2</v>
      </c>
      <c r="K12" s="762">
        <v>9.3542308500930461E-3</v>
      </c>
      <c r="L12" s="762">
        <v>9.6120588730264078E-3</v>
      </c>
      <c r="M12" s="762">
        <v>1.1072201782313565E-2</v>
      </c>
      <c r="N12" s="762">
        <v>9.217612066865933E-3</v>
      </c>
      <c r="O12" s="1127">
        <v>9.9422254024091345E-3</v>
      </c>
    </row>
    <row r="13" spans="2:16" ht="18.75" customHeight="1" x14ac:dyDescent="0.2">
      <c r="B13" s="1126" t="s">
        <v>809</v>
      </c>
      <c r="C13" s="762">
        <v>1.1454631296662741E-2</v>
      </c>
      <c r="D13" s="762">
        <v>1.1405677279025519E-2</v>
      </c>
      <c r="E13" s="762">
        <v>1.4949987052981934E-2</v>
      </c>
      <c r="F13" s="762">
        <v>1.1752320027872914E-2</v>
      </c>
      <c r="G13" s="762">
        <v>1.3901826271337918E-2</v>
      </c>
      <c r="H13" s="762">
        <v>1.2329987371310594E-2</v>
      </c>
      <c r="I13" s="762">
        <v>1.0309772605487483E-2</v>
      </c>
      <c r="J13" s="762">
        <v>1.1146906504799674E-2</v>
      </c>
      <c r="K13" s="762">
        <v>9.3949272083535939E-3</v>
      </c>
      <c r="L13" s="762">
        <v>1.016141596495204E-2</v>
      </c>
      <c r="M13" s="762">
        <v>1.1780008619111545E-2</v>
      </c>
      <c r="N13" s="762">
        <v>1.0342040308973092E-2</v>
      </c>
      <c r="O13" s="1127">
        <v>1.1573465036665348E-2</v>
      </c>
    </row>
    <row r="14" spans="2:16" ht="18.75" customHeight="1" x14ac:dyDescent="0.2">
      <c r="B14" s="1126" t="s">
        <v>43</v>
      </c>
      <c r="C14" s="762">
        <v>1.1454937238158559E-2</v>
      </c>
      <c r="D14" s="762">
        <v>1.022248958644436E-2</v>
      </c>
      <c r="E14" s="762">
        <v>1.2940032670598556E-2</v>
      </c>
      <c r="F14" s="762">
        <v>1.10190918247976E-2</v>
      </c>
      <c r="G14" s="762">
        <v>1.3180556922124442E-2</v>
      </c>
      <c r="H14" s="762">
        <v>1.428356729354709E-2</v>
      </c>
      <c r="I14" s="762">
        <v>1.2078755140961843E-2</v>
      </c>
      <c r="J14" s="762">
        <v>1.1766417838696488E-2</v>
      </c>
      <c r="K14" s="762">
        <v>1.1131617771402246E-2</v>
      </c>
      <c r="L14" s="762">
        <v>1.1207148639053107E-2</v>
      </c>
      <c r="M14" s="762">
        <v>1.353020612573343E-2</v>
      </c>
      <c r="N14" s="762">
        <v>9.6537914439029024E-3</v>
      </c>
      <c r="O14" s="1127">
        <v>1.1875840504124827E-2</v>
      </c>
    </row>
    <row r="15" spans="2:16" ht="18.75" customHeight="1" x14ac:dyDescent="0.2">
      <c r="B15" s="1128" t="s">
        <v>868</v>
      </c>
      <c r="C15" s="763">
        <v>1.0052084883740908E-2</v>
      </c>
      <c r="D15" s="763">
        <v>9.5734815858418421E-3</v>
      </c>
      <c r="E15" s="763">
        <v>1.2812676446363865E-2</v>
      </c>
      <c r="F15" s="763">
        <v>1.0703859486905418E-2</v>
      </c>
      <c r="G15" s="763">
        <v>1.2482007971984215E-2</v>
      </c>
      <c r="H15" s="763">
        <v>1.179510145856078E-2</v>
      </c>
      <c r="I15" s="763">
        <v>1.0198361283811493E-2</v>
      </c>
      <c r="J15" s="763">
        <v>1.1208266969779231E-2</v>
      </c>
      <c r="K15" s="763">
        <v>9.5750332940140494E-3</v>
      </c>
      <c r="L15" s="763">
        <v>1.0016681295434496E-2</v>
      </c>
      <c r="M15" s="763">
        <v>1.1636412696950187E-2</v>
      </c>
      <c r="N15" s="763">
        <v>9.7241103325664581E-3</v>
      </c>
      <c r="O15" s="1127">
        <v>1.0820191042842943E-2</v>
      </c>
    </row>
    <row r="16" spans="2:16" ht="5.25" customHeight="1" x14ac:dyDescent="0.2">
      <c r="B16" s="764"/>
      <c r="C16" s="765"/>
      <c r="D16" s="765"/>
      <c r="E16" s="765"/>
      <c r="F16" s="765"/>
      <c r="G16" s="765"/>
      <c r="H16" s="765"/>
      <c r="I16" s="765"/>
      <c r="J16" s="765"/>
      <c r="K16" s="765"/>
      <c r="L16" s="765"/>
      <c r="M16" s="765"/>
      <c r="N16" s="765"/>
      <c r="O16" s="766"/>
    </row>
    <row r="17" spans="2:16" ht="19.5" customHeight="1" x14ac:dyDescent="0.25">
      <c r="B17" s="1132" t="s">
        <v>40</v>
      </c>
      <c r="C17" s="768"/>
      <c r="D17" s="765"/>
      <c r="E17" s="765"/>
      <c r="F17" s="765"/>
      <c r="G17" s="765"/>
      <c r="H17" s="765"/>
      <c r="I17" s="765"/>
      <c r="J17" s="765"/>
      <c r="K17" s="765"/>
      <c r="L17" s="765"/>
      <c r="M17" s="765"/>
      <c r="N17" s="765"/>
      <c r="O17" s="767"/>
    </row>
    <row r="18" spans="2:16" ht="18.75" customHeight="1" x14ac:dyDescent="0.2">
      <c r="B18" s="1126" t="s">
        <v>42</v>
      </c>
      <c r="C18" s="762">
        <v>3.622967875485425E-2</v>
      </c>
      <c r="D18" s="762">
        <v>3.5187612544589957E-2</v>
      </c>
      <c r="E18" s="762">
        <v>4.1341924707657879E-2</v>
      </c>
      <c r="F18" s="762">
        <v>3.4083010778892815E-2</v>
      </c>
      <c r="G18" s="762">
        <v>4.1309907031363766E-2</v>
      </c>
      <c r="H18" s="762">
        <v>3.9451551946953774E-2</v>
      </c>
      <c r="I18" s="762">
        <v>3.7425801829343672E-2</v>
      </c>
      <c r="J18" s="762">
        <v>4.1369646588318862E-2</v>
      </c>
      <c r="K18" s="762">
        <v>3.6709118235340649E-2</v>
      </c>
      <c r="L18" s="762">
        <v>3.8652437046312563E-2</v>
      </c>
      <c r="M18" s="762">
        <v>4.3217303730965849E-2</v>
      </c>
      <c r="N18" s="762">
        <v>3.7872463469498477E-2</v>
      </c>
      <c r="O18" s="1133">
        <v>3.8602170061918559E-2</v>
      </c>
    </row>
    <row r="19" spans="2:16" ht="18.75" customHeight="1" x14ac:dyDescent="0.2">
      <c r="B19" s="1126" t="s">
        <v>809</v>
      </c>
      <c r="C19" s="762">
        <v>5.2765279383718888E-2</v>
      </c>
      <c r="D19" s="762">
        <v>5.3713916074727024E-2</v>
      </c>
      <c r="E19" s="762">
        <v>6.1001809916187075E-2</v>
      </c>
      <c r="F19" s="762">
        <v>4.6432888576825718E-2</v>
      </c>
      <c r="G19" s="762">
        <v>5.5107027679312838E-2</v>
      </c>
      <c r="H19" s="762">
        <v>5.0577243763991774E-2</v>
      </c>
      <c r="I19" s="762">
        <v>4.5676800606481167E-2</v>
      </c>
      <c r="J19" s="762">
        <v>4.7261713301452471E-2</v>
      </c>
      <c r="K19" s="762">
        <v>3.9660748730177831E-2</v>
      </c>
      <c r="L19" s="762">
        <v>4.3706819352666723E-2</v>
      </c>
      <c r="M19" s="762">
        <v>5.1185906481368476E-2</v>
      </c>
      <c r="N19" s="762">
        <v>4.3440956165262376E-2</v>
      </c>
      <c r="O19" s="1133">
        <v>4.9171964477286952E-2</v>
      </c>
    </row>
    <row r="20" spans="2:16" ht="18.75" customHeight="1" x14ac:dyDescent="0.2">
      <c r="B20" s="1126" t="s">
        <v>43</v>
      </c>
      <c r="C20" s="762">
        <v>4.946450171023014E-2</v>
      </c>
      <c r="D20" s="762">
        <v>5.1112447932221798E-2</v>
      </c>
      <c r="E20" s="762">
        <v>6.1529955040781431E-2</v>
      </c>
      <c r="F20" s="762">
        <v>5.1344729791316511E-2</v>
      </c>
      <c r="G20" s="762">
        <v>5.6452960751991778E-2</v>
      </c>
      <c r="H20" s="762">
        <v>5.8653348709100314E-2</v>
      </c>
      <c r="I20" s="762">
        <v>5.3171215135000685E-2</v>
      </c>
      <c r="J20" s="762">
        <v>5.5972767376036972E-2</v>
      </c>
      <c r="K20" s="762">
        <v>4.6527182501501549E-2</v>
      </c>
      <c r="L20" s="762">
        <v>5.0350364871074367E-2</v>
      </c>
      <c r="M20" s="762">
        <v>5.5982012053459651E-2</v>
      </c>
      <c r="N20" s="762">
        <v>4.4455609247910456E-2</v>
      </c>
      <c r="O20" s="1133">
        <v>5.292861880493889E-2</v>
      </c>
    </row>
    <row r="21" spans="2:16" ht="18.75" customHeight="1" x14ac:dyDescent="0.2">
      <c r="B21" s="1128" t="s">
        <v>869</v>
      </c>
      <c r="C21" s="763">
        <v>4.4320138424793667E-2</v>
      </c>
      <c r="D21" s="763">
        <v>4.4404219688957282E-2</v>
      </c>
      <c r="E21" s="763">
        <v>5.149965373892576E-2</v>
      </c>
      <c r="F21" s="763">
        <v>4.1029024239993786E-2</v>
      </c>
      <c r="G21" s="763">
        <v>4.8613263540157159E-2</v>
      </c>
      <c r="H21" s="763">
        <v>4.6138944229031073E-2</v>
      </c>
      <c r="I21" s="763">
        <v>4.2562861999173425E-2</v>
      </c>
      <c r="J21" s="763">
        <v>4.5423349476429925E-2</v>
      </c>
      <c r="K21" s="763">
        <v>3.9031780238389491E-2</v>
      </c>
      <c r="L21" s="763">
        <v>4.2034496489717528E-2</v>
      </c>
      <c r="M21" s="763">
        <v>4.7890397124566289E-2</v>
      </c>
      <c r="N21" s="763">
        <v>4.0872977307372244E-2</v>
      </c>
      <c r="O21" s="1133">
        <v>4.4497243556001792E-2</v>
      </c>
    </row>
    <row r="22" spans="2:16" ht="44.25" customHeight="1" x14ac:dyDescent="0.2">
      <c r="B22" s="1407" t="s">
        <v>905</v>
      </c>
      <c r="C22" s="1407"/>
      <c r="D22" s="1407"/>
      <c r="E22" s="1407"/>
      <c r="F22" s="1407"/>
      <c r="G22" s="1407"/>
      <c r="H22" s="1407"/>
      <c r="I22" s="1407"/>
      <c r="J22" s="1407"/>
      <c r="K22" s="1407"/>
      <c r="L22" s="1407"/>
      <c r="M22" s="1407"/>
      <c r="N22" s="1407"/>
      <c r="O22" s="1407"/>
      <c r="P22" s="769"/>
    </row>
    <row r="23" spans="2:16" ht="25.9" customHeight="1" x14ac:dyDescent="0.2">
      <c r="B23" s="1406" t="s">
        <v>906</v>
      </c>
      <c r="C23" s="1406"/>
      <c r="D23" s="1406"/>
      <c r="E23" s="1406"/>
      <c r="F23" s="1406"/>
      <c r="G23" s="1406"/>
      <c r="H23" s="1406"/>
      <c r="I23" s="1406"/>
      <c r="J23" s="1406"/>
      <c r="K23" s="1406"/>
      <c r="L23" s="1406"/>
      <c r="M23" s="1406"/>
      <c r="N23" s="1406"/>
      <c r="O23" s="1406"/>
      <c r="P23" s="727"/>
    </row>
    <row r="24" spans="2:16" ht="12.6" customHeight="1" x14ac:dyDescent="0.2">
      <c r="B24" s="1403" t="s">
        <v>907</v>
      </c>
      <c r="C24" s="1408"/>
      <c r="D24" s="1408"/>
      <c r="E24" s="1408"/>
      <c r="F24" s="1408"/>
      <c r="G24" s="1408"/>
      <c r="H24" s="1408"/>
      <c r="I24" s="1408"/>
      <c r="J24" s="1408"/>
      <c r="K24" s="1408"/>
      <c r="L24" s="1408"/>
      <c r="M24" s="1408"/>
      <c r="N24" s="1408"/>
      <c r="O24" s="1408"/>
      <c r="P24" s="727"/>
    </row>
    <row r="25" spans="2:16" ht="20.25" customHeight="1" x14ac:dyDescent="0.2">
      <c r="B25" s="714"/>
      <c r="C25" s="770">
        <v>31</v>
      </c>
      <c r="D25" s="771">
        <v>29</v>
      </c>
      <c r="E25" s="771">
        <v>31</v>
      </c>
      <c r="F25" s="771">
        <v>30</v>
      </c>
      <c r="G25" s="771">
        <v>31</v>
      </c>
      <c r="H25" s="771">
        <v>30</v>
      </c>
      <c r="I25" s="771">
        <v>31</v>
      </c>
      <c r="J25" s="771">
        <v>31</v>
      </c>
      <c r="K25" s="771">
        <v>30</v>
      </c>
      <c r="L25" s="771">
        <v>31</v>
      </c>
      <c r="M25" s="771">
        <v>30</v>
      </c>
      <c r="N25" s="771">
        <v>31</v>
      </c>
      <c r="P25" s="1"/>
    </row>
  </sheetData>
  <mergeCells count="2">
    <mergeCell ref="B22:O22"/>
    <mergeCell ref="B23:O23"/>
  </mergeCells>
  <hyperlinks>
    <hyperlink ref="P2" location="Índice!A1" display="Volver"/>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4"/>
  <sheetViews>
    <sheetView showGridLines="0" zoomScale="90" zoomScaleNormal="90" workbookViewId="0"/>
  </sheetViews>
  <sheetFormatPr baseColWidth="10" defaultRowHeight="12.75" x14ac:dyDescent="0.2"/>
  <cols>
    <col min="1" max="1" width="6.7109375" style="690" customWidth="1"/>
    <col min="2" max="2" width="33.85546875" style="690" customWidth="1"/>
    <col min="3" max="16384" width="11.42578125" style="690"/>
  </cols>
  <sheetData>
    <row r="1" spans="1:16" ht="40.5" customHeight="1" x14ac:dyDescent="0.2">
      <c r="A1" s="13"/>
      <c r="B1" s="1307" t="s">
        <v>908</v>
      </c>
      <c r="C1" s="1307"/>
      <c r="D1" s="1307"/>
      <c r="E1" s="1307"/>
      <c r="F1" s="1307"/>
      <c r="G1" s="1307"/>
      <c r="H1" s="1307"/>
      <c r="I1" s="1307"/>
      <c r="J1" s="1307"/>
      <c r="K1" s="1307"/>
      <c r="L1" s="1307"/>
      <c r="M1" s="1307"/>
      <c r="N1" s="1307"/>
      <c r="O1" s="1307"/>
      <c r="P1" s="896" t="s">
        <v>1059</v>
      </c>
    </row>
    <row r="2" spans="1:16" ht="15.75" x14ac:dyDescent="0.2">
      <c r="A2" s="13"/>
      <c r="B2" s="1300" t="s">
        <v>13</v>
      </c>
      <c r="C2" s="1300"/>
      <c r="D2" s="1300"/>
      <c r="E2" s="1300"/>
      <c r="F2" s="1300"/>
      <c r="G2" s="1300"/>
      <c r="H2" s="1300"/>
      <c r="I2" s="1300"/>
      <c r="J2" s="1300"/>
      <c r="K2" s="1300"/>
      <c r="L2" s="1300"/>
      <c r="M2" s="1300"/>
      <c r="N2" s="1300"/>
      <c r="O2" s="1300"/>
    </row>
    <row r="3" spans="1:16" x14ac:dyDescent="0.2">
      <c r="A3" s="3"/>
      <c r="B3" s="707"/>
      <c r="C3" s="707"/>
      <c r="D3" s="709"/>
      <c r="E3" s="709"/>
      <c r="F3" s="709"/>
      <c r="G3" s="709"/>
      <c r="H3" s="709"/>
      <c r="I3" s="709"/>
      <c r="J3" s="709"/>
      <c r="K3" s="709"/>
      <c r="L3" s="709"/>
      <c r="M3" s="709"/>
      <c r="N3" s="709"/>
      <c r="O3" s="707"/>
    </row>
    <row r="4" spans="1:16" ht="15" x14ac:dyDescent="0.2">
      <c r="A4" s="3"/>
      <c r="B4" s="1124" t="s">
        <v>794</v>
      </c>
      <c r="C4" s="935" t="s">
        <v>14</v>
      </c>
      <c r="D4" s="935" t="s">
        <v>15</v>
      </c>
      <c r="E4" s="935" t="s">
        <v>16</v>
      </c>
      <c r="F4" s="935" t="s">
        <v>17</v>
      </c>
      <c r="G4" s="935" t="s">
        <v>18</v>
      </c>
      <c r="H4" s="935" t="s">
        <v>19</v>
      </c>
      <c r="I4" s="935" t="s">
        <v>20</v>
      </c>
      <c r="J4" s="935" t="s">
        <v>21</v>
      </c>
      <c r="K4" s="935" t="s">
        <v>22</v>
      </c>
      <c r="L4" s="935" t="s">
        <v>23</v>
      </c>
      <c r="M4" s="935" t="s">
        <v>24</v>
      </c>
      <c r="N4" s="935" t="s">
        <v>25</v>
      </c>
      <c r="O4" s="1125" t="s">
        <v>40</v>
      </c>
    </row>
    <row r="5" spans="1:16" ht="18.95" customHeight="1" x14ac:dyDescent="0.2">
      <c r="A5" s="3"/>
      <c r="B5" s="1121" t="s">
        <v>42</v>
      </c>
      <c r="C5" s="603">
        <v>123574</v>
      </c>
      <c r="D5" s="604">
        <v>123515</v>
      </c>
      <c r="E5" s="604">
        <v>129338</v>
      </c>
      <c r="F5" s="605">
        <v>117333</v>
      </c>
      <c r="G5" s="624">
        <v>123714</v>
      </c>
      <c r="H5" s="605">
        <v>120472</v>
      </c>
      <c r="I5" s="605">
        <v>121421</v>
      </c>
      <c r="J5" s="605">
        <v>125775</v>
      </c>
      <c r="K5" s="605">
        <v>117764</v>
      </c>
      <c r="L5" s="605">
        <v>123822</v>
      </c>
      <c r="M5" s="710">
        <v>126472</v>
      </c>
      <c r="N5" s="604">
        <v>131675</v>
      </c>
      <c r="O5" s="1122">
        <v>1484875</v>
      </c>
    </row>
    <row r="6" spans="1:16" ht="18.95" customHeight="1" x14ac:dyDescent="0.2">
      <c r="A6" s="3"/>
      <c r="B6" s="1121" t="s">
        <v>809</v>
      </c>
      <c r="C6" s="603">
        <v>134043</v>
      </c>
      <c r="D6" s="604">
        <v>122823</v>
      </c>
      <c r="E6" s="604">
        <v>138812</v>
      </c>
      <c r="F6" s="605">
        <v>125877</v>
      </c>
      <c r="G6" s="604">
        <v>129131</v>
      </c>
      <c r="H6" s="604">
        <v>127408</v>
      </c>
      <c r="I6" s="604">
        <v>127725</v>
      </c>
      <c r="J6" s="604">
        <v>126210</v>
      </c>
      <c r="K6" s="711">
        <v>116461</v>
      </c>
      <c r="L6" s="604">
        <v>121917</v>
      </c>
      <c r="M6" s="604">
        <v>125059</v>
      </c>
      <c r="N6" s="604">
        <v>133639</v>
      </c>
      <c r="O6" s="1122">
        <v>1529105</v>
      </c>
    </row>
    <row r="7" spans="1:16" ht="18.95" customHeight="1" x14ac:dyDescent="0.2">
      <c r="A7" s="3"/>
      <c r="B7" s="1121" t="s">
        <v>43</v>
      </c>
      <c r="C7" s="603">
        <v>31475</v>
      </c>
      <c r="D7" s="604">
        <v>27671</v>
      </c>
      <c r="E7" s="604">
        <v>35669</v>
      </c>
      <c r="F7" s="604">
        <v>31940</v>
      </c>
      <c r="G7" s="604">
        <v>34422</v>
      </c>
      <c r="H7" s="604">
        <v>34737</v>
      </c>
      <c r="I7" s="604">
        <v>34382</v>
      </c>
      <c r="J7" s="604">
        <v>35043</v>
      </c>
      <c r="K7" s="711">
        <v>30435</v>
      </c>
      <c r="L7" s="604">
        <v>31074</v>
      </c>
      <c r="M7" s="604">
        <v>30920</v>
      </c>
      <c r="N7" s="604">
        <v>31584</v>
      </c>
      <c r="O7" s="1122">
        <v>389352</v>
      </c>
    </row>
    <row r="8" spans="1:16" ht="18.95" customHeight="1" x14ac:dyDescent="0.2">
      <c r="A8" s="3"/>
      <c r="B8" s="1123" t="s">
        <v>903</v>
      </c>
      <c r="C8" s="606">
        <v>289092</v>
      </c>
      <c r="D8" s="606">
        <v>274009</v>
      </c>
      <c r="E8" s="606">
        <v>303819</v>
      </c>
      <c r="F8" s="606">
        <v>275150</v>
      </c>
      <c r="G8" s="606">
        <v>287267</v>
      </c>
      <c r="H8" s="606">
        <v>282617</v>
      </c>
      <c r="I8" s="606">
        <v>283528</v>
      </c>
      <c r="J8" s="606">
        <v>287028</v>
      </c>
      <c r="K8" s="606">
        <v>264660</v>
      </c>
      <c r="L8" s="606">
        <v>276813</v>
      </c>
      <c r="M8" s="606">
        <v>282451</v>
      </c>
      <c r="N8" s="606">
        <v>296898</v>
      </c>
      <c r="O8" s="1122">
        <v>3403332</v>
      </c>
    </row>
    <row r="9" spans="1:16" ht="18.95" customHeight="1" x14ac:dyDescent="0.2">
      <c r="A9" s="3"/>
      <c r="B9" s="1"/>
      <c r="C9" s="1"/>
      <c r="D9" s="2"/>
      <c r="E9" s="2"/>
      <c r="F9" s="2"/>
      <c r="G9" s="2"/>
      <c r="H9" s="2"/>
      <c r="I9" s="2"/>
      <c r="J9" s="2"/>
      <c r="K9" s="2"/>
      <c r="L9" s="2"/>
      <c r="M9" s="2"/>
      <c r="N9" s="2"/>
      <c r="O9" s="712"/>
    </row>
    <row r="10" spans="1:16" ht="18.95" customHeight="1" x14ac:dyDescent="0.2">
      <c r="A10" s="3"/>
      <c r="B10" s="1121" t="s">
        <v>42</v>
      </c>
      <c r="C10" s="603">
        <v>56959</v>
      </c>
      <c r="D10" s="604">
        <v>56900</v>
      </c>
      <c r="E10" s="604">
        <v>56362</v>
      </c>
      <c r="F10" s="605">
        <v>55415</v>
      </c>
      <c r="G10" s="624">
        <v>58816</v>
      </c>
      <c r="H10" s="605">
        <v>57446</v>
      </c>
      <c r="I10" s="605">
        <v>57580</v>
      </c>
      <c r="J10" s="605">
        <v>56788</v>
      </c>
      <c r="K10" s="605">
        <v>53205</v>
      </c>
      <c r="L10" s="605">
        <v>55353</v>
      </c>
      <c r="M10" s="604">
        <v>56312</v>
      </c>
      <c r="N10" s="604">
        <v>58448</v>
      </c>
      <c r="O10" s="1122">
        <v>679584</v>
      </c>
    </row>
    <row r="11" spans="1:16" ht="18.95" customHeight="1" x14ac:dyDescent="0.2">
      <c r="A11" s="3"/>
      <c r="B11" s="1121" t="s">
        <v>809</v>
      </c>
      <c r="C11" s="603">
        <v>51534</v>
      </c>
      <c r="D11" s="604">
        <v>45813</v>
      </c>
      <c r="E11" s="604">
        <v>53533</v>
      </c>
      <c r="F11" s="605">
        <v>50453</v>
      </c>
      <c r="G11" s="604">
        <v>52876</v>
      </c>
      <c r="H11" s="604">
        <v>51363</v>
      </c>
      <c r="I11" s="604">
        <v>51298</v>
      </c>
      <c r="J11" s="604">
        <v>50838</v>
      </c>
      <c r="K11" s="604">
        <v>46903</v>
      </c>
      <c r="L11" s="604">
        <v>48829</v>
      </c>
      <c r="M11" s="604">
        <v>49584</v>
      </c>
      <c r="N11" s="604">
        <v>54131</v>
      </c>
      <c r="O11" s="1122">
        <v>607155</v>
      </c>
    </row>
    <row r="12" spans="1:16" ht="18.95" customHeight="1" x14ac:dyDescent="0.2">
      <c r="A12" s="3"/>
      <c r="B12" s="1121" t="s">
        <v>43</v>
      </c>
      <c r="C12" s="603">
        <v>10574</v>
      </c>
      <c r="D12" s="604">
        <v>9188</v>
      </c>
      <c r="E12" s="604">
        <v>11387</v>
      </c>
      <c r="F12" s="604">
        <v>10419</v>
      </c>
      <c r="G12" s="604">
        <v>11167</v>
      </c>
      <c r="H12" s="604">
        <v>11506</v>
      </c>
      <c r="I12" s="604">
        <v>10883</v>
      </c>
      <c r="J12" s="604">
        <v>10368</v>
      </c>
      <c r="K12" s="604">
        <v>10043</v>
      </c>
      <c r="L12" s="604">
        <v>10697</v>
      </c>
      <c r="M12" s="604">
        <v>10648</v>
      </c>
      <c r="N12" s="604">
        <v>10984</v>
      </c>
      <c r="O12" s="1122">
        <v>127864</v>
      </c>
    </row>
    <row r="13" spans="1:16" ht="18.95" customHeight="1" x14ac:dyDescent="0.2">
      <c r="A13" s="3"/>
      <c r="B13" s="1123" t="s">
        <v>904</v>
      </c>
      <c r="C13" s="606">
        <v>119067</v>
      </c>
      <c r="D13" s="606">
        <v>111901</v>
      </c>
      <c r="E13" s="606">
        <v>121282</v>
      </c>
      <c r="F13" s="606">
        <v>116287</v>
      </c>
      <c r="G13" s="606">
        <v>122859</v>
      </c>
      <c r="H13" s="606">
        <v>120315</v>
      </c>
      <c r="I13" s="606">
        <v>119761</v>
      </c>
      <c r="J13" s="606">
        <v>117994</v>
      </c>
      <c r="K13" s="606">
        <v>110151</v>
      </c>
      <c r="L13" s="606">
        <v>114879</v>
      </c>
      <c r="M13" s="606">
        <v>116544</v>
      </c>
      <c r="N13" s="606">
        <v>123563</v>
      </c>
      <c r="O13" s="1122">
        <v>1414603</v>
      </c>
    </row>
    <row r="14" spans="1:16" ht="18.95" customHeight="1" x14ac:dyDescent="0.2">
      <c r="A14" s="3"/>
      <c r="B14" s="713"/>
      <c r="C14" s="5"/>
      <c r="D14" s="608"/>
      <c r="E14" s="608"/>
      <c r="F14" s="608"/>
      <c r="G14" s="608"/>
      <c r="H14" s="608"/>
      <c r="I14" s="608"/>
      <c r="J14" s="608"/>
      <c r="K14" s="608"/>
      <c r="L14" s="608"/>
      <c r="M14" s="608"/>
      <c r="N14" s="608"/>
      <c r="O14" s="712"/>
    </row>
    <row r="15" spans="1:16" ht="18.95" customHeight="1" x14ac:dyDescent="0.2">
      <c r="A15" s="3"/>
      <c r="B15" s="1121" t="s">
        <v>42</v>
      </c>
      <c r="C15" s="606">
        <v>180533</v>
      </c>
      <c r="D15" s="606">
        <v>180415</v>
      </c>
      <c r="E15" s="606">
        <v>185700</v>
      </c>
      <c r="F15" s="606">
        <v>172748</v>
      </c>
      <c r="G15" s="606">
        <v>182530</v>
      </c>
      <c r="H15" s="606">
        <v>177918</v>
      </c>
      <c r="I15" s="606">
        <v>179001</v>
      </c>
      <c r="J15" s="606">
        <v>182563</v>
      </c>
      <c r="K15" s="606">
        <v>170969</v>
      </c>
      <c r="L15" s="606">
        <v>179175</v>
      </c>
      <c r="M15" s="606">
        <v>182784</v>
      </c>
      <c r="N15" s="606">
        <v>190123</v>
      </c>
      <c r="O15" s="1122">
        <v>2164459</v>
      </c>
    </row>
    <row r="16" spans="1:16" ht="18.95" customHeight="1" x14ac:dyDescent="0.2">
      <c r="A16" s="3"/>
      <c r="B16" s="1121" t="s">
        <v>809</v>
      </c>
      <c r="C16" s="606">
        <v>185577</v>
      </c>
      <c r="D16" s="606">
        <v>168636</v>
      </c>
      <c r="E16" s="606">
        <v>192345</v>
      </c>
      <c r="F16" s="606">
        <v>176330</v>
      </c>
      <c r="G16" s="606">
        <v>182007</v>
      </c>
      <c r="H16" s="606">
        <v>178771</v>
      </c>
      <c r="I16" s="606">
        <v>179023</v>
      </c>
      <c r="J16" s="606">
        <v>177048</v>
      </c>
      <c r="K16" s="606">
        <v>163364</v>
      </c>
      <c r="L16" s="606">
        <v>170746</v>
      </c>
      <c r="M16" s="606">
        <v>174643</v>
      </c>
      <c r="N16" s="606">
        <v>187770</v>
      </c>
      <c r="O16" s="1122">
        <v>2136260</v>
      </c>
    </row>
    <row r="17" spans="1:15" ht="18.95" customHeight="1" x14ac:dyDescent="0.2">
      <c r="A17" s="3"/>
      <c r="B17" s="1121" t="s">
        <v>43</v>
      </c>
      <c r="C17" s="606">
        <v>42049</v>
      </c>
      <c r="D17" s="606">
        <v>36859</v>
      </c>
      <c r="E17" s="606">
        <v>47056</v>
      </c>
      <c r="F17" s="606">
        <v>42359</v>
      </c>
      <c r="G17" s="606">
        <v>45589</v>
      </c>
      <c r="H17" s="606">
        <v>46243</v>
      </c>
      <c r="I17" s="606">
        <v>45265</v>
      </c>
      <c r="J17" s="606">
        <v>45411</v>
      </c>
      <c r="K17" s="606">
        <v>40478</v>
      </c>
      <c r="L17" s="606">
        <v>41771</v>
      </c>
      <c r="M17" s="606">
        <v>41568</v>
      </c>
      <c r="N17" s="606">
        <v>42568</v>
      </c>
      <c r="O17" s="1122">
        <v>517216</v>
      </c>
    </row>
    <row r="18" spans="1:15" ht="18.95" customHeight="1" x14ac:dyDescent="0.2">
      <c r="A18" s="3"/>
      <c r="B18" s="1123" t="s">
        <v>909</v>
      </c>
      <c r="C18" s="606">
        <v>408159</v>
      </c>
      <c r="D18" s="606">
        <v>385910</v>
      </c>
      <c r="E18" s="606">
        <v>425101</v>
      </c>
      <c r="F18" s="606">
        <v>391437</v>
      </c>
      <c r="G18" s="606">
        <v>410126</v>
      </c>
      <c r="H18" s="606">
        <v>402932</v>
      </c>
      <c r="I18" s="606">
        <v>403289</v>
      </c>
      <c r="J18" s="606">
        <v>405022</v>
      </c>
      <c r="K18" s="606">
        <v>374811</v>
      </c>
      <c r="L18" s="606">
        <v>391692</v>
      </c>
      <c r="M18" s="606">
        <v>398995</v>
      </c>
      <c r="N18" s="606">
        <v>420461</v>
      </c>
      <c r="O18" s="1122">
        <v>4817935</v>
      </c>
    </row>
    <row r="19" spans="1:15" ht="18.95" customHeight="1" x14ac:dyDescent="0.2">
      <c r="A19" s="3"/>
      <c r="B19" s="1"/>
      <c r="C19" s="1"/>
      <c r="D19" s="2"/>
      <c r="E19" s="2"/>
      <c r="F19" s="2"/>
      <c r="G19" s="2"/>
      <c r="H19" s="2"/>
      <c r="I19" s="2"/>
      <c r="J19" s="2"/>
      <c r="K19" s="2"/>
      <c r="L19" s="2"/>
      <c r="M19" s="2"/>
      <c r="N19" s="2"/>
      <c r="O19" s="712"/>
    </row>
    <row r="20" spans="1:15" ht="18.95" customHeight="1" x14ac:dyDescent="0.2">
      <c r="A20" s="3"/>
      <c r="B20" s="1121" t="s">
        <v>42</v>
      </c>
      <c r="C20" s="603">
        <v>12691</v>
      </c>
      <c r="D20" s="604">
        <v>9921</v>
      </c>
      <c r="E20" s="604">
        <v>18598</v>
      </c>
      <c r="F20" s="605">
        <v>9895</v>
      </c>
      <c r="G20" s="624">
        <v>11611</v>
      </c>
      <c r="H20" s="605">
        <v>11897</v>
      </c>
      <c r="I20" s="605">
        <v>12198</v>
      </c>
      <c r="J20" s="605">
        <v>12408</v>
      </c>
      <c r="K20" s="605">
        <v>12390</v>
      </c>
      <c r="L20" s="605">
        <v>12745</v>
      </c>
      <c r="M20" s="604">
        <v>13433</v>
      </c>
      <c r="N20" s="604">
        <v>12951</v>
      </c>
      <c r="O20" s="1122">
        <v>150738</v>
      </c>
    </row>
    <row r="21" spans="1:15" ht="18.95" customHeight="1" x14ac:dyDescent="0.2">
      <c r="A21" s="3"/>
      <c r="B21" s="1121" t="s">
        <v>809</v>
      </c>
      <c r="C21" s="603">
        <v>11818</v>
      </c>
      <c r="D21" s="604">
        <v>10733</v>
      </c>
      <c r="E21" s="604">
        <v>11043</v>
      </c>
      <c r="F21" s="605">
        <v>10121</v>
      </c>
      <c r="G21" s="604">
        <v>9288</v>
      </c>
      <c r="H21" s="604">
        <v>10436</v>
      </c>
      <c r="I21" s="604">
        <v>10294</v>
      </c>
      <c r="J21" s="604">
        <v>10946</v>
      </c>
      <c r="K21" s="604">
        <v>10156</v>
      </c>
      <c r="L21" s="604">
        <v>10127</v>
      </c>
      <c r="M21" s="604">
        <v>10398</v>
      </c>
      <c r="N21" s="604">
        <v>11300</v>
      </c>
      <c r="O21" s="1122">
        <v>126660</v>
      </c>
    </row>
    <row r="22" spans="1:15" ht="18.95" customHeight="1" x14ac:dyDescent="0.2">
      <c r="A22" s="3"/>
      <c r="B22" s="1121" t="s">
        <v>910</v>
      </c>
      <c r="C22" s="603">
        <v>4089</v>
      </c>
      <c r="D22" s="604">
        <v>3170</v>
      </c>
      <c r="E22" s="604">
        <v>4879</v>
      </c>
      <c r="F22" s="604">
        <v>470</v>
      </c>
      <c r="G22" s="604">
        <v>42</v>
      </c>
      <c r="H22" s="604">
        <v>1454</v>
      </c>
      <c r="I22" s="604">
        <v>268</v>
      </c>
      <c r="J22" s="604">
        <v>2175</v>
      </c>
      <c r="K22" s="604">
        <v>268</v>
      </c>
      <c r="L22" s="604">
        <v>3124</v>
      </c>
      <c r="M22" s="604">
        <v>60</v>
      </c>
      <c r="N22" s="604">
        <v>384</v>
      </c>
      <c r="O22" s="1122">
        <v>20383</v>
      </c>
    </row>
    <row r="23" spans="1:15" ht="18.95" customHeight="1" x14ac:dyDescent="0.2">
      <c r="A23" s="3"/>
      <c r="B23" s="1123" t="s">
        <v>911</v>
      </c>
      <c r="C23" s="606">
        <v>28598</v>
      </c>
      <c r="D23" s="606">
        <v>23824</v>
      </c>
      <c r="E23" s="606">
        <v>34520</v>
      </c>
      <c r="F23" s="606">
        <v>20486</v>
      </c>
      <c r="G23" s="606">
        <v>20941</v>
      </c>
      <c r="H23" s="606">
        <v>23787</v>
      </c>
      <c r="I23" s="606">
        <v>22760</v>
      </c>
      <c r="J23" s="606">
        <v>25529</v>
      </c>
      <c r="K23" s="606">
        <v>22814</v>
      </c>
      <c r="L23" s="606">
        <v>25996</v>
      </c>
      <c r="M23" s="606">
        <v>23891</v>
      </c>
      <c r="N23" s="606">
        <v>24635</v>
      </c>
      <c r="O23" s="1122">
        <v>297781</v>
      </c>
    </row>
    <row r="24" spans="1:15" ht="15" x14ac:dyDescent="0.2">
      <c r="A24" s="3"/>
      <c r="B24" s="13" t="s">
        <v>1076</v>
      </c>
      <c r="C24" s="3"/>
      <c r="D24" s="9"/>
      <c r="E24" s="9"/>
      <c r="F24" s="9"/>
      <c r="G24" s="9"/>
      <c r="H24" s="9"/>
      <c r="I24" s="9"/>
      <c r="J24" s="9"/>
      <c r="K24" s="9"/>
      <c r="L24" s="9"/>
      <c r="M24" s="9"/>
      <c r="N24" s="9"/>
      <c r="O24" s="3"/>
    </row>
  </sheetData>
  <mergeCells count="2">
    <mergeCell ref="B1:O1"/>
    <mergeCell ref="B2:O2"/>
  </mergeCells>
  <hyperlinks>
    <hyperlink ref="P1" location="Índice!A1" display="Volver"/>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Q51"/>
  <sheetViews>
    <sheetView zoomScale="90" zoomScaleNormal="90" workbookViewId="0"/>
  </sheetViews>
  <sheetFormatPr baseColWidth="10" defaultColWidth="4.42578125" defaultRowHeight="12.75" x14ac:dyDescent="0.2"/>
  <cols>
    <col min="1" max="1" width="6.7109375" style="3" customWidth="1"/>
    <col min="2" max="2" width="18.85546875" style="3" customWidth="1"/>
    <col min="3" max="3" width="14.5703125" style="3" bestFit="1" customWidth="1"/>
    <col min="4" max="7" width="14.5703125" style="9" bestFit="1" customWidth="1"/>
    <col min="8" max="8" width="17" style="9" bestFit="1" customWidth="1"/>
    <col min="9" max="13" width="14.5703125" style="9" bestFit="1" customWidth="1"/>
    <col min="14" max="14" width="15" style="9" customWidth="1"/>
    <col min="15" max="15" width="15.7109375" style="9" bestFit="1" customWidth="1"/>
    <col min="16" max="16384" width="4.42578125" style="3"/>
  </cols>
  <sheetData>
    <row r="1" spans="2:17" x14ac:dyDescent="0.2">
      <c r="B1" s="1"/>
      <c r="C1" s="1"/>
      <c r="D1" s="2"/>
      <c r="E1" s="2"/>
      <c r="F1" s="2"/>
      <c r="G1" s="2"/>
      <c r="H1" s="2"/>
      <c r="I1" s="2"/>
      <c r="J1" s="2"/>
      <c r="K1" s="2"/>
      <c r="L1" s="2"/>
      <c r="M1" s="2"/>
      <c r="N1" s="2"/>
      <c r="O1" s="2"/>
    </row>
    <row r="2" spans="2:17" ht="15.75" x14ac:dyDescent="0.25">
      <c r="B2" s="1278" t="s">
        <v>1004</v>
      </c>
      <c r="C2" s="1278"/>
      <c r="D2" s="1278"/>
      <c r="E2" s="1278"/>
      <c r="F2" s="1278"/>
      <c r="G2" s="1278"/>
      <c r="H2" s="1278"/>
      <c r="I2" s="1278"/>
      <c r="J2" s="1278"/>
      <c r="K2" s="1278"/>
      <c r="L2" s="1278"/>
      <c r="M2" s="1278"/>
      <c r="N2" s="1278"/>
      <c r="O2" s="1278"/>
      <c r="Q2" s="896" t="s">
        <v>1059</v>
      </c>
    </row>
    <row r="3" spans="2:17" ht="15.75" x14ac:dyDescent="0.25">
      <c r="B3" s="1278" t="s">
        <v>13</v>
      </c>
      <c r="C3" s="1278"/>
      <c r="D3" s="1278"/>
      <c r="E3" s="1278"/>
      <c r="F3" s="1278"/>
      <c r="G3" s="1278"/>
      <c r="H3" s="1278"/>
      <c r="I3" s="1278"/>
      <c r="J3" s="1278"/>
      <c r="K3" s="1278"/>
      <c r="L3" s="1278"/>
      <c r="M3" s="1278"/>
      <c r="N3" s="1278"/>
      <c r="O3" s="1278"/>
    </row>
    <row r="4" spans="2:17" x14ac:dyDescent="0.2">
      <c r="B4" s="601"/>
      <c r="C4" s="2"/>
      <c r="D4" s="2"/>
      <c r="E4" s="2"/>
      <c r="F4" s="2"/>
      <c r="G4" s="2"/>
      <c r="H4" s="2"/>
      <c r="I4" s="2"/>
      <c r="J4" s="2"/>
      <c r="K4" s="2"/>
      <c r="L4" s="2"/>
      <c r="M4" s="2"/>
      <c r="N4" s="2"/>
      <c r="O4" s="2"/>
    </row>
    <row r="5" spans="2:17" ht="25.5" x14ac:dyDescent="0.2">
      <c r="B5" s="1164" t="s">
        <v>794</v>
      </c>
      <c r="C5" s="935" t="s">
        <v>14</v>
      </c>
      <c r="D5" s="935" t="s">
        <v>15</v>
      </c>
      <c r="E5" s="935" t="s">
        <v>16</v>
      </c>
      <c r="F5" s="935" t="s">
        <v>17</v>
      </c>
      <c r="G5" s="935" t="s">
        <v>18</v>
      </c>
      <c r="H5" s="935" t="s">
        <v>19</v>
      </c>
      <c r="I5" s="935" t="s">
        <v>20</v>
      </c>
      <c r="J5" s="935" t="s">
        <v>21</v>
      </c>
      <c r="K5" s="935" t="s">
        <v>22</v>
      </c>
      <c r="L5" s="935" t="s">
        <v>23</v>
      </c>
      <c r="M5" s="935" t="s">
        <v>24</v>
      </c>
      <c r="N5" s="935" t="s">
        <v>25</v>
      </c>
      <c r="O5" s="1165" t="s">
        <v>26</v>
      </c>
    </row>
    <row r="6" spans="2:17" ht="15" x14ac:dyDescent="0.2">
      <c r="B6" s="1047" t="s">
        <v>795</v>
      </c>
      <c r="C6" s="603">
        <v>65024</v>
      </c>
      <c r="D6" s="604">
        <v>65165</v>
      </c>
      <c r="E6" s="604">
        <v>64638</v>
      </c>
      <c r="F6" s="604">
        <v>65253</v>
      </c>
      <c r="G6" s="604">
        <v>61225</v>
      </c>
      <c r="H6" s="604">
        <v>65145</v>
      </c>
      <c r="I6" s="604">
        <v>66210</v>
      </c>
      <c r="J6" s="604">
        <v>66939</v>
      </c>
      <c r="K6" s="604">
        <v>67088</v>
      </c>
      <c r="L6" s="604">
        <v>66965</v>
      </c>
      <c r="M6" s="604">
        <v>66609</v>
      </c>
      <c r="N6" s="604">
        <v>66381</v>
      </c>
      <c r="O6" s="1166">
        <v>65553.5</v>
      </c>
    </row>
    <row r="7" spans="2:17" ht="15" x14ac:dyDescent="0.2">
      <c r="B7" s="1047" t="s">
        <v>796</v>
      </c>
      <c r="C7" s="603">
        <v>84671</v>
      </c>
      <c r="D7" s="604">
        <v>85035</v>
      </c>
      <c r="E7" s="604">
        <v>82982</v>
      </c>
      <c r="F7" s="604">
        <v>81567</v>
      </c>
      <c r="G7" s="604">
        <v>81582</v>
      </c>
      <c r="H7" s="604">
        <v>83224</v>
      </c>
      <c r="I7" s="604">
        <v>84267</v>
      </c>
      <c r="J7" s="604">
        <v>84230</v>
      </c>
      <c r="K7" s="604">
        <v>87409</v>
      </c>
      <c r="L7" s="604">
        <v>87609</v>
      </c>
      <c r="M7" s="604">
        <v>82655</v>
      </c>
      <c r="N7" s="604">
        <v>83457</v>
      </c>
      <c r="O7" s="1166">
        <v>84057.333333333328</v>
      </c>
    </row>
    <row r="8" spans="2:17" ht="15" x14ac:dyDescent="0.2">
      <c r="B8" s="1047" t="s">
        <v>797</v>
      </c>
      <c r="C8" s="603">
        <v>15968</v>
      </c>
      <c r="D8" s="604">
        <v>15592</v>
      </c>
      <c r="E8" s="604">
        <v>16102</v>
      </c>
      <c r="F8" s="605">
        <v>15623</v>
      </c>
      <c r="G8" s="604">
        <v>16126</v>
      </c>
      <c r="H8" s="604">
        <v>15927</v>
      </c>
      <c r="I8" s="604">
        <v>15772</v>
      </c>
      <c r="J8" s="604">
        <v>15930</v>
      </c>
      <c r="K8" s="604">
        <v>15445</v>
      </c>
      <c r="L8" s="605">
        <v>16046</v>
      </c>
      <c r="M8" s="604">
        <v>15852</v>
      </c>
      <c r="N8" s="604">
        <v>15619</v>
      </c>
      <c r="O8" s="1166">
        <v>15833.5</v>
      </c>
    </row>
    <row r="9" spans="2:17" x14ac:dyDescent="0.2">
      <c r="B9" s="1047" t="s">
        <v>798</v>
      </c>
      <c r="C9" s="606">
        <v>165663</v>
      </c>
      <c r="D9" s="606">
        <v>165792</v>
      </c>
      <c r="E9" s="606">
        <v>163722</v>
      </c>
      <c r="F9" s="606">
        <v>162443</v>
      </c>
      <c r="G9" s="606">
        <v>158933</v>
      </c>
      <c r="H9" s="606">
        <v>164296</v>
      </c>
      <c r="I9" s="606">
        <v>166249</v>
      </c>
      <c r="J9" s="606">
        <v>167099</v>
      </c>
      <c r="K9" s="606">
        <v>169942</v>
      </c>
      <c r="L9" s="606">
        <v>170620</v>
      </c>
      <c r="M9" s="606">
        <v>165116</v>
      </c>
      <c r="N9" s="606">
        <v>165457</v>
      </c>
      <c r="O9" s="1122">
        <v>165444.33333333334</v>
      </c>
    </row>
    <row r="10" spans="2:17" ht="15" x14ac:dyDescent="0.2">
      <c r="B10" s="1047" t="s">
        <v>799</v>
      </c>
      <c r="C10" s="604">
        <v>326395</v>
      </c>
      <c r="D10" s="604">
        <v>338078</v>
      </c>
      <c r="E10" s="604">
        <v>337488</v>
      </c>
      <c r="F10" s="604">
        <v>340411</v>
      </c>
      <c r="G10" s="604">
        <v>335954</v>
      </c>
      <c r="H10" s="605">
        <v>334087</v>
      </c>
      <c r="I10" s="605">
        <v>332474</v>
      </c>
      <c r="J10" s="605">
        <v>333922</v>
      </c>
      <c r="K10" s="605">
        <v>340397</v>
      </c>
      <c r="L10" s="605">
        <v>339093</v>
      </c>
      <c r="M10" s="605">
        <v>339682</v>
      </c>
      <c r="N10" s="605">
        <v>340868</v>
      </c>
      <c r="O10" s="1166">
        <v>336570.75</v>
      </c>
    </row>
    <row r="11" spans="2:17" x14ac:dyDescent="0.2">
      <c r="B11" s="1047" t="s">
        <v>27</v>
      </c>
      <c r="C11" s="606">
        <v>492058</v>
      </c>
      <c r="D11" s="606">
        <v>503870</v>
      </c>
      <c r="E11" s="606">
        <v>501210</v>
      </c>
      <c r="F11" s="606">
        <v>502854</v>
      </c>
      <c r="G11" s="606">
        <v>494887</v>
      </c>
      <c r="H11" s="606">
        <v>498383</v>
      </c>
      <c r="I11" s="606">
        <v>498723</v>
      </c>
      <c r="J11" s="606">
        <v>501021</v>
      </c>
      <c r="K11" s="606">
        <v>510339</v>
      </c>
      <c r="L11" s="606">
        <v>509713</v>
      </c>
      <c r="M11" s="606">
        <v>504798</v>
      </c>
      <c r="N11" s="606">
        <v>506325</v>
      </c>
      <c r="O11" s="1122">
        <v>502015.08333333337</v>
      </c>
    </row>
    <row r="12" spans="2:17" ht="13.5" customHeight="1" x14ac:dyDescent="0.2">
      <c r="B12" s="1409" t="s">
        <v>800</v>
      </c>
      <c r="C12" s="5"/>
      <c r="D12" s="608"/>
      <c r="E12" s="608"/>
      <c r="F12" s="608"/>
      <c r="G12" s="608"/>
      <c r="H12" s="608"/>
      <c r="I12" s="608"/>
      <c r="J12" s="608"/>
      <c r="K12" s="608"/>
      <c r="L12" s="608"/>
      <c r="M12" s="608"/>
      <c r="N12" s="608"/>
      <c r="O12" s="608"/>
    </row>
    <row r="13" spans="2:17" x14ac:dyDescent="0.2">
      <c r="B13" s="1409" t="s">
        <v>801</v>
      </c>
      <c r="C13" s="6"/>
      <c r="D13" s="6"/>
      <c r="E13" s="6"/>
      <c r="F13" s="6"/>
      <c r="G13" s="6"/>
      <c r="H13" s="6"/>
      <c r="I13" s="6"/>
      <c r="J13" s="6"/>
      <c r="K13" s="6"/>
      <c r="L13" s="6"/>
      <c r="M13" s="6"/>
      <c r="N13" s="6"/>
      <c r="O13" s="2"/>
    </row>
    <row r="14" spans="2:17" x14ac:dyDescent="0.2">
      <c r="B14" s="6"/>
      <c r="C14" s="2"/>
      <c r="D14" s="2"/>
      <c r="E14" s="2"/>
      <c r="F14" s="2"/>
      <c r="G14" s="2"/>
      <c r="H14" s="2"/>
      <c r="I14" s="2"/>
      <c r="J14" s="2"/>
      <c r="K14" s="2"/>
      <c r="L14" s="2"/>
      <c r="M14" s="2"/>
      <c r="N14" s="2"/>
      <c r="O14" s="2"/>
    </row>
    <row r="15" spans="2:17" x14ac:dyDescent="0.2">
      <c r="B15" s="1"/>
      <c r="C15" s="2"/>
      <c r="D15" s="2"/>
      <c r="E15" s="2"/>
      <c r="F15" s="2"/>
      <c r="G15" s="2"/>
      <c r="H15" s="2"/>
      <c r="I15" s="2"/>
      <c r="J15" s="2"/>
      <c r="K15" s="2"/>
      <c r="L15" s="2"/>
      <c r="M15" s="2"/>
      <c r="N15" s="2"/>
      <c r="O15" s="2"/>
    </row>
    <row r="16" spans="2:17" ht="15.75" x14ac:dyDescent="0.25">
      <c r="B16" s="1278" t="s">
        <v>1045</v>
      </c>
      <c r="C16" s="1278"/>
      <c r="D16" s="1278"/>
      <c r="E16" s="1278"/>
      <c r="F16" s="1278"/>
      <c r="G16" s="1278"/>
      <c r="H16" s="1278"/>
      <c r="I16" s="1278"/>
      <c r="J16" s="1278"/>
      <c r="K16" s="1278"/>
      <c r="L16" s="1278"/>
      <c r="M16" s="1278"/>
      <c r="N16" s="1278"/>
      <c r="O16" s="1278"/>
    </row>
    <row r="17" spans="2:15" ht="15.75" x14ac:dyDescent="0.25">
      <c r="B17" s="1278" t="s">
        <v>13</v>
      </c>
      <c r="C17" s="1278"/>
      <c r="D17" s="1278"/>
      <c r="E17" s="1278"/>
      <c r="F17" s="1278"/>
      <c r="G17" s="1278"/>
      <c r="H17" s="1278"/>
      <c r="I17" s="1278"/>
      <c r="J17" s="1278"/>
      <c r="K17" s="1278"/>
      <c r="L17" s="1278"/>
      <c r="M17" s="1278"/>
      <c r="N17" s="1278"/>
      <c r="O17" s="1278"/>
    </row>
    <row r="18" spans="2:15" x14ac:dyDescent="0.2">
      <c r="B18" s="601"/>
      <c r="C18" s="6"/>
      <c r="D18" s="2"/>
      <c r="E18" s="2"/>
      <c r="F18" s="2"/>
      <c r="G18" s="2"/>
      <c r="H18" s="2"/>
      <c r="I18" s="2"/>
      <c r="J18" s="2"/>
      <c r="K18" s="2"/>
      <c r="L18" s="2"/>
      <c r="M18" s="2"/>
      <c r="N18" s="2"/>
      <c r="O18" s="2"/>
    </row>
    <row r="19" spans="2:15" ht="25.5" x14ac:dyDescent="0.2">
      <c r="B19" s="1164" t="s">
        <v>794</v>
      </c>
      <c r="C19" s="935" t="s">
        <v>14</v>
      </c>
      <c r="D19" s="935" t="s">
        <v>15</v>
      </c>
      <c r="E19" s="935" t="s">
        <v>16</v>
      </c>
      <c r="F19" s="935" t="s">
        <v>17</v>
      </c>
      <c r="G19" s="935" t="s">
        <v>18</v>
      </c>
      <c r="H19" s="935" t="s">
        <v>19</v>
      </c>
      <c r="I19" s="935" t="s">
        <v>20</v>
      </c>
      <c r="J19" s="935" t="s">
        <v>21</v>
      </c>
      <c r="K19" s="935" t="s">
        <v>22</v>
      </c>
      <c r="L19" s="935" t="s">
        <v>23</v>
      </c>
      <c r="M19" s="935" t="s">
        <v>24</v>
      </c>
      <c r="N19" s="935" t="s">
        <v>25</v>
      </c>
      <c r="O19" s="1165" t="s">
        <v>26</v>
      </c>
    </row>
    <row r="20" spans="2:15" ht="15" x14ac:dyDescent="0.2">
      <c r="B20" s="1047" t="s">
        <v>795</v>
      </c>
      <c r="C20" s="603">
        <v>2411431</v>
      </c>
      <c r="D20" s="603">
        <v>2351519</v>
      </c>
      <c r="E20" s="603">
        <v>2371839</v>
      </c>
      <c r="F20" s="603">
        <v>2368539</v>
      </c>
      <c r="G20" s="603">
        <v>2322842</v>
      </c>
      <c r="H20" s="603">
        <v>2319212</v>
      </c>
      <c r="I20" s="603">
        <v>2311867</v>
      </c>
      <c r="J20" s="603">
        <v>2317633</v>
      </c>
      <c r="K20" s="603">
        <v>2312497</v>
      </c>
      <c r="L20" s="603">
        <v>2333223</v>
      </c>
      <c r="M20" s="603">
        <v>2344602</v>
      </c>
      <c r="N20" s="603">
        <v>2405287</v>
      </c>
      <c r="O20" s="1178">
        <v>2347540.9166666665</v>
      </c>
    </row>
    <row r="21" spans="2:15" ht="15" x14ac:dyDescent="0.2">
      <c r="B21" s="1047" t="s">
        <v>802</v>
      </c>
      <c r="C21" s="603">
        <v>2118242</v>
      </c>
      <c r="D21" s="603">
        <v>2039629</v>
      </c>
      <c r="E21" s="603">
        <v>1988227</v>
      </c>
      <c r="F21" s="603">
        <v>2035752</v>
      </c>
      <c r="G21" s="603">
        <v>1990304</v>
      </c>
      <c r="H21" s="603">
        <v>1962839</v>
      </c>
      <c r="I21" s="603">
        <v>2005804</v>
      </c>
      <c r="J21" s="603">
        <v>2000102</v>
      </c>
      <c r="K21" s="603">
        <v>2021586</v>
      </c>
      <c r="L21" s="603">
        <v>2049015</v>
      </c>
      <c r="M21" s="603">
        <v>1978581</v>
      </c>
      <c r="N21" s="603">
        <v>2042120</v>
      </c>
      <c r="O21" s="1178">
        <v>2019350.0833333333</v>
      </c>
    </row>
    <row r="22" spans="2:15" ht="15" x14ac:dyDescent="0.2">
      <c r="B22" s="1047" t="s">
        <v>797</v>
      </c>
      <c r="C22" s="603">
        <v>596858</v>
      </c>
      <c r="D22" s="603">
        <v>589662</v>
      </c>
      <c r="E22" s="603">
        <v>600190</v>
      </c>
      <c r="F22" s="603">
        <v>590023</v>
      </c>
      <c r="G22" s="603">
        <v>583201</v>
      </c>
      <c r="H22" s="603">
        <v>590322</v>
      </c>
      <c r="I22" s="603">
        <v>584610</v>
      </c>
      <c r="J22" s="603">
        <v>575857</v>
      </c>
      <c r="K22" s="603">
        <v>571548</v>
      </c>
      <c r="L22" s="603">
        <v>593079</v>
      </c>
      <c r="M22" s="603">
        <v>594742</v>
      </c>
      <c r="N22" s="603">
        <v>590643</v>
      </c>
      <c r="O22" s="1178">
        <v>588394.58333333337</v>
      </c>
    </row>
    <row r="23" spans="2:15" x14ac:dyDescent="0.2">
      <c r="B23" s="1047" t="s">
        <v>798</v>
      </c>
      <c r="C23" s="606">
        <v>5126531</v>
      </c>
      <c r="D23" s="606">
        <v>4980810</v>
      </c>
      <c r="E23" s="606">
        <v>4960256</v>
      </c>
      <c r="F23" s="606">
        <v>4994314</v>
      </c>
      <c r="G23" s="606">
        <v>4896347</v>
      </c>
      <c r="H23" s="606">
        <v>4872373</v>
      </c>
      <c r="I23" s="606">
        <v>4902281</v>
      </c>
      <c r="J23" s="602">
        <v>4893592</v>
      </c>
      <c r="K23" s="602">
        <v>4905631</v>
      </c>
      <c r="L23" s="602">
        <v>4975317</v>
      </c>
      <c r="M23" s="602">
        <v>4917925</v>
      </c>
      <c r="N23" s="602">
        <v>5038050</v>
      </c>
      <c r="O23" s="1179">
        <v>4955285.583333333</v>
      </c>
    </row>
    <row r="24" spans="2:15" ht="15" x14ac:dyDescent="0.2">
      <c r="B24" s="1047" t="s">
        <v>799</v>
      </c>
      <c r="C24" s="604">
        <v>695322</v>
      </c>
      <c r="D24" s="604">
        <v>774566</v>
      </c>
      <c r="E24" s="604">
        <v>777541</v>
      </c>
      <c r="F24" s="604">
        <v>755444</v>
      </c>
      <c r="G24" s="604">
        <v>750503</v>
      </c>
      <c r="H24" s="604">
        <v>758832</v>
      </c>
      <c r="I24" s="604">
        <v>748605</v>
      </c>
      <c r="J24" s="603">
        <v>759342</v>
      </c>
      <c r="K24" s="603">
        <v>769170</v>
      </c>
      <c r="L24" s="603">
        <v>768298</v>
      </c>
      <c r="M24" s="603">
        <v>785408</v>
      </c>
      <c r="N24" s="603">
        <v>794956</v>
      </c>
      <c r="O24" s="1178">
        <v>761498.91666666663</v>
      </c>
    </row>
    <row r="25" spans="2:15" x14ac:dyDescent="0.2">
      <c r="B25" s="1047" t="s">
        <v>27</v>
      </c>
      <c r="C25" s="606">
        <v>5821853</v>
      </c>
      <c r="D25" s="606">
        <v>5755376</v>
      </c>
      <c r="E25" s="606">
        <v>5737797</v>
      </c>
      <c r="F25" s="606">
        <v>5749758</v>
      </c>
      <c r="G25" s="606">
        <v>5646850</v>
      </c>
      <c r="H25" s="606">
        <v>5631205</v>
      </c>
      <c r="I25" s="606">
        <v>5650886</v>
      </c>
      <c r="J25" s="602">
        <v>5652934</v>
      </c>
      <c r="K25" s="602">
        <v>5674801</v>
      </c>
      <c r="L25" s="603">
        <v>5743615</v>
      </c>
      <c r="M25" s="603">
        <v>5703333</v>
      </c>
      <c r="N25" s="603">
        <v>5833006</v>
      </c>
      <c r="O25" s="1178">
        <v>5716784.5</v>
      </c>
    </row>
    <row r="26" spans="2:15" x14ac:dyDescent="0.2">
      <c r="B26" s="1409" t="s">
        <v>800</v>
      </c>
      <c r="C26" s="5"/>
      <c r="D26" s="608"/>
      <c r="E26" s="608"/>
      <c r="F26" s="608"/>
      <c r="G26" s="608"/>
      <c r="H26" s="608"/>
      <c r="I26" s="608"/>
      <c r="J26" s="608"/>
      <c r="K26" s="608"/>
      <c r="L26" s="608"/>
      <c r="M26" s="608"/>
      <c r="N26" s="608"/>
      <c r="O26" s="608"/>
    </row>
    <row r="27" spans="2:15" x14ac:dyDescent="0.2">
      <c r="B27" s="1409" t="s">
        <v>801</v>
      </c>
      <c r="C27" s="5"/>
      <c r="D27" s="5"/>
      <c r="E27" s="5"/>
      <c r="F27" s="5"/>
      <c r="G27" s="5"/>
      <c r="H27" s="5"/>
      <c r="I27" s="5"/>
      <c r="J27" s="5"/>
      <c r="K27" s="5"/>
      <c r="L27" s="5"/>
      <c r="M27" s="5"/>
      <c r="N27" s="5"/>
      <c r="O27" s="608"/>
    </row>
    <row r="28" spans="2:15" x14ac:dyDescent="0.2">
      <c r="B28" s="607"/>
      <c r="C28" s="608"/>
      <c r="D28" s="608"/>
      <c r="E28" s="608"/>
      <c r="F28" s="608"/>
      <c r="G28" s="608"/>
      <c r="H28" s="608"/>
      <c r="I28" s="608"/>
      <c r="J28" s="608"/>
      <c r="K28" s="608"/>
      <c r="L28" s="608"/>
      <c r="M28" s="608"/>
      <c r="N28" s="608"/>
      <c r="O28" s="608"/>
    </row>
    <row r="29" spans="2:15" x14ac:dyDescent="0.2">
      <c r="B29" s="1"/>
      <c r="C29" s="2"/>
      <c r="D29" s="2"/>
      <c r="E29" s="2"/>
      <c r="F29" s="2"/>
      <c r="G29" s="2"/>
      <c r="H29" s="2"/>
      <c r="I29" s="2"/>
      <c r="J29" s="2"/>
      <c r="K29" s="2"/>
      <c r="L29" s="2"/>
      <c r="M29" s="2"/>
      <c r="N29" s="2"/>
      <c r="O29" s="2"/>
    </row>
    <row r="30" spans="2:15" ht="15.75" x14ac:dyDescent="0.25">
      <c r="B30" s="1276"/>
      <c r="C30" s="1277"/>
      <c r="D30" s="1277"/>
      <c r="E30" s="1277"/>
      <c r="F30" s="1277"/>
      <c r="G30" s="1277"/>
      <c r="H30" s="1277"/>
      <c r="I30" s="1277"/>
      <c r="J30" s="1277"/>
      <c r="K30" s="1277"/>
      <c r="L30" s="1277"/>
      <c r="M30" s="1277"/>
      <c r="N30" s="1277"/>
      <c r="O30" s="1277"/>
    </row>
    <row r="31" spans="2:15" ht="15.75" x14ac:dyDescent="0.25">
      <c r="B31" s="897" t="s">
        <v>1046</v>
      </c>
      <c r="C31" s="897"/>
      <c r="D31" s="610"/>
      <c r="E31" s="610"/>
      <c r="F31" s="610"/>
      <c r="G31" s="610"/>
      <c r="H31" s="610"/>
      <c r="I31" s="610"/>
      <c r="J31" s="610"/>
      <c r="K31" s="610"/>
      <c r="L31" s="610"/>
      <c r="M31" s="610"/>
      <c r="N31" s="610"/>
      <c r="O31" s="610"/>
    </row>
    <row r="32" spans="2:15" ht="15.75" x14ac:dyDescent="0.25">
      <c r="B32" s="1278" t="s">
        <v>13</v>
      </c>
      <c r="C32" s="1279"/>
      <c r="D32" s="1279"/>
      <c r="E32" s="1279"/>
      <c r="F32" s="1279"/>
      <c r="G32" s="1279"/>
      <c r="H32" s="1279"/>
      <c r="I32" s="1279"/>
      <c r="J32" s="1279"/>
      <c r="K32" s="1279"/>
      <c r="L32" s="1279"/>
      <c r="M32" s="1279"/>
      <c r="N32" s="1279"/>
      <c r="O32" s="1279"/>
    </row>
    <row r="33" spans="2:15" ht="15.75" x14ac:dyDescent="0.25">
      <c r="B33" s="611"/>
      <c r="C33" s="898"/>
      <c r="D33" s="898"/>
      <c r="E33" s="898"/>
      <c r="F33" s="898"/>
      <c r="G33" s="898"/>
      <c r="H33" s="898" t="s">
        <v>803</v>
      </c>
      <c r="I33" s="898"/>
      <c r="J33" s="898"/>
      <c r="K33" s="898"/>
      <c r="L33" s="898"/>
      <c r="M33" s="898"/>
      <c r="N33" s="898"/>
      <c r="O33" s="898"/>
    </row>
    <row r="34" spans="2:15" ht="25.5" x14ac:dyDescent="0.2">
      <c r="B34" s="1164" t="s">
        <v>794</v>
      </c>
      <c r="C34" s="935" t="s">
        <v>28</v>
      </c>
      <c r="D34" s="935" t="s">
        <v>29</v>
      </c>
      <c r="E34" s="935" t="s">
        <v>30</v>
      </c>
      <c r="F34" s="935" t="s">
        <v>31</v>
      </c>
      <c r="G34" s="935" t="s">
        <v>32</v>
      </c>
      <c r="H34" s="935" t="s">
        <v>33</v>
      </c>
      <c r="I34" s="935" t="s">
        <v>34</v>
      </c>
      <c r="J34" s="935" t="s">
        <v>35</v>
      </c>
      <c r="K34" s="935" t="s">
        <v>36</v>
      </c>
      <c r="L34" s="935" t="s">
        <v>37</v>
      </c>
      <c r="M34" s="935" t="s">
        <v>38</v>
      </c>
      <c r="N34" s="935" t="s">
        <v>39</v>
      </c>
      <c r="O34" s="1165" t="s">
        <v>40</v>
      </c>
    </row>
    <row r="35" spans="2:15" x14ac:dyDescent="0.2">
      <c r="B35" s="1040" t="s">
        <v>804</v>
      </c>
      <c r="C35" s="612">
        <v>2014680737</v>
      </c>
      <c r="D35" s="612">
        <v>1786813276</v>
      </c>
      <c r="E35" s="612">
        <v>1804112962</v>
      </c>
      <c r="F35" s="612">
        <v>1876614319</v>
      </c>
      <c r="G35" s="612">
        <v>1837456345</v>
      </c>
      <c r="H35" s="612">
        <v>1818109843</v>
      </c>
      <c r="I35" s="612">
        <v>1848027765</v>
      </c>
      <c r="J35" s="612">
        <v>1827475841</v>
      </c>
      <c r="K35" s="612">
        <v>1827873838</v>
      </c>
      <c r="L35" s="612">
        <v>1965350927</v>
      </c>
      <c r="M35" s="612">
        <v>1848411001</v>
      </c>
      <c r="N35" s="612">
        <v>1900808700</v>
      </c>
      <c r="O35" s="118">
        <v>22355735554</v>
      </c>
    </row>
    <row r="36" spans="2:15" x14ac:dyDescent="0.2">
      <c r="B36" s="1040" t="s">
        <v>805</v>
      </c>
      <c r="C36" s="612">
        <v>1505868698.7249999</v>
      </c>
      <c r="D36" s="612">
        <v>1405634035.21</v>
      </c>
      <c r="E36" s="612">
        <v>1361891452.0239999</v>
      </c>
      <c r="F36" s="612">
        <v>1394264213.0700002</v>
      </c>
      <c r="G36" s="612">
        <v>1424771966.7160001</v>
      </c>
      <c r="H36" s="612">
        <v>1392912434.243</v>
      </c>
      <c r="I36" s="612">
        <v>1410634579.138</v>
      </c>
      <c r="J36" s="612">
        <v>1423088160.622</v>
      </c>
      <c r="K36" s="612">
        <v>1446096695.4890001</v>
      </c>
      <c r="L36" s="612">
        <v>1539120553.3059998</v>
      </c>
      <c r="M36" s="612">
        <v>1436957359.3070002</v>
      </c>
      <c r="N36" s="612">
        <v>1479983763.825</v>
      </c>
      <c r="O36" s="118">
        <v>17221223911.674999</v>
      </c>
    </row>
    <row r="37" spans="2:15" x14ac:dyDescent="0.2">
      <c r="B37" s="1040" t="s">
        <v>806</v>
      </c>
      <c r="C37" s="612">
        <v>417910932.94400001</v>
      </c>
      <c r="D37" s="612">
        <v>377551501.77999997</v>
      </c>
      <c r="E37" s="612">
        <v>392012955.35200006</v>
      </c>
      <c r="F37" s="612">
        <v>383969766.48799992</v>
      </c>
      <c r="G37" s="612">
        <v>387376391.90300006</v>
      </c>
      <c r="H37" s="612">
        <v>383727760.59800005</v>
      </c>
      <c r="I37" s="612">
        <v>391394912.14999998</v>
      </c>
      <c r="J37" s="612">
        <v>390178370.05299997</v>
      </c>
      <c r="K37" s="612">
        <v>387263110.28399998</v>
      </c>
      <c r="L37" s="612">
        <v>415663966.08399999</v>
      </c>
      <c r="M37" s="612">
        <v>392251393.11200005</v>
      </c>
      <c r="N37" s="612">
        <v>407597951.12800002</v>
      </c>
      <c r="O37" s="118">
        <v>4726899011.8760004</v>
      </c>
    </row>
    <row r="38" spans="2:15" x14ac:dyDescent="0.2">
      <c r="B38" s="1040" t="s">
        <v>798</v>
      </c>
      <c r="C38" s="606">
        <v>3938460368.6689997</v>
      </c>
      <c r="D38" s="613">
        <v>3569998812.9899998</v>
      </c>
      <c r="E38" s="613">
        <v>3558017369.3760004</v>
      </c>
      <c r="F38" s="613">
        <v>3654848298.5580001</v>
      </c>
      <c r="G38" s="613">
        <v>3649604703.619</v>
      </c>
      <c r="H38" s="613">
        <v>3594750037.8410001</v>
      </c>
      <c r="I38" s="613">
        <v>3650057256.2880001</v>
      </c>
      <c r="J38" s="613">
        <v>3640742371.6749997</v>
      </c>
      <c r="K38" s="613">
        <v>3661233643.7730002</v>
      </c>
      <c r="L38" s="613">
        <v>3920135446.3899999</v>
      </c>
      <c r="M38" s="613">
        <v>3677619753.4190001</v>
      </c>
      <c r="N38" s="613">
        <v>3788390414.9530001</v>
      </c>
      <c r="O38" s="1180">
        <v>44303858477.551003</v>
      </c>
    </row>
    <row r="39" spans="2:15" ht="15" x14ac:dyDescent="0.2">
      <c r="B39" s="1040" t="s">
        <v>807</v>
      </c>
      <c r="C39" s="604">
        <v>310401435.61800003</v>
      </c>
      <c r="D39" s="604">
        <v>371748331.15900004</v>
      </c>
      <c r="E39" s="604">
        <v>356149394.49000001</v>
      </c>
      <c r="F39" s="604">
        <v>366729827.50099999</v>
      </c>
      <c r="G39" s="604">
        <v>369592260.92500001</v>
      </c>
      <c r="H39" s="604">
        <v>361731334.05800003</v>
      </c>
      <c r="I39" s="604">
        <v>372432267.73000002</v>
      </c>
      <c r="J39" s="604">
        <v>399567006.76699996</v>
      </c>
      <c r="K39" s="604">
        <v>384247904.61299998</v>
      </c>
      <c r="L39" s="604">
        <v>384829742.93699992</v>
      </c>
      <c r="M39" s="604">
        <v>390466534.32099998</v>
      </c>
      <c r="N39" s="604">
        <v>389228577.472</v>
      </c>
      <c r="O39" s="118">
        <v>4457124617.5909996</v>
      </c>
    </row>
    <row r="40" spans="2:15" x14ac:dyDescent="0.2">
      <c r="B40" s="1040" t="s">
        <v>27</v>
      </c>
      <c r="C40" s="606">
        <v>4248861804.2869997</v>
      </c>
      <c r="D40" s="613">
        <v>3941747144.1489997</v>
      </c>
      <c r="E40" s="613">
        <v>3914166763.8660002</v>
      </c>
      <c r="F40" s="613">
        <v>4021578126.059</v>
      </c>
      <c r="G40" s="613">
        <v>4019196964.5440001</v>
      </c>
      <c r="H40" s="613">
        <v>3956481371.8990002</v>
      </c>
      <c r="I40" s="613">
        <v>4022489524.0180001</v>
      </c>
      <c r="J40" s="613">
        <v>4040309378.4419994</v>
      </c>
      <c r="K40" s="613">
        <v>4045481548.3860002</v>
      </c>
      <c r="L40" s="613">
        <v>4304965189.3269997</v>
      </c>
      <c r="M40" s="613">
        <v>4068086287.7400002</v>
      </c>
      <c r="N40" s="613">
        <v>4177618992.4250002</v>
      </c>
      <c r="O40" s="1180">
        <v>48760983095.141998</v>
      </c>
    </row>
    <row r="41" spans="2:15" ht="15.75" customHeight="1" x14ac:dyDescent="0.2">
      <c r="B41" s="1409" t="s">
        <v>808</v>
      </c>
      <c r="C41" s="5"/>
      <c r="D41" s="608"/>
      <c r="E41" s="608"/>
      <c r="F41" s="608"/>
      <c r="G41" s="608"/>
      <c r="H41" s="608"/>
      <c r="I41" s="608"/>
      <c r="J41" s="608"/>
      <c r="K41" s="608"/>
      <c r="L41" s="608"/>
      <c r="M41" s="608"/>
      <c r="N41" s="608"/>
      <c r="O41" s="608"/>
    </row>
    <row r="42" spans="2:15" x14ac:dyDescent="0.2">
      <c r="B42" s="1409"/>
      <c r="C42" s="614"/>
      <c r="D42" s="615"/>
    </row>
    <row r="43" spans="2:15" x14ac:dyDescent="0.2">
      <c r="C43" s="9"/>
    </row>
    <row r="44" spans="2:15" x14ac:dyDescent="0.2">
      <c r="C44" s="616"/>
      <c r="D44" s="616"/>
      <c r="E44" s="616"/>
      <c r="F44" s="616"/>
      <c r="G44" s="616"/>
      <c r="H44" s="616"/>
      <c r="I44" s="616"/>
      <c r="J44" s="616"/>
      <c r="K44" s="616"/>
      <c r="O44" s="10"/>
    </row>
    <row r="45" spans="2:15" x14ac:dyDescent="0.2">
      <c r="C45" s="9"/>
    </row>
    <row r="46" spans="2:15" x14ac:dyDescent="0.2">
      <c r="C46" s="9"/>
      <c r="G46" s="3"/>
      <c r="H46" s="3"/>
      <c r="I46" s="3"/>
      <c r="J46" s="3"/>
      <c r="K46" s="3"/>
      <c r="L46" s="3"/>
      <c r="M46" s="3"/>
      <c r="N46" s="3"/>
      <c r="O46" s="3"/>
    </row>
    <row r="47" spans="2:15" x14ac:dyDescent="0.2">
      <c r="C47" s="9"/>
      <c r="G47" s="3"/>
      <c r="H47" s="3"/>
      <c r="I47" s="3"/>
      <c r="J47" s="3"/>
      <c r="K47" s="3"/>
      <c r="L47" s="3"/>
      <c r="M47" s="3"/>
      <c r="N47" s="3"/>
      <c r="O47" s="3"/>
    </row>
    <row r="49" spans="3:15" x14ac:dyDescent="0.2">
      <c r="C49" s="11"/>
      <c r="D49" s="11"/>
      <c r="E49" s="11"/>
      <c r="F49" s="11"/>
      <c r="G49" s="3"/>
      <c r="H49" s="3"/>
      <c r="I49" s="3"/>
      <c r="J49" s="3"/>
      <c r="K49" s="3"/>
      <c r="L49" s="3"/>
      <c r="M49" s="3"/>
      <c r="N49" s="3"/>
      <c r="O49" s="3"/>
    </row>
    <row r="50" spans="3:15" x14ac:dyDescent="0.2">
      <c r="C50" s="11"/>
      <c r="D50" s="11"/>
      <c r="E50" s="11"/>
      <c r="F50" s="11"/>
      <c r="G50" s="3"/>
      <c r="H50" s="3"/>
      <c r="I50" s="3"/>
      <c r="J50" s="3"/>
      <c r="K50" s="3"/>
      <c r="L50" s="3"/>
      <c r="M50" s="3"/>
      <c r="N50" s="3"/>
      <c r="O50" s="3"/>
    </row>
    <row r="51" spans="3:15" x14ac:dyDescent="0.2">
      <c r="C51" s="11"/>
      <c r="D51" s="11"/>
      <c r="E51" s="11"/>
      <c r="F51" s="11"/>
      <c r="G51" s="3"/>
      <c r="H51" s="3"/>
      <c r="I51" s="3"/>
      <c r="J51" s="3"/>
      <c r="K51" s="3"/>
      <c r="L51" s="3"/>
      <c r="M51" s="3"/>
      <c r="N51" s="3"/>
      <c r="O51" s="3"/>
    </row>
  </sheetData>
  <mergeCells count="6">
    <mergeCell ref="B30:O30"/>
    <mergeCell ref="B32:O32"/>
    <mergeCell ref="B2:O2"/>
    <mergeCell ref="B3:O3"/>
    <mergeCell ref="B16:O16"/>
    <mergeCell ref="B17:O17"/>
  </mergeCells>
  <hyperlinks>
    <hyperlink ref="Q2" location="Índice!A1" display="Volver"/>
  </hyperlinks>
  <printOptions horizontalCentered="1"/>
  <pageMargins left="0.15748031496062992" right="0.15748031496062992" top="0.98425196850393704" bottom="0.98425196850393704" header="0" footer="0"/>
  <pageSetup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R60"/>
  <sheetViews>
    <sheetView showGridLines="0" zoomScale="90" zoomScaleNormal="90" zoomScalePageLayoutView="90" workbookViewId="0"/>
  </sheetViews>
  <sheetFormatPr baseColWidth="10" defaultColWidth="10.85546875" defaultRowHeight="15" x14ac:dyDescent="0.25"/>
  <cols>
    <col min="1" max="1" width="6.7109375" style="3" customWidth="1"/>
    <col min="2" max="2" width="34.5703125" style="3" customWidth="1"/>
    <col min="3" max="16" width="10.85546875" style="787"/>
    <col min="17" max="16384" width="10.85546875" style="3"/>
  </cols>
  <sheetData>
    <row r="1" spans="2:18" ht="25.5" customHeight="1" x14ac:dyDescent="0.25">
      <c r="B1" s="1314" t="s">
        <v>912</v>
      </c>
      <c r="C1" s="1314"/>
      <c r="D1" s="1314"/>
      <c r="E1" s="1314"/>
      <c r="F1" s="1314"/>
      <c r="G1" s="1314"/>
      <c r="H1" s="1314"/>
      <c r="I1" s="1314"/>
      <c r="J1" s="1314"/>
      <c r="K1" s="1314"/>
      <c r="L1" s="1314"/>
      <c r="M1" s="1314"/>
      <c r="N1" s="1314"/>
      <c r="O1" s="1314"/>
      <c r="P1" s="1314"/>
      <c r="Q1" s="896" t="s">
        <v>1059</v>
      </c>
    </row>
    <row r="2" spans="2:18" x14ac:dyDescent="0.25">
      <c r="B2" s="1315" t="s">
        <v>13</v>
      </c>
      <c r="C2" s="1315"/>
      <c r="D2" s="1315"/>
      <c r="E2" s="1315"/>
      <c r="F2" s="1315"/>
      <c r="G2" s="1315"/>
      <c r="H2" s="1315"/>
      <c r="I2" s="1315"/>
      <c r="J2" s="1315"/>
      <c r="K2" s="1315"/>
      <c r="L2" s="1315"/>
      <c r="M2" s="1315"/>
      <c r="N2" s="1315"/>
      <c r="O2" s="1315"/>
      <c r="P2" s="772"/>
    </row>
    <row r="3" spans="2:18" ht="37.5" customHeight="1" x14ac:dyDescent="0.25">
      <c r="B3" s="1387" t="s">
        <v>913</v>
      </c>
      <c r="C3" s="1387"/>
      <c r="D3" s="1387"/>
      <c r="E3" s="1387"/>
      <c r="F3" s="1387"/>
      <c r="G3" s="1387"/>
      <c r="H3" s="1387"/>
      <c r="I3" s="1387"/>
      <c r="J3" s="1387"/>
      <c r="K3" s="1387"/>
      <c r="L3" s="1387"/>
      <c r="M3" s="1387"/>
      <c r="N3" s="1387"/>
      <c r="O3" s="1387"/>
      <c r="P3" s="1387"/>
    </row>
    <row r="4" spans="2:18" ht="23.25" customHeight="1" x14ac:dyDescent="0.25">
      <c r="B4" s="1105" t="s">
        <v>794</v>
      </c>
      <c r="C4" s="1312" t="s">
        <v>886</v>
      </c>
      <c r="D4" s="1312" t="s">
        <v>14</v>
      </c>
      <c r="E4" s="1312" t="s">
        <v>15</v>
      </c>
      <c r="F4" s="1312" t="s">
        <v>16</v>
      </c>
      <c r="G4" s="1312" t="s">
        <v>17</v>
      </c>
      <c r="H4" s="1312" t="s">
        <v>18</v>
      </c>
      <c r="I4" s="1312" t="s">
        <v>19</v>
      </c>
      <c r="J4" s="1312" t="s">
        <v>20</v>
      </c>
      <c r="K4" s="1312" t="s">
        <v>21</v>
      </c>
      <c r="L4" s="1312" t="s">
        <v>22</v>
      </c>
      <c r="M4" s="1312" t="s">
        <v>23</v>
      </c>
      <c r="N4" s="1312" t="s">
        <v>24</v>
      </c>
      <c r="O4" s="1312" t="s">
        <v>25</v>
      </c>
      <c r="P4" s="1312" t="s">
        <v>40</v>
      </c>
    </row>
    <row r="5" spans="2:18" ht="23.25" customHeight="1" x14ac:dyDescent="0.2">
      <c r="B5" s="1106" t="s">
        <v>914</v>
      </c>
      <c r="C5" s="1313"/>
      <c r="D5" s="1313"/>
      <c r="E5" s="1313"/>
      <c r="F5" s="1313"/>
      <c r="G5" s="1313"/>
      <c r="H5" s="1313"/>
      <c r="I5" s="1313"/>
      <c r="J5" s="1313"/>
      <c r="K5" s="1313"/>
      <c r="L5" s="1313"/>
      <c r="M5" s="1313"/>
      <c r="N5" s="1313"/>
      <c r="O5" s="1313"/>
      <c r="P5" s="1313"/>
      <c r="Q5" s="773"/>
    </row>
    <row r="6" spans="2:18" x14ac:dyDescent="0.2">
      <c r="B6" s="1108"/>
      <c r="C6" s="774" t="s">
        <v>44</v>
      </c>
      <c r="D6" s="775">
        <v>91487</v>
      </c>
      <c r="E6" s="776">
        <v>91475</v>
      </c>
      <c r="F6" s="776">
        <v>95881</v>
      </c>
      <c r="G6" s="776">
        <v>86331</v>
      </c>
      <c r="H6" s="776">
        <v>91416</v>
      </c>
      <c r="I6" s="777">
        <v>89782</v>
      </c>
      <c r="J6" s="777">
        <v>92703</v>
      </c>
      <c r="K6" s="777">
        <v>93731</v>
      </c>
      <c r="L6" s="777">
        <v>87425</v>
      </c>
      <c r="M6" s="777">
        <v>91552</v>
      </c>
      <c r="N6" s="777">
        <v>92822</v>
      </c>
      <c r="O6" s="777">
        <v>97495</v>
      </c>
      <c r="P6" s="1109">
        <v>1102100</v>
      </c>
      <c r="Q6" s="11"/>
      <c r="R6" s="11"/>
    </row>
    <row r="7" spans="2:18" ht="15" customHeight="1" x14ac:dyDescent="0.2">
      <c r="B7" s="1110" t="s">
        <v>42</v>
      </c>
      <c r="C7" s="778" t="s">
        <v>45</v>
      </c>
      <c r="D7" s="779">
        <v>32087</v>
      </c>
      <c r="E7" s="20">
        <v>32040</v>
      </c>
      <c r="F7" s="20">
        <v>33457</v>
      </c>
      <c r="G7" s="20">
        <v>31002</v>
      </c>
      <c r="H7" s="20">
        <v>32298</v>
      </c>
      <c r="I7" s="780">
        <v>30690</v>
      </c>
      <c r="J7" s="780">
        <v>28718</v>
      </c>
      <c r="K7" s="780">
        <v>32044</v>
      </c>
      <c r="L7" s="780">
        <v>30339</v>
      </c>
      <c r="M7" s="780">
        <v>32270</v>
      </c>
      <c r="N7" s="780">
        <v>33650</v>
      </c>
      <c r="O7" s="780">
        <v>34180</v>
      </c>
      <c r="P7" s="784">
        <v>382775</v>
      </c>
      <c r="Q7" s="11"/>
      <c r="R7" s="11"/>
    </row>
    <row r="8" spans="2:18" ht="15" customHeight="1" x14ac:dyDescent="0.2">
      <c r="B8" s="1111"/>
      <c r="C8" s="781" t="s">
        <v>27</v>
      </c>
      <c r="D8" s="782">
        <v>123574</v>
      </c>
      <c r="E8" s="782">
        <v>123515</v>
      </c>
      <c r="F8" s="782">
        <v>129338</v>
      </c>
      <c r="G8" s="782">
        <v>117333</v>
      </c>
      <c r="H8" s="782">
        <v>123714</v>
      </c>
      <c r="I8" s="782">
        <v>120472</v>
      </c>
      <c r="J8" s="782">
        <v>121421</v>
      </c>
      <c r="K8" s="782">
        <v>125775</v>
      </c>
      <c r="L8" s="782">
        <v>117764</v>
      </c>
      <c r="M8" s="782">
        <v>123822</v>
      </c>
      <c r="N8" s="782">
        <v>126472</v>
      </c>
      <c r="O8" s="782">
        <v>131675</v>
      </c>
      <c r="P8" s="782">
        <v>1484875</v>
      </c>
      <c r="Q8" s="11"/>
      <c r="R8" s="11"/>
    </row>
    <row r="9" spans="2:18" ht="15" customHeight="1" x14ac:dyDescent="0.2">
      <c r="B9" s="1112"/>
      <c r="C9" s="783" t="s">
        <v>44</v>
      </c>
      <c r="D9" s="779">
        <v>105032</v>
      </c>
      <c r="E9" s="779">
        <v>97800</v>
      </c>
      <c r="F9" s="779">
        <v>109071</v>
      </c>
      <c r="G9" s="779">
        <v>98902</v>
      </c>
      <c r="H9" s="779">
        <v>101681</v>
      </c>
      <c r="I9" s="779">
        <v>100926</v>
      </c>
      <c r="J9" s="779">
        <v>102283</v>
      </c>
      <c r="K9" s="779">
        <v>100232</v>
      </c>
      <c r="L9" s="779">
        <v>92369</v>
      </c>
      <c r="M9" s="779">
        <v>96054</v>
      </c>
      <c r="N9" s="779">
        <v>98804</v>
      </c>
      <c r="O9" s="779">
        <v>104724</v>
      </c>
      <c r="P9" s="784">
        <v>1207878</v>
      </c>
      <c r="Q9" s="11"/>
      <c r="R9" s="11"/>
    </row>
    <row r="10" spans="2:18" ht="15" customHeight="1" x14ac:dyDescent="0.2">
      <c r="B10" s="1112" t="s">
        <v>809</v>
      </c>
      <c r="C10" s="778" t="s">
        <v>45</v>
      </c>
      <c r="D10" s="779">
        <v>29011</v>
      </c>
      <c r="E10" s="779">
        <v>25023</v>
      </c>
      <c r="F10" s="779">
        <v>29741</v>
      </c>
      <c r="G10" s="779">
        <v>26975</v>
      </c>
      <c r="H10" s="779">
        <v>27450</v>
      </c>
      <c r="I10" s="779">
        <v>26482</v>
      </c>
      <c r="J10" s="779">
        <v>25442</v>
      </c>
      <c r="K10" s="779">
        <v>25978</v>
      </c>
      <c r="L10" s="779">
        <v>24092</v>
      </c>
      <c r="M10" s="779">
        <v>25863</v>
      </c>
      <c r="N10" s="779">
        <v>26255</v>
      </c>
      <c r="O10" s="779">
        <v>28915</v>
      </c>
      <c r="P10" s="784">
        <v>321227</v>
      </c>
      <c r="Q10" s="11"/>
      <c r="R10" s="11"/>
    </row>
    <row r="11" spans="2:18" ht="15" customHeight="1" x14ac:dyDescent="0.2">
      <c r="B11" s="44"/>
      <c r="C11" s="781" t="s">
        <v>27</v>
      </c>
      <c r="D11" s="782">
        <v>134043</v>
      </c>
      <c r="E11" s="782">
        <v>122823</v>
      </c>
      <c r="F11" s="782">
        <v>138812</v>
      </c>
      <c r="G11" s="782">
        <v>125877</v>
      </c>
      <c r="H11" s="782">
        <v>129131</v>
      </c>
      <c r="I11" s="782">
        <v>127408</v>
      </c>
      <c r="J11" s="782">
        <v>127725</v>
      </c>
      <c r="K11" s="782">
        <v>126210</v>
      </c>
      <c r="L11" s="782">
        <v>116461</v>
      </c>
      <c r="M11" s="782">
        <v>121917</v>
      </c>
      <c r="N11" s="782">
        <v>125059</v>
      </c>
      <c r="O11" s="782">
        <v>133639</v>
      </c>
      <c r="P11" s="784">
        <v>1529105</v>
      </c>
      <c r="Q11" s="11"/>
      <c r="R11" s="11"/>
    </row>
    <row r="12" spans="2:18" ht="15" customHeight="1" x14ac:dyDescent="0.25">
      <c r="B12" s="1113"/>
      <c r="C12" s="774" t="s">
        <v>44</v>
      </c>
      <c r="D12" s="1114">
        <v>21857</v>
      </c>
      <c r="E12" s="1114">
        <v>19627</v>
      </c>
      <c r="F12" s="1114">
        <v>24024</v>
      </c>
      <c r="G12" s="1114">
        <v>19273</v>
      </c>
      <c r="H12" s="1114">
        <v>21786</v>
      </c>
      <c r="I12" s="1114">
        <v>22369</v>
      </c>
      <c r="J12" s="1114">
        <v>23411</v>
      </c>
      <c r="K12" s="1115">
        <v>23472</v>
      </c>
      <c r="L12" s="1115">
        <v>20275</v>
      </c>
      <c r="M12" s="1115">
        <v>20772</v>
      </c>
      <c r="N12" s="1115">
        <v>20800</v>
      </c>
      <c r="O12" s="1115">
        <v>21566</v>
      </c>
      <c r="P12" s="1109">
        <v>259232</v>
      </c>
      <c r="Q12" s="11"/>
      <c r="R12" s="11"/>
    </row>
    <row r="13" spans="2:18" ht="15" customHeight="1" x14ac:dyDescent="0.25">
      <c r="B13" s="1112" t="s">
        <v>43</v>
      </c>
      <c r="C13" s="778" t="s">
        <v>45</v>
      </c>
      <c r="D13" s="1114">
        <v>9618</v>
      </c>
      <c r="E13" s="1114">
        <v>8044</v>
      </c>
      <c r="F13" s="1114">
        <v>11645</v>
      </c>
      <c r="G13" s="1114">
        <v>12667</v>
      </c>
      <c r="H13" s="1114">
        <v>12636</v>
      </c>
      <c r="I13" s="1114">
        <v>12368</v>
      </c>
      <c r="J13" s="1114">
        <v>10971</v>
      </c>
      <c r="K13" s="1115">
        <v>11571</v>
      </c>
      <c r="L13" s="1115">
        <v>10160</v>
      </c>
      <c r="M13" s="1115">
        <v>10302</v>
      </c>
      <c r="N13" s="1115">
        <v>10120</v>
      </c>
      <c r="O13" s="1115">
        <v>10018</v>
      </c>
      <c r="P13" s="784">
        <v>130120</v>
      </c>
      <c r="Q13" s="11"/>
      <c r="R13" s="11"/>
    </row>
    <row r="14" spans="2:18" ht="15" customHeight="1" x14ac:dyDescent="0.2">
      <c r="B14" s="1116"/>
      <c r="C14" s="781" t="s">
        <v>27</v>
      </c>
      <c r="D14" s="782">
        <v>31475</v>
      </c>
      <c r="E14" s="782">
        <v>27671</v>
      </c>
      <c r="F14" s="782">
        <v>35669</v>
      </c>
      <c r="G14" s="782">
        <v>31940</v>
      </c>
      <c r="H14" s="782">
        <v>34422</v>
      </c>
      <c r="I14" s="782">
        <v>34737</v>
      </c>
      <c r="J14" s="782">
        <v>34382</v>
      </c>
      <c r="K14" s="782">
        <v>35043</v>
      </c>
      <c r="L14" s="782">
        <v>30435</v>
      </c>
      <c r="M14" s="782">
        <v>31074</v>
      </c>
      <c r="N14" s="782">
        <v>30920</v>
      </c>
      <c r="O14" s="782">
        <v>31584</v>
      </c>
      <c r="P14" s="782">
        <v>389352</v>
      </c>
      <c r="Q14" s="11"/>
      <c r="R14" s="11"/>
    </row>
    <row r="15" spans="2:18" ht="12.75" x14ac:dyDescent="0.2">
      <c r="B15" s="1"/>
      <c r="C15" s="783" t="s">
        <v>44</v>
      </c>
      <c r="D15" s="784">
        <v>218376</v>
      </c>
      <c r="E15" s="784">
        <v>208902</v>
      </c>
      <c r="F15" s="784">
        <v>228976</v>
      </c>
      <c r="G15" s="784">
        <v>204506</v>
      </c>
      <c r="H15" s="784">
        <v>214883</v>
      </c>
      <c r="I15" s="784">
        <v>213077</v>
      </c>
      <c r="J15" s="784">
        <v>218397</v>
      </c>
      <c r="K15" s="784">
        <v>217435</v>
      </c>
      <c r="L15" s="784">
        <v>200069</v>
      </c>
      <c r="M15" s="784">
        <v>208378</v>
      </c>
      <c r="N15" s="784">
        <v>212426</v>
      </c>
      <c r="O15" s="784">
        <v>223785</v>
      </c>
      <c r="P15" s="784">
        <v>2569210</v>
      </c>
      <c r="Q15" s="11"/>
      <c r="R15" s="11"/>
    </row>
    <row r="16" spans="2:18" ht="15" customHeight="1" x14ac:dyDescent="0.2">
      <c r="B16" s="1117" t="s">
        <v>27</v>
      </c>
      <c r="C16" s="778" t="s">
        <v>45</v>
      </c>
      <c r="D16" s="784">
        <v>70716</v>
      </c>
      <c r="E16" s="784">
        <v>65107</v>
      </c>
      <c r="F16" s="784">
        <v>74843</v>
      </c>
      <c r="G16" s="784">
        <v>70644</v>
      </c>
      <c r="H16" s="784">
        <v>72384</v>
      </c>
      <c r="I16" s="784">
        <v>69540</v>
      </c>
      <c r="J16" s="784">
        <v>65131</v>
      </c>
      <c r="K16" s="784">
        <v>69593</v>
      </c>
      <c r="L16" s="784">
        <v>64591</v>
      </c>
      <c r="M16" s="784">
        <v>68435</v>
      </c>
      <c r="N16" s="784">
        <v>70025</v>
      </c>
      <c r="O16" s="784">
        <v>73113</v>
      </c>
      <c r="P16" s="784">
        <v>834122</v>
      </c>
      <c r="Q16" s="11"/>
      <c r="R16" s="11"/>
    </row>
    <row r="17" spans="2:18" ht="15" customHeight="1" x14ac:dyDescent="0.2">
      <c r="B17" s="1118"/>
      <c r="C17" s="781" t="s">
        <v>27</v>
      </c>
      <c r="D17" s="782">
        <v>289092</v>
      </c>
      <c r="E17" s="782">
        <v>274009</v>
      </c>
      <c r="F17" s="782">
        <v>303819</v>
      </c>
      <c r="G17" s="782">
        <v>275150</v>
      </c>
      <c r="H17" s="782">
        <v>287267</v>
      </c>
      <c r="I17" s="782">
        <v>282617</v>
      </c>
      <c r="J17" s="782">
        <v>283528</v>
      </c>
      <c r="K17" s="782">
        <v>287028</v>
      </c>
      <c r="L17" s="782">
        <v>264660</v>
      </c>
      <c r="M17" s="782">
        <v>276813</v>
      </c>
      <c r="N17" s="782">
        <v>282451</v>
      </c>
      <c r="O17" s="782">
        <v>296898</v>
      </c>
      <c r="P17" s="782">
        <v>3403332</v>
      </c>
      <c r="Q17" s="11"/>
      <c r="R17" s="11"/>
    </row>
    <row r="18" spans="2:18" ht="29.25" customHeight="1" x14ac:dyDescent="0.25">
      <c r="B18" s="1387" t="s">
        <v>915</v>
      </c>
      <c r="C18" s="1387"/>
      <c r="D18" s="1387"/>
      <c r="E18" s="1387"/>
      <c r="F18" s="1387"/>
      <c r="G18" s="1387"/>
      <c r="H18" s="1387"/>
      <c r="I18" s="1387"/>
      <c r="J18" s="1387"/>
      <c r="K18" s="1387"/>
      <c r="L18" s="1387"/>
      <c r="M18" s="1387"/>
      <c r="N18" s="1387"/>
      <c r="O18" s="1387"/>
      <c r="P18" s="1387"/>
      <c r="Q18" s="11"/>
      <c r="R18" s="11"/>
    </row>
    <row r="19" spans="2:18" ht="30.75" customHeight="1" x14ac:dyDescent="0.2">
      <c r="B19" s="1119" t="s">
        <v>916</v>
      </c>
      <c r="C19" s="1107" t="s">
        <v>886</v>
      </c>
      <c r="D19" s="1107" t="s">
        <v>14</v>
      </c>
      <c r="E19" s="1107" t="s">
        <v>15</v>
      </c>
      <c r="F19" s="1107" t="s">
        <v>16</v>
      </c>
      <c r="G19" s="1107" t="s">
        <v>17</v>
      </c>
      <c r="H19" s="1107" t="s">
        <v>18</v>
      </c>
      <c r="I19" s="1107" t="s">
        <v>19</v>
      </c>
      <c r="J19" s="1107" t="s">
        <v>20</v>
      </c>
      <c r="K19" s="1107" t="s">
        <v>21</v>
      </c>
      <c r="L19" s="1107" t="s">
        <v>22</v>
      </c>
      <c r="M19" s="1107" t="s">
        <v>23</v>
      </c>
      <c r="N19" s="1107" t="s">
        <v>24</v>
      </c>
      <c r="O19" s="1107" t="s">
        <v>25</v>
      </c>
      <c r="P19" s="1107" t="s">
        <v>40</v>
      </c>
      <c r="Q19" s="11"/>
      <c r="R19" s="11"/>
    </row>
    <row r="20" spans="2:18" ht="15" customHeight="1" x14ac:dyDescent="0.2">
      <c r="B20" s="1108"/>
      <c r="C20" s="774" t="s">
        <v>44</v>
      </c>
      <c r="D20" s="775">
        <v>30777</v>
      </c>
      <c r="E20" s="776">
        <v>30741</v>
      </c>
      <c r="F20" s="776">
        <v>31267</v>
      </c>
      <c r="G20" s="776">
        <v>30194</v>
      </c>
      <c r="H20" s="776">
        <v>32247</v>
      </c>
      <c r="I20" s="777">
        <v>32241</v>
      </c>
      <c r="J20" s="777">
        <v>32262</v>
      </c>
      <c r="K20" s="777">
        <v>31525</v>
      </c>
      <c r="L20" s="777">
        <v>29937</v>
      </c>
      <c r="M20" s="777">
        <v>31386</v>
      </c>
      <c r="N20" s="777">
        <v>31327</v>
      </c>
      <c r="O20" s="777">
        <v>33024</v>
      </c>
      <c r="P20" s="1109">
        <v>376928</v>
      </c>
      <c r="Q20" s="11"/>
      <c r="R20" s="11"/>
    </row>
    <row r="21" spans="2:18" x14ac:dyDescent="0.2">
      <c r="B21" s="1110" t="s">
        <v>42</v>
      </c>
      <c r="C21" s="778" t="s">
        <v>45</v>
      </c>
      <c r="D21" s="779">
        <v>26182</v>
      </c>
      <c r="E21" s="20">
        <v>26159</v>
      </c>
      <c r="F21" s="20">
        <v>25095</v>
      </c>
      <c r="G21" s="20">
        <v>25221</v>
      </c>
      <c r="H21" s="20">
        <v>26569</v>
      </c>
      <c r="I21" s="780">
        <v>25205</v>
      </c>
      <c r="J21" s="780">
        <v>25318</v>
      </c>
      <c r="K21" s="780">
        <v>25263</v>
      </c>
      <c r="L21" s="780">
        <v>23268</v>
      </c>
      <c r="M21" s="780">
        <v>23967</v>
      </c>
      <c r="N21" s="780">
        <v>24985</v>
      </c>
      <c r="O21" s="780">
        <v>25424</v>
      </c>
      <c r="P21" s="784">
        <v>302656</v>
      </c>
      <c r="Q21" s="11"/>
      <c r="R21" s="11"/>
    </row>
    <row r="22" spans="2:18" ht="15" customHeight="1" x14ac:dyDescent="0.2">
      <c r="B22" s="1111"/>
      <c r="C22" s="781" t="s">
        <v>27</v>
      </c>
      <c r="D22" s="782">
        <v>56959</v>
      </c>
      <c r="E22" s="782">
        <v>56900</v>
      </c>
      <c r="F22" s="782">
        <v>56362</v>
      </c>
      <c r="G22" s="782">
        <v>55415</v>
      </c>
      <c r="H22" s="782">
        <v>58816</v>
      </c>
      <c r="I22" s="782">
        <v>57446</v>
      </c>
      <c r="J22" s="782">
        <v>57580</v>
      </c>
      <c r="K22" s="782">
        <v>56788</v>
      </c>
      <c r="L22" s="782">
        <v>53205</v>
      </c>
      <c r="M22" s="782">
        <v>55353</v>
      </c>
      <c r="N22" s="782">
        <v>56312</v>
      </c>
      <c r="O22" s="782">
        <v>58448</v>
      </c>
      <c r="P22" s="782">
        <v>679584</v>
      </c>
      <c r="Q22" s="11"/>
      <c r="R22" s="11"/>
    </row>
    <row r="23" spans="2:18" ht="15" customHeight="1" x14ac:dyDescent="0.2">
      <c r="B23" s="1112"/>
      <c r="C23" s="783" t="s">
        <v>44</v>
      </c>
      <c r="D23" s="779">
        <v>32043</v>
      </c>
      <c r="E23" s="779">
        <v>28287</v>
      </c>
      <c r="F23" s="779">
        <v>32375</v>
      </c>
      <c r="G23" s="779">
        <v>30335</v>
      </c>
      <c r="H23" s="779">
        <v>31958</v>
      </c>
      <c r="I23" s="779">
        <v>31682</v>
      </c>
      <c r="J23" s="779">
        <v>31994</v>
      </c>
      <c r="K23" s="779">
        <v>32010</v>
      </c>
      <c r="L23" s="779">
        <v>29379</v>
      </c>
      <c r="M23" s="779">
        <v>30614</v>
      </c>
      <c r="N23" s="779">
        <v>31106</v>
      </c>
      <c r="O23" s="779">
        <v>33536</v>
      </c>
      <c r="P23" s="784">
        <v>375319</v>
      </c>
      <c r="Q23" s="11"/>
      <c r="R23" s="11"/>
    </row>
    <row r="24" spans="2:18" x14ac:dyDescent="0.2">
      <c r="B24" s="1112" t="s">
        <v>809</v>
      </c>
      <c r="C24" s="778" t="s">
        <v>45</v>
      </c>
      <c r="D24" s="779">
        <v>19491</v>
      </c>
      <c r="E24" s="779">
        <v>17526</v>
      </c>
      <c r="F24" s="779">
        <v>21158</v>
      </c>
      <c r="G24" s="779">
        <v>20118</v>
      </c>
      <c r="H24" s="779">
        <v>20918</v>
      </c>
      <c r="I24" s="779">
        <v>19681</v>
      </c>
      <c r="J24" s="779">
        <v>19304</v>
      </c>
      <c r="K24" s="779">
        <v>18828</v>
      </c>
      <c r="L24" s="779">
        <v>17524</v>
      </c>
      <c r="M24" s="779">
        <v>18215</v>
      </c>
      <c r="N24" s="779">
        <v>18478</v>
      </c>
      <c r="O24" s="779">
        <v>20595</v>
      </c>
      <c r="P24" s="784">
        <v>231836</v>
      </c>
      <c r="Q24" s="11"/>
      <c r="R24" s="11"/>
    </row>
    <row r="25" spans="2:18" ht="15" customHeight="1" x14ac:dyDescent="0.2">
      <c r="B25" s="44"/>
      <c r="C25" s="634" t="s">
        <v>27</v>
      </c>
      <c r="D25" s="784">
        <v>51534</v>
      </c>
      <c r="E25" s="784">
        <v>45813</v>
      </c>
      <c r="F25" s="784">
        <v>53533</v>
      </c>
      <c r="G25" s="784">
        <v>50453</v>
      </c>
      <c r="H25" s="784">
        <v>52876</v>
      </c>
      <c r="I25" s="784">
        <v>51363</v>
      </c>
      <c r="J25" s="784">
        <v>51298</v>
      </c>
      <c r="K25" s="784">
        <v>50838</v>
      </c>
      <c r="L25" s="784">
        <v>46903</v>
      </c>
      <c r="M25" s="784">
        <v>48829</v>
      </c>
      <c r="N25" s="784">
        <v>49584</v>
      </c>
      <c r="O25" s="784">
        <v>54131</v>
      </c>
      <c r="P25" s="784">
        <v>607155</v>
      </c>
      <c r="Q25" s="11"/>
      <c r="R25" s="11"/>
    </row>
    <row r="26" spans="2:18" ht="15" customHeight="1" x14ac:dyDescent="0.2">
      <c r="B26" s="1113"/>
      <c r="C26" s="774" t="s">
        <v>44</v>
      </c>
      <c r="D26" s="785">
        <v>5789</v>
      </c>
      <c r="E26" s="785">
        <v>5148</v>
      </c>
      <c r="F26" s="785">
        <v>6228</v>
      </c>
      <c r="G26" s="785">
        <v>5059</v>
      </c>
      <c r="H26" s="785">
        <v>5411</v>
      </c>
      <c r="I26" s="785">
        <v>5889</v>
      </c>
      <c r="J26" s="785">
        <v>5445</v>
      </c>
      <c r="K26" s="785">
        <v>5083</v>
      </c>
      <c r="L26" s="785">
        <v>5178</v>
      </c>
      <c r="M26" s="785">
        <v>5331</v>
      </c>
      <c r="N26" s="785">
        <v>5388</v>
      </c>
      <c r="O26" s="785">
        <v>5442</v>
      </c>
      <c r="P26" s="1109">
        <v>65391</v>
      </c>
      <c r="Q26" s="11"/>
      <c r="R26" s="11"/>
    </row>
    <row r="27" spans="2:18" x14ac:dyDescent="0.2">
      <c r="B27" s="1112" t="s">
        <v>43</v>
      </c>
      <c r="C27" s="778" t="s">
        <v>45</v>
      </c>
      <c r="D27" s="786">
        <v>4785</v>
      </c>
      <c r="E27" s="786">
        <v>4040</v>
      </c>
      <c r="F27" s="786">
        <v>5159</v>
      </c>
      <c r="G27" s="786">
        <v>5360</v>
      </c>
      <c r="H27" s="786">
        <v>5756</v>
      </c>
      <c r="I27" s="786">
        <v>5617</v>
      </c>
      <c r="J27" s="786">
        <v>5438</v>
      </c>
      <c r="K27" s="786">
        <v>5285</v>
      </c>
      <c r="L27" s="786">
        <v>4865</v>
      </c>
      <c r="M27" s="786">
        <v>5366</v>
      </c>
      <c r="N27" s="786">
        <v>5260</v>
      </c>
      <c r="O27" s="786">
        <v>5542</v>
      </c>
      <c r="P27" s="784">
        <v>62473</v>
      </c>
      <c r="Q27" s="11"/>
      <c r="R27" s="11"/>
    </row>
    <row r="28" spans="2:18" ht="15" customHeight="1" x14ac:dyDescent="0.2">
      <c r="B28" s="1116"/>
      <c r="C28" s="781" t="s">
        <v>27</v>
      </c>
      <c r="D28" s="782">
        <v>10574</v>
      </c>
      <c r="E28" s="782">
        <v>9188</v>
      </c>
      <c r="F28" s="782">
        <v>11387</v>
      </c>
      <c r="G28" s="782">
        <v>10419</v>
      </c>
      <c r="H28" s="782">
        <v>11167</v>
      </c>
      <c r="I28" s="782">
        <v>11506</v>
      </c>
      <c r="J28" s="782">
        <v>10883</v>
      </c>
      <c r="K28" s="782">
        <v>10368</v>
      </c>
      <c r="L28" s="782">
        <v>10043</v>
      </c>
      <c r="M28" s="782">
        <v>10697</v>
      </c>
      <c r="N28" s="782">
        <v>10648</v>
      </c>
      <c r="O28" s="782">
        <v>10984</v>
      </c>
      <c r="P28" s="782">
        <v>127864</v>
      </c>
      <c r="Q28" s="11"/>
      <c r="R28" s="11"/>
    </row>
    <row r="29" spans="2:18" ht="15" customHeight="1" x14ac:dyDescent="0.2">
      <c r="B29" s="1"/>
      <c r="C29" s="783" t="s">
        <v>44</v>
      </c>
      <c r="D29" s="784">
        <v>68609</v>
      </c>
      <c r="E29" s="784">
        <v>64176</v>
      </c>
      <c r="F29" s="784">
        <v>69870</v>
      </c>
      <c r="G29" s="784">
        <v>65588</v>
      </c>
      <c r="H29" s="784">
        <v>69616</v>
      </c>
      <c r="I29" s="784">
        <v>69812</v>
      </c>
      <c r="J29" s="784">
        <v>69701</v>
      </c>
      <c r="K29" s="784">
        <v>68618</v>
      </c>
      <c r="L29" s="784">
        <v>64494</v>
      </c>
      <c r="M29" s="784">
        <v>67331</v>
      </c>
      <c r="N29" s="784">
        <v>67821</v>
      </c>
      <c r="O29" s="784">
        <v>72002</v>
      </c>
      <c r="P29" s="784">
        <v>817638</v>
      </c>
      <c r="Q29" s="11"/>
      <c r="R29" s="11"/>
    </row>
    <row r="30" spans="2:18" ht="12.75" x14ac:dyDescent="0.2">
      <c r="B30" s="1117" t="s">
        <v>27</v>
      </c>
      <c r="C30" s="778" t="s">
        <v>45</v>
      </c>
      <c r="D30" s="784">
        <v>50458</v>
      </c>
      <c r="E30" s="784">
        <v>47725</v>
      </c>
      <c r="F30" s="784">
        <v>51412</v>
      </c>
      <c r="G30" s="784">
        <v>50699</v>
      </c>
      <c r="H30" s="784">
        <v>53243</v>
      </c>
      <c r="I30" s="784">
        <v>50503</v>
      </c>
      <c r="J30" s="784">
        <v>50060</v>
      </c>
      <c r="K30" s="784">
        <v>49376</v>
      </c>
      <c r="L30" s="784">
        <v>45657</v>
      </c>
      <c r="M30" s="784">
        <v>47548</v>
      </c>
      <c r="N30" s="784">
        <v>48723</v>
      </c>
      <c r="O30" s="784">
        <v>51561</v>
      </c>
      <c r="P30" s="784">
        <v>596965</v>
      </c>
      <c r="Q30" s="11"/>
      <c r="R30" s="11"/>
    </row>
    <row r="31" spans="2:18" ht="15" customHeight="1" x14ac:dyDescent="0.2">
      <c r="B31" s="1118"/>
      <c r="C31" s="781" t="s">
        <v>27</v>
      </c>
      <c r="D31" s="782">
        <v>119067</v>
      </c>
      <c r="E31" s="782">
        <v>111901</v>
      </c>
      <c r="F31" s="782">
        <v>121282</v>
      </c>
      <c r="G31" s="782">
        <v>116287</v>
      </c>
      <c r="H31" s="782">
        <v>122859</v>
      </c>
      <c r="I31" s="782">
        <v>120315</v>
      </c>
      <c r="J31" s="782">
        <v>119761</v>
      </c>
      <c r="K31" s="782">
        <v>117994</v>
      </c>
      <c r="L31" s="782">
        <v>110151</v>
      </c>
      <c r="M31" s="782">
        <v>114879</v>
      </c>
      <c r="N31" s="782">
        <v>116544</v>
      </c>
      <c r="O31" s="782">
        <v>123563</v>
      </c>
      <c r="P31" s="782">
        <v>1414603</v>
      </c>
      <c r="Q31" s="11"/>
      <c r="R31" s="11"/>
    </row>
    <row r="32" spans="2:18" ht="34.5" customHeight="1" x14ac:dyDescent="0.25">
      <c r="B32" s="1388" t="s">
        <v>917</v>
      </c>
      <c r="C32" s="1388"/>
      <c r="D32" s="1388"/>
      <c r="E32" s="1388"/>
      <c r="F32" s="1388"/>
      <c r="G32" s="1388"/>
      <c r="H32" s="1388"/>
      <c r="I32" s="1388"/>
      <c r="J32" s="1388"/>
      <c r="K32" s="1388"/>
      <c r="L32" s="1388"/>
      <c r="M32" s="1388"/>
      <c r="N32" s="1388"/>
      <c r="O32" s="1388"/>
      <c r="P32" s="1388"/>
      <c r="Q32" s="11"/>
      <c r="R32" s="11"/>
    </row>
    <row r="33" spans="2:18" ht="28.5" customHeight="1" x14ac:dyDescent="0.2">
      <c r="B33" s="1119" t="s">
        <v>918</v>
      </c>
      <c r="C33" s="1107" t="s">
        <v>886</v>
      </c>
      <c r="D33" s="1107" t="s">
        <v>14</v>
      </c>
      <c r="E33" s="1107" t="s">
        <v>15</v>
      </c>
      <c r="F33" s="1107" t="s">
        <v>16</v>
      </c>
      <c r="G33" s="1107" t="s">
        <v>17</v>
      </c>
      <c r="H33" s="1107" t="s">
        <v>18</v>
      </c>
      <c r="I33" s="1107" t="s">
        <v>19</v>
      </c>
      <c r="J33" s="1107" t="s">
        <v>20</v>
      </c>
      <c r="K33" s="1107" t="s">
        <v>21</v>
      </c>
      <c r="L33" s="1107" t="s">
        <v>22</v>
      </c>
      <c r="M33" s="1107" t="s">
        <v>23</v>
      </c>
      <c r="N33" s="1107" t="s">
        <v>24</v>
      </c>
      <c r="O33" s="1107" t="s">
        <v>25</v>
      </c>
      <c r="P33" s="1107" t="s">
        <v>40</v>
      </c>
      <c r="Q33" s="11"/>
      <c r="R33" s="11"/>
    </row>
    <row r="34" spans="2:18" ht="15" customHeight="1" x14ac:dyDescent="0.2">
      <c r="B34" s="1108"/>
      <c r="C34" s="774" t="s">
        <v>44</v>
      </c>
      <c r="D34" s="775">
        <v>122264</v>
      </c>
      <c r="E34" s="775">
        <v>122216</v>
      </c>
      <c r="F34" s="775">
        <v>127148</v>
      </c>
      <c r="G34" s="775">
        <v>116525</v>
      </c>
      <c r="H34" s="775">
        <v>123663</v>
      </c>
      <c r="I34" s="775">
        <v>122023</v>
      </c>
      <c r="J34" s="775">
        <v>124965</v>
      </c>
      <c r="K34" s="775">
        <v>125256</v>
      </c>
      <c r="L34" s="775">
        <v>117362</v>
      </c>
      <c r="M34" s="775">
        <v>122938</v>
      </c>
      <c r="N34" s="775">
        <v>124149</v>
      </c>
      <c r="O34" s="775">
        <v>130519</v>
      </c>
      <c r="P34" s="1109">
        <v>1479028</v>
      </c>
      <c r="Q34" s="11"/>
      <c r="R34" s="11"/>
    </row>
    <row r="35" spans="2:18" ht="15" customHeight="1" x14ac:dyDescent="0.2">
      <c r="B35" s="1110" t="s">
        <v>42</v>
      </c>
      <c r="C35" s="778" t="s">
        <v>45</v>
      </c>
      <c r="D35" s="779">
        <v>58269</v>
      </c>
      <c r="E35" s="779">
        <v>58199</v>
      </c>
      <c r="F35" s="779">
        <v>58552</v>
      </c>
      <c r="G35" s="779">
        <v>56223</v>
      </c>
      <c r="H35" s="779">
        <v>58867</v>
      </c>
      <c r="I35" s="779">
        <v>55895</v>
      </c>
      <c r="J35" s="779">
        <v>54036</v>
      </c>
      <c r="K35" s="779">
        <v>57307</v>
      </c>
      <c r="L35" s="779">
        <v>53607</v>
      </c>
      <c r="M35" s="779">
        <v>56237</v>
      </c>
      <c r="N35" s="779">
        <v>58635</v>
      </c>
      <c r="O35" s="779">
        <v>59604</v>
      </c>
      <c r="P35" s="784">
        <v>685431</v>
      </c>
      <c r="Q35" s="11"/>
      <c r="R35" s="11"/>
    </row>
    <row r="36" spans="2:18" x14ac:dyDescent="0.2">
      <c r="B36" s="1111"/>
      <c r="C36" s="781" t="s">
        <v>27</v>
      </c>
      <c r="D36" s="782">
        <v>180533</v>
      </c>
      <c r="E36" s="782">
        <v>180415</v>
      </c>
      <c r="F36" s="782">
        <v>185700</v>
      </c>
      <c r="G36" s="782">
        <v>172748</v>
      </c>
      <c r="H36" s="782">
        <v>182530</v>
      </c>
      <c r="I36" s="782">
        <v>177918</v>
      </c>
      <c r="J36" s="782">
        <v>179001</v>
      </c>
      <c r="K36" s="782">
        <v>182563</v>
      </c>
      <c r="L36" s="782">
        <v>170969</v>
      </c>
      <c r="M36" s="782">
        <v>179175</v>
      </c>
      <c r="N36" s="782">
        <v>182784</v>
      </c>
      <c r="O36" s="782">
        <v>190123</v>
      </c>
      <c r="P36" s="782">
        <v>2164459</v>
      </c>
      <c r="Q36" s="11"/>
      <c r="R36" s="11"/>
    </row>
    <row r="37" spans="2:18" ht="15" customHeight="1" x14ac:dyDescent="0.2">
      <c r="B37" s="1112"/>
      <c r="C37" s="783" t="s">
        <v>44</v>
      </c>
      <c r="D37" s="775">
        <v>137075</v>
      </c>
      <c r="E37" s="775">
        <v>126087</v>
      </c>
      <c r="F37" s="775">
        <v>141446</v>
      </c>
      <c r="G37" s="775">
        <v>129237</v>
      </c>
      <c r="H37" s="775">
        <v>133639</v>
      </c>
      <c r="I37" s="775">
        <v>132608</v>
      </c>
      <c r="J37" s="775">
        <v>134277</v>
      </c>
      <c r="K37" s="775">
        <v>132242</v>
      </c>
      <c r="L37" s="775">
        <v>121748</v>
      </c>
      <c r="M37" s="775">
        <v>126668</v>
      </c>
      <c r="N37" s="775">
        <v>129910</v>
      </c>
      <c r="O37" s="775">
        <v>138260</v>
      </c>
      <c r="P37" s="784">
        <v>1583197</v>
      </c>
      <c r="Q37" s="11"/>
      <c r="R37" s="11"/>
    </row>
    <row r="38" spans="2:18" ht="15" customHeight="1" x14ac:dyDescent="0.2">
      <c r="B38" s="1112" t="s">
        <v>809</v>
      </c>
      <c r="C38" s="778" t="s">
        <v>45</v>
      </c>
      <c r="D38" s="779">
        <v>48502</v>
      </c>
      <c r="E38" s="779">
        <v>42549</v>
      </c>
      <c r="F38" s="779">
        <v>50899</v>
      </c>
      <c r="G38" s="779">
        <v>47093</v>
      </c>
      <c r="H38" s="779">
        <v>48368</v>
      </c>
      <c r="I38" s="779">
        <v>46163</v>
      </c>
      <c r="J38" s="779">
        <v>44746</v>
      </c>
      <c r="K38" s="779">
        <v>44806</v>
      </c>
      <c r="L38" s="779">
        <v>41616</v>
      </c>
      <c r="M38" s="779">
        <v>44078</v>
      </c>
      <c r="N38" s="779">
        <v>44733</v>
      </c>
      <c r="O38" s="779">
        <v>49510</v>
      </c>
      <c r="P38" s="784">
        <v>553063</v>
      </c>
      <c r="Q38" s="11"/>
      <c r="R38" s="11"/>
    </row>
    <row r="39" spans="2:18" ht="12.75" x14ac:dyDescent="0.2">
      <c r="B39" s="44"/>
      <c r="C39" s="634" t="s">
        <v>27</v>
      </c>
      <c r="D39" s="784">
        <v>185577</v>
      </c>
      <c r="E39" s="784">
        <v>168636</v>
      </c>
      <c r="F39" s="784">
        <v>192345</v>
      </c>
      <c r="G39" s="784">
        <v>176330</v>
      </c>
      <c r="H39" s="784">
        <v>182007</v>
      </c>
      <c r="I39" s="784">
        <v>178771</v>
      </c>
      <c r="J39" s="784">
        <v>179023</v>
      </c>
      <c r="K39" s="784">
        <v>177048</v>
      </c>
      <c r="L39" s="784">
        <v>163364</v>
      </c>
      <c r="M39" s="784">
        <v>170746</v>
      </c>
      <c r="N39" s="784">
        <v>174643</v>
      </c>
      <c r="O39" s="784">
        <v>187770</v>
      </c>
      <c r="P39" s="784">
        <v>2136260</v>
      </c>
      <c r="Q39" s="11"/>
      <c r="R39" s="11"/>
    </row>
    <row r="40" spans="2:18" ht="15" customHeight="1" x14ac:dyDescent="0.2">
      <c r="B40" s="1113"/>
      <c r="C40" s="774" t="s">
        <v>44</v>
      </c>
      <c r="D40" s="775">
        <v>27646</v>
      </c>
      <c r="E40" s="775">
        <v>24775</v>
      </c>
      <c r="F40" s="775">
        <v>30252</v>
      </c>
      <c r="G40" s="775">
        <v>24332</v>
      </c>
      <c r="H40" s="775">
        <v>27197</v>
      </c>
      <c r="I40" s="775">
        <v>28258</v>
      </c>
      <c r="J40" s="775">
        <v>28856</v>
      </c>
      <c r="K40" s="775">
        <v>28555</v>
      </c>
      <c r="L40" s="775">
        <v>25453</v>
      </c>
      <c r="M40" s="775">
        <v>26103</v>
      </c>
      <c r="N40" s="775">
        <v>26188</v>
      </c>
      <c r="O40" s="775">
        <v>27008</v>
      </c>
      <c r="P40" s="1109">
        <v>324623</v>
      </c>
      <c r="Q40" s="11"/>
      <c r="R40" s="11"/>
    </row>
    <row r="41" spans="2:18" ht="15" customHeight="1" x14ac:dyDescent="0.2">
      <c r="B41" s="1112" t="s">
        <v>43</v>
      </c>
      <c r="C41" s="778" t="s">
        <v>45</v>
      </c>
      <c r="D41" s="779">
        <v>14403</v>
      </c>
      <c r="E41" s="779">
        <v>12084</v>
      </c>
      <c r="F41" s="779">
        <v>16804</v>
      </c>
      <c r="G41" s="779">
        <v>18027</v>
      </c>
      <c r="H41" s="779">
        <v>18392</v>
      </c>
      <c r="I41" s="779">
        <v>17985</v>
      </c>
      <c r="J41" s="779">
        <v>16409</v>
      </c>
      <c r="K41" s="779">
        <v>16856</v>
      </c>
      <c r="L41" s="779">
        <v>15025</v>
      </c>
      <c r="M41" s="779">
        <v>15668</v>
      </c>
      <c r="N41" s="779">
        <v>15380</v>
      </c>
      <c r="O41" s="779">
        <v>15560</v>
      </c>
      <c r="P41" s="784">
        <v>192593</v>
      </c>
      <c r="Q41" s="11"/>
      <c r="R41" s="11"/>
    </row>
    <row r="42" spans="2:18" x14ac:dyDescent="0.2">
      <c r="B42" s="1116"/>
      <c r="C42" s="781" t="s">
        <v>27</v>
      </c>
      <c r="D42" s="782">
        <v>42049</v>
      </c>
      <c r="E42" s="782">
        <v>36859</v>
      </c>
      <c r="F42" s="782">
        <v>47056</v>
      </c>
      <c r="G42" s="782">
        <v>42359</v>
      </c>
      <c r="H42" s="782">
        <v>45589</v>
      </c>
      <c r="I42" s="782">
        <v>46243</v>
      </c>
      <c r="J42" s="782">
        <v>45265</v>
      </c>
      <c r="K42" s="782">
        <v>45411</v>
      </c>
      <c r="L42" s="782">
        <v>40478</v>
      </c>
      <c r="M42" s="782">
        <v>41771</v>
      </c>
      <c r="N42" s="782">
        <v>41568</v>
      </c>
      <c r="O42" s="782">
        <v>42568</v>
      </c>
      <c r="P42" s="782">
        <v>517216</v>
      </c>
      <c r="Q42" s="11"/>
      <c r="R42" s="11"/>
    </row>
    <row r="43" spans="2:18" ht="12.75" x14ac:dyDescent="0.2">
      <c r="B43" s="1"/>
      <c r="C43" s="783" t="s">
        <v>44</v>
      </c>
      <c r="D43" s="784">
        <v>286985</v>
      </c>
      <c r="E43" s="784">
        <v>273078</v>
      </c>
      <c r="F43" s="784">
        <v>298846</v>
      </c>
      <c r="G43" s="784">
        <v>270094</v>
      </c>
      <c r="H43" s="784">
        <v>284499</v>
      </c>
      <c r="I43" s="784">
        <v>282889</v>
      </c>
      <c r="J43" s="784">
        <v>288098</v>
      </c>
      <c r="K43" s="784">
        <v>286053</v>
      </c>
      <c r="L43" s="784">
        <v>264563</v>
      </c>
      <c r="M43" s="784">
        <v>275709</v>
      </c>
      <c r="N43" s="784">
        <v>280247</v>
      </c>
      <c r="O43" s="784">
        <v>295787</v>
      </c>
      <c r="P43" s="784">
        <v>3386848</v>
      </c>
      <c r="Q43" s="11"/>
      <c r="R43" s="11"/>
    </row>
    <row r="44" spans="2:18" ht="12.75" x14ac:dyDescent="0.2">
      <c r="B44" s="1117" t="s">
        <v>27</v>
      </c>
      <c r="C44" s="778" t="s">
        <v>45</v>
      </c>
      <c r="D44" s="784">
        <v>121174</v>
      </c>
      <c r="E44" s="784">
        <v>112832</v>
      </c>
      <c r="F44" s="784">
        <v>126255</v>
      </c>
      <c r="G44" s="784">
        <v>121343</v>
      </c>
      <c r="H44" s="784">
        <v>125627</v>
      </c>
      <c r="I44" s="784">
        <v>120043</v>
      </c>
      <c r="J44" s="784">
        <v>115191</v>
      </c>
      <c r="K44" s="784">
        <v>118969</v>
      </c>
      <c r="L44" s="784">
        <v>110248</v>
      </c>
      <c r="M44" s="784">
        <v>115983</v>
      </c>
      <c r="N44" s="784">
        <v>118748</v>
      </c>
      <c r="O44" s="784">
        <v>124674</v>
      </c>
      <c r="P44" s="784">
        <v>1431087</v>
      </c>
      <c r="Q44" s="11"/>
      <c r="R44" s="11"/>
    </row>
    <row r="45" spans="2:18" ht="12.75" x14ac:dyDescent="0.2">
      <c r="B45" s="1118"/>
      <c r="C45" s="781" t="s">
        <v>27</v>
      </c>
      <c r="D45" s="782">
        <v>408159</v>
      </c>
      <c r="E45" s="782">
        <v>385910</v>
      </c>
      <c r="F45" s="782">
        <v>425101</v>
      </c>
      <c r="G45" s="782">
        <v>391437</v>
      </c>
      <c r="H45" s="782">
        <v>410126</v>
      </c>
      <c r="I45" s="782">
        <v>402932</v>
      </c>
      <c r="J45" s="782">
        <v>403289</v>
      </c>
      <c r="K45" s="782">
        <v>405022</v>
      </c>
      <c r="L45" s="782">
        <v>374811</v>
      </c>
      <c r="M45" s="782">
        <v>391692</v>
      </c>
      <c r="N45" s="782">
        <v>398995</v>
      </c>
      <c r="O45" s="782">
        <v>420461</v>
      </c>
      <c r="P45" s="782">
        <v>4817935</v>
      </c>
      <c r="Q45" s="11"/>
      <c r="R45" s="11"/>
    </row>
    <row r="46" spans="2:18" ht="28.5" customHeight="1" x14ac:dyDescent="0.25">
      <c r="B46" s="1388" t="s">
        <v>919</v>
      </c>
      <c r="C46" s="1388"/>
      <c r="D46" s="1388"/>
      <c r="E46" s="1388"/>
      <c r="F46" s="1388"/>
      <c r="G46" s="1388"/>
      <c r="H46" s="1388"/>
      <c r="I46" s="1388"/>
      <c r="J46" s="1388"/>
      <c r="K46" s="1388"/>
      <c r="L46" s="1388"/>
      <c r="M46" s="1388"/>
      <c r="N46" s="1388"/>
      <c r="O46" s="1388"/>
      <c r="P46" s="1388"/>
      <c r="Q46" s="11"/>
      <c r="R46" s="11"/>
    </row>
    <row r="47" spans="2:18" ht="28.5" customHeight="1" x14ac:dyDescent="0.2">
      <c r="B47" s="1120" t="s">
        <v>920</v>
      </c>
      <c r="C47" s="1107" t="s">
        <v>886</v>
      </c>
      <c r="D47" s="1107" t="s">
        <v>14</v>
      </c>
      <c r="E47" s="1107" t="s">
        <v>15</v>
      </c>
      <c r="F47" s="1107" t="s">
        <v>16</v>
      </c>
      <c r="G47" s="1107" t="s">
        <v>17</v>
      </c>
      <c r="H47" s="1107" t="s">
        <v>18</v>
      </c>
      <c r="I47" s="1107" t="s">
        <v>19</v>
      </c>
      <c r="J47" s="1107" t="s">
        <v>20</v>
      </c>
      <c r="K47" s="1107" t="s">
        <v>21</v>
      </c>
      <c r="L47" s="1107" t="s">
        <v>22</v>
      </c>
      <c r="M47" s="1107" t="s">
        <v>23</v>
      </c>
      <c r="N47" s="1107" t="s">
        <v>24</v>
      </c>
      <c r="O47" s="1107" t="s">
        <v>25</v>
      </c>
      <c r="P47" s="1107" t="s">
        <v>40</v>
      </c>
      <c r="Q47" s="11"/>
      <c r="R47" s="11"/>
    </row>
    <row r="48" spans="2:18" x14ac:dyDescent="0.2">
      <c r="B48" s="1108"/>
      <c r="C48" s="774" t="s">
        <v>44</v>
      </c>
      <c r="D48" s="775">
        <v>4873</v>
      </c>
      <c r="E48" s="776">
        <v>4081</v>
      </c>
      <c r="F48" s="776">
        <v>7290</v>
      </c>
      <c r="G48" s="776">
        <v>3735</v>
      </c>
      <c r="H48" s="776">
        <v>4430</v>
      </c>
      <c r="I48" s="777">
        <v>4438</v>
      </c>
      <c r="J48" s="777">
        <v>4765</v>
      </c>
      <c r="K48" s="777">
        <v>4582</v>
      </c>
      <c r="L48" s="777">
        <v>4753</v>
      </c>
      <c r="M48" s="777">
        <v>4968</v>
      </c>
      <c r="N48" s="777">
        <v>5030</v>
      </c>
      <c r="O48" s="777">
        <v>5560</v>
      </c>
      <c r="P48" s="1109">
        <v>58505</v>
      </c>
      <c r="Q48" s="11"/>
      <c r="R48" s="11"/>
    </row>
    <row r="49" spans="2:18" x14ac:dyDescent="0.2">
      <c r="B49" s="1110" t="s">
        <v>42</v>
      </c>
      <c r="C49" s="778" t="s">
        <v>45</v>
      </c>
      <c r="D49" s="779">
        <v>7818</v>
      </c>
      <c r="E49" s="20">
        <v>5840</v>
      </c>
      <c r="F49" s="20">
        <v>11308</v>
      </c>
      <c r="G49" s="20">
        <v>6160</v>
      </c>
      <c r="H49" s="20">
        <v>7181</v>
      </c>
      <c r="I49" s="780">
        <v>7459</v>
      </c>
      <c r="J49" s="780">
        <v>7433</v>
      </c>
      <c r="K49" s="780">
        <v>7826</v>
      </c>
      <c r="L49" s="780">
        <v>7637</v>
      </c>
      <c r="M49" s="780">
        <v>7777</v>
      </c>
      <c r="N49" s="780">
        <v>8403</v>
      </c>
      <c r="O49" s="780">
        <v>7391</v>
      </c>
      <c r="P49" s="784">
        <v>92233</v>
      </c>
      <c r="Q49" s="11"/>
      <c r="R49" s="11"/>
    </row>
    <row r="50" spans="2:18" x14ac:dyDescent="0.2">
      <c r="B50" s="1111"/>
      <c r="C50" s="781" t="s">
        <v>27</v>
      </c>
      <c r="D50" s="782">
        <v>12691</v>
      </c>
      <c r="E50" s="782">
        <v>9921</v>
      </c>
      <c r="F50" s="782">
        <v>18598</v>
      </c>
      <c r="G50" s="782">
        <v>9895</v>
      </c>
      <c r="H50" s="782">
        <v>11611</v>
      </c>
      <c r="I50" s="782">
        <v>11897</v>
      </c>
      <c r="J50" s="782">
        <v>12198</v>
      </c>
      <c r="K50" s="782">
        <v>12408</v>
      </c>
      <c r="L50" s="782">
        <v>12390</v>
      </c>
      <c r="M50" s="782">
        <v>12745</v>
      </c>
      <c r="N50" s="782">
        <v>13433</v>
      </c>
      <c r="O50" s="782">
        <v>12951</v>
      </c>
      <c r="P50" s="782">
        <v>150738</v>
      </c>
      <c r="Q50" s="11"/>
      <c r="R50" s="11"/>
    </row>
    <row r="51" spans="2:18" x14ac:dyDescent="0.2">
      <c r="B51" s="1112"/>
      <c r="C51" s="783" t="s">
        <v>44</v>
      </c>
      <c r="D51" s="779">
        <v>6863</v>
      </c>
      <c r="E51" s="779">
        <v>6593</v>
      </c>
      <c r="F51" s="779">
        <v>6815</v>
      </c>
      <c r="G51" s="779">
        <v>6085</v>
      </c>
      <c r="H51" s="779">
        <v>5634</v>
      </c>
      <c r="I51" s="779">
        <v>5994</v>
      </c>
      <c r="J51" s="779">
        <v>5767</v>
      </c>
      <c r="K51" s="779">
        <v>5919</v>
      </c>
      <c r="L51" s="779">
        <v>4987</v>
      </c>
      <c r="M51" s="779">
        <v>5163</v>
      </c>
      <c r="N51" s="779">
        <v>5290</v>
      </c>
      <c r="O51" s="779">
        <v>6275</v>
      </c>
      <c r="P51" s="784">
        <v>71385</v>
      </c>
      <c r="Q51" s="11"/>
      <c r="R51" s="11"/>
    </row>
    <row r="52" spans="2:18" x14ac:dyDescent="0.2">
      <c r="B52" s="1112" t="s">
        <v>809</v>
      </c>
      <c r="C52" s="778" t="s">
        <v>45</v>
      </c>
      <c r="D52" s="779">
        <v>4955</v>
      </c>
      <c r="E52" s="779">
        <v>4140</v>
      </c>
      <c r="F52" s="779">
        <v>4228</v>
      </c>
      <c r="G52" s="779">
        <v>4036</v>
      </c>
      <c r="H52" s="779">
        <v>3654</v>
      </c>
      <c r="I52" s="779">
        <v>4442</v>
      </c>
      <c r="J52" s="779">
        <v>4527</v>
      </c>
      <c r="K52" s="779">
        <v>5027</v>
      </c>
      <c r="L52" s="779">
        <v>5169</v>
      </c>
      <c r="M52" s="779">
        <v>4964</v>
      </c>
      <c r="N52" s="779">
        <v>5108</v>
      </c>
      <c r="O52" s="779">
        <v>5025</v>
      </c>
      <c r="P52" s="784">
        <v>55275</v>
      </c>
      <c r="Q52" s="11"/>
      <c r="R52" s="11"/>
    </row>
    <row r="53" spans="2:18" ht="12.75" x14ac:dyDescent="0.2">
      <c r="B53" s="44"/>
      <c r="C53" s="634" t="s">
        <v>27</v>
      </c>
      <c r="D53" s="784">
        <v>11818</v>
      </c>
      <c r="E53" s="784">
        <v>10733</v>
      </c>
      <c r="F53" s="784">
        <v>11043</v>
      </c>
      <c r="G53" s="784">
        <v>10121</v>
      </c>
      <c r="H53" s="784">
        <v>9288</v>
      </c>
      <c r="I53" s="784">
        <v>10436</v>
      </c>
      <c r="J53" s="784">
        <v>10294</v>
      </c>
      <c r="K53" s="784">
        <v>10946</v>
      </c>
      <c r="L53" s="784">
        <v>10156</v>
      </c>
      <c r="M53" s="784">
        <v>10127</v>
      </c>
      <c r="N53" s="784">
        <v>10398</v>
      </c>
      <c r="O53" s="784">
        <v>11300</v>
      </c>
      <c r="P53" s="784">
        <v>126660</v>
      </c>
      <c r="Q53" s="11"/>
      <c r="R53" s="11"/>
    </row>
    <row r="54" spans="2:18" ht="12.75" x14ac:dyDescent="0.2">
      <c r="B54" s="1113"/>
      <c r="C54" s="774" t="s">
        <v>44</v>
      </c>
      <c r="D54" s="785">
        <v>1223</v>
      </c>
      <c r="E54" s="785">
        <v>1076</v>
      </c>
      <c r="F54" s="785">
        <v>1842</v>
      </c>
      <c r="G54" s="785">
        <v>75</v>
      </c>
      <c r="H54" s="785">
        <v>0</v>
      </c>
      <c r="I54" s="785">
        <v>638</v>
      </c>
      <c r="J54" s="785">
        <v>182</v>
      </c>
      <c r="K54" s="785">
        <v>828</v>
      </c>
      <c r="L54" s="785">
        <v>128</v>
      </c>
      <c r="M54" s="785">
        <v>1584</v>
      </c>
      <c r="N54" s="785">
        <v>13</v>
      </c>
      <c r="O54" s="785">
        <v>192</v>
      </c>
      <c r="P54" s="1109">
        <v>7781</v>
      </c>
      <c r="Q54" s="11"/>
      <c r="R54" s="11"/>
    </row>
    <row r="55" spans="2:18" ht="17.25" x14ac:dyDescent="0.2">
      <c r="B55" s="1112" t="s">
        <v>921</v>
      </c>
      <c r="C55" s="778" t="s">
        <v>45</v>
      </c>
      <c r="D55" s="786">
        <v>2866</v>
      </c>
      <c r="E55" s="786">
        <v>2094</v>
      </c>
      <c r="F55" s="786">
        <v>3037</v>
      </c>
      <c r="G55" s="786">
        <v>395</v>
      </c>
      <c r="H55" s="786">
        <v>42</v>
      </c>
      <c r="I55" s="786">
        <v>816</v>
      </c>
      <c r="J55" s="786">
        <v>86</v>
      </c>
      <c r="K55" s="786">
        <v>1347</v>
      </c>
      <c r="L55" s="786">
        <v>140</v>
      </c>
      <c r="M55" s="786">
        <v>1540</v>
      </c>
      <c r="N55" s="786">
        <v>47</v>
      </c>
      <c r="O55" s="786">
        <v>192</v>
      </c>
      <c r="P55" s="784">
        <v>12602</v>
      </c>
      <c r="Q55" s="11"/>
      <c r="R55" s="11"/>
    </row>
    <row r="56" spans="2:18" x14ac:dyDescent="0.2">
      <c r="B56" s="1116"/>
      <c r="C56" s="781" t="s">
        <v>27</v>
      </c>
      <c r="D56" s="782">
        <v>4089</v>
      </c>
      <c r="E56" s="782">
        <v>3170</v>
      </c>
      <c r="F56" s="782">
        <v>4879</v>
      </c>
      <c r="G56" s="782">
        <v>470</v>
      </c>
      <c r="H56" s="782">
        <v>42</v>
      </c>
      <c r="I56" s="782">
        <v>1454</v>
      </c>
      <c r="J56" s="782">
        <v>268</v>
      </c>
      <c r="K56" s="782">
        <v>2175</v>
      </c>
      <c r="L56" s="782">
        <v>268</v>
      </c>
      <c r="M56" s="782">
        <v>3124</v>
      </c>
      <c r="N56" s="782">
        <v>60</v>
      </c>
      <c r="O56" s="782">
        <v>384</v>
      </c>
      <c r="P56" s="782">
        <v>20383</v>
      </c>
      <c r="Q56" s="11"/>
      <c r="R56" s="11"/>
    </row>
    <row r="57" spans="2:18" ht="12.75" x14ac:dyDescent="0.2">
      <c r="B57" s="1"/>
      <c r="C57" s="783" t="s">
        <v>44</v>
      </c>
      <c r="D57" s="784">
        <v>12959</v>
      </c>
      <c r="E57" s="784">
        <v>11750</v>
      </c>
      <c r="F57" s="784">
        <v>15947</v>
      </c>
      <c r="G57" s="784">
        <v>9895</v>
      </c>
      <c r="H57" s="784">
        <v>10064</v>
      </c>
      <c r="I57" s="784">
        <v>11070</v>
      </c>
      <c r="J57" s="784">
        <v>10714</v>
      </c>
      <c r="K57" s="784">
        <v>11329</v>
      </c>
      <c r="L57" s="784">
        <v>9868</v>
      </c>
      <c r="M57" s="784">
        <v>11715</v>
      </c>
      <c r="N57" s="784">
        <v>10333</v>
      </c>
      <c r="O57" s="784">
        <v>12027</v>
      </c>
      <c r="P57" s="784">
        <v>137671</v>
      </c>
      <c r="Q57" s="11"/>
      <c r="R57" s="11"/>
    </row>
    <row r="58" spans="2:18" ht="12.75" x14ac:dyDescent="0.2">
      <c r="B58" s="1117" t="s">
        <v>27</v>
      </c>
      <c r="C58" s="778" t="s">
        <v>45</v>
      </c>
      <c r="D58" s="784">
        <v>15639</v>
      </c>
      <c r="E58" s="784">
        <v>12074</v>
      </c>
      <c r="F58" s="784">
        <v>18573</v>
      </c>
      <c r="G58" s="784">
        <v>10591</v>
      </c>
      <c r="H58" s="784">
        <v>10877</v>
      </c>
      <c r="I58" s="784">
        <v>12717</v>
      </c>
      <c r="J58" s="784">
        <v>12046</v>
      </c>
      <c r="K58" s="784">
        <v>14200</v>
      </c>
      <c r="L58" s="784">
        <v>12946</v>
      </c>
      <c r="M58" s="784">
        <v>14281</v>
      </c>
      <c r="N58" s="784">
        <v>13558</v>
      </c>
      <c r="O58" s="784">
        <v>12608</v>
      </c>
      <c r="P58" s="784">
        <v>160110</v>
      </c>
      <c r="Q58" s="11"/>
      <c r="R58" s="11"/>
    </row>
    <row r="59" spans="2:18" ht="12.75" x14ac:dyDescent="0.2">
      <c r="B59" s="1118"/>
      <c r="C59" s="781" t="s">
        <v>27</v>
      </c>
      <c r="D59" s="782">
        <v>28598</v>
      </c>
      <c r="E59" s="782">
        <v>23824</v>
      </c>
      <c r="F59" s="782">
        <v>34520</v>
      </c>
      <c r="G59" s="782">
        <v>20486</v>
      </c>
      <c r="H59" s="782">
        <v>20941</v>
      </c>
      <c r="I59" s="782">
        <v>23787</v>
      </c>
      <c r="J59" s="782">
        <v>22760</v>
      </c>
      <c r="K59" s="782">
        <v>25529</v>
      </c>
      <c r="L59" s="782">
        <v>22814</v>
      </c>
      <c r="M59" s="782">
        <v>25996</v>
      </c>
      <c r="N59" s="782">
        <v>23891</v>
      </c>
      <c r="O59" s="782">
        <v>24635</v>
      </c>
      <c r="P59" s="782">
        <v>297781</v>
      </c>
      <c r="Q59" s="11"/>
      <c r="R59" s="11"/>
    </row>
    <row r="60" spans="2:18" ht="15.75" x14ac:dyDescent="0.25">
      <c r="B60" s="13" t="s">
        <v>1074</v>
      </c>
    </row>
  </sheetData>
  <mergeCells count="20">
    <mergeCell ref="B1:P1"/>
    <mergeCell ref="B2:O2"/>
    <mergeCell ref="B3:P3"/>
    <mergeCell ref="C4:C5"/>
    <mergeCell ref="D4:D5"/>
    <mergeCell ref="E4:E5"/>
    <mergeCell ref="F4:F5"/>
    <mergeCell ref="G4:G5"/>
    <mergeCell ref="H4:H5"/>
    <mergeCell ref="I4:I5"/>
    <mergeCell ref="P4:P5"/>
    <mergeCell ref="B18:P18"/>
    <mergeCell ref="B32:P32"/>
    <mergeCell ref="B46:P46"/>
    <mergeCell ref="J4:J5"/>
    <mergeCell ref="K4:K5"/>
    <mergeCell ref="L4:L5"/>
    <mergeCell ref="M4:M5"/>
    <mergeCell ref="N4:N5"/>
    <mergeCell ref="O4:O5"/>
  </mergeCells>
  <hyperlinks>
    <hyperlink ref="Q1" location="Índice!A1" display="Volver"/>
  </hyperlinks>
  <pageMargins left="0.70866141732283472" right="0.70866141732283472" top="0.74803149606299213" bottom="0.74803149606299213" header="0.31496062992125984" footer="0.31496062992125984"/>
  <pageSetup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O87"/>
  <sheetViews>
    <sheetView showGridLines="0" zoomScale="90" zoomScaleNormal="90" workbookViewId="0"/>
  </sheetViews>
  <sheetFormatPr baseColWidth="10" defaultColWidth="10.85546875" defaultRowHeight="12.75" x14ac:dyDescent="0.2"/>
  <cols>
    <col min="1" max="1" width="6.7109375" style="3" customWidth="1"/>
    <col min="2" max="2" width="50.42578125" style="3" customWidth="1"/>
    <col min="3" max="3" width="13.42578125" style="3" bestFit="1" customWidth="1"/>
    <col min="4" max="4" width="10.28515625" style="9" customWidth="1"/>
    <col min="5" max="10" width="11.140625" style="9"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16384" width="10.85546875" style="3"/>
  </cols>
  <sheetData>
    <row r="2" spans="2:41" s="13" customFormat="1" ht="15.75" x14ac:dyDescent="0.2">
      <c r="B2" s="689" t="s">
        <v>922</v>
      </c>
      <c r="C2" s="640"/>
      <c r="D2" s="641"/>
      <c r="E2" s="641"/>
      <c r="F2" s="641"/>
      <c r="G2" s="641"/>
      <c r="H2" s="626"/>
      <c r="I2" s="626"/>
      <c r="J2" s="626"/>
      <c r="AO2" s="896" t="s">
        <v>1059</v>
      </c>
    </row>
    <row r="3" spans="2:41" s="13" customFormat="1" ht="15.75" x14ac:dyDescent="0.2">
      <c r="B3" s="639" t="s">
        <v>844</v>
      </c>
      <c r="C3" s="640"/>
      <c r="D3" s="641"/>
      <c r="E3" s="641"/>
      <c r="F3" s="641"/>
      <c r="G3" s="641"/>
      <c r="H3" s="626"/>
      <c r="I3" s="626"/>
      <c r="J3" s="626"/>
    </row>
    <row r="4" spans="2:41" s="13" customFormat="1" ht="15.75" x14ac:dyDescent="0.25">
      <c r="B4" s="642" t="s">
        <v>13</v>
      </c>
      <c r="C4" s="18"/>
      <c r="D4" s="643"/>
      <c r="E4" s="643"/>
      <c r="F4" s="643"/>
      <c r="G4" s="643"/>
      <c r="H4" s="626"/>
      <c r="I4" s="626"/>
      <c r="J4" s="626"/>
    </row>
    <row r="5" spans="2:41" s="649" customFormat="1" x14ac:dyDescent="0.2">
      <c r="B5" s="644"/>
      <c r="C5" s="644"/>
      <c r="D5" s="668"/>
      <c r="E5" s="645"/>
      <c r="F5" s="646"/>
      <c r="G5" s="646"/>
      <c r="H5" s="646"/>
      <c r="I5" s="646"/>
      <c r="J5" s="646"/>
      <c r="K5" s="647"/>
      <c r="L5" s="647"/>
      <c r="M5" s="648"/>
      <c r="N5" s="648"/>
      <c r="O5" s="648"/>
      <c r="P5" s="648"/>
      <c r="Q5" s="648"/>
      <c r="R5" s="648"/>
      <c r="S5" s="648"/>
      <c r="T5" s="648"/>
      <c r="U5" s="648"/>
      <c r="V5" s="648"/>
      <c r="W5" s="648"/>
      <c r="X5" s="648"/>
      <c r="Y5" s="648"/>
      <c r="Z5" s="648"/>
      <c r="AA5" s="648"/>
      <c r="AB5" s="648"/>
      <c r="AC5" s="648"/>
      <c r="AD5" s="648"/>
      <c r="AE5" s="648"/>
      <c r="AF5" s="648"/>
      <c r="AG5" s="648"/>
      <c r="AH5" s="648"/>
    </row>
    <row r="6" spans="2:41" s="13" customFormat="1" x14ac:dyDescent="0.2">
      <c r="B6" s="1284" t="s">
        <v>821</v>
      </c>
      <c r="C6" s="1281" t="s">
        <v>14</v>
      </c>
      <c r="D6" s="1282"/>
      <c r="E6" s="1283"/>
      <c r="F6" s="1281" t="s">
        <v>15</v>
      </c>
      <c r="G6" s="1282"/>
      <c r="H6" s="1283"/>
      <c r="I6" s="1281" t="s">
        <v>16</v>
      </c>
      <c r="J6" s="1282"/>
      <c r="K6" s="1283"/>
      <c r="L6" s="1281" t="s">
        <v>17</v>
      </c>
      <c r="M6" s="1282"/>
      <c r="N6" s="1283"/>
      <c r="O6" s="1281" t="s">
        <v>18</v>
      </c>
      <c r="P6" s="1282"/>
      <c r="Q6" s="1283"/>
      <c r="R6" s="1281" t="s">
        <v>19</v>
      </c>
      <c r="S6" s="1282"/>
      <c r="T6" s="1283"/>
      <c r="U6" s="1281" t="s">
        <v>20</v>
      </c>
      <c r="V6" s="1282"/>
      <c r="W6" s="1283"/>
      <c r="X6" s="1281" t="s">
        <v>21</v>
      </c>
      <c r="Y6" s="1282"/>
      <c r="Z6" s="1283"/>
      <c r="AA6" s="1281" t="s">
        <v>22</v>
      </c>
      <c r="AB6" s="1282"/>
      <c r="AC6" s="1283"/>
      <c r="AD6" s="1281" t="s">
        <v>23</v>
      </c>
      <c r="AE6" s="1282"/>
      <c r="AF6" s="1283"/>
      <c r="AG6" s="1281" t="s">
        <v>24</v>
      </c>
      <c r="AH6" s="1282"/>
      <c r="AI6" s="1283"/>
      <c r="AJ6" s="1281" t="s">
        <v>25</v>
      </c>
      <c r="AK6" s="1282"/>
      <c r="AL6" s="1283"/>
      <c r="AM6" s="1281" t="s">
        <v>875</v>
      </c>
      <c r="AN6" s="1282"/>
      <c r="AO6" s="1282"/>
    </row>
    <row r="7" spans="2:41" ht="14.25" customHeight="1" x14ac:dyDescent="0.2">
      <c r="B7" s="1286"/>
      <c r="C7" s="670" t="s">
        <v>845</v>
      </c>
      <c r="D7" s="671" t="s">
        <v>846</v>
      </c>
      <c r="E7" s="672" t="s">
        <v>40</v>
      </c>
      <c r="F7" s="670" t="s">
        <v>845</v>
      </c>
      <c r="G7" s="671" t="s">
        <v>846</v>
      </c>
      <c r="H7" s="672" t="s">
        <v>40</v>
      </c>
      <c r="I7" s="670" t="s">
        <v>845</v>
      </c>
      <c r="J7" s="671" t="s">
        <v>846</v>
      </c>
      <c r="K7" s="672" t="s">
        <v>40</v>
      </c>
      <c r="L7" s="670" t="s">
        <v>845</v>
      </c>
      <c r="M7" s="671" t="s">
        <v>846</v>
      </c>
      <c r="N7" s="672" t="s">
        <v>40</v>
      </c>
      <c r="O7" s="670" t="s">
        <v>845</v>
      </c>
      <c r="P7" s="671" t="s">
        <v>846</v>
      </c>
      <c r="Q7" s="672" t="s">
        <v>40</v>
      </c>
      <c r="R7" s="670" t="s">
        <v>845</v>
      </c>
      <c r="S7" s="671" t="s">
        <v>846</v>
      </c>
      <c r="T7" s="672" t="s">
        <v>40</v>
      </c>
      <c r="U7" s="670" t="s">
        <v>845</v>
      </c>
      <c r="V7" s="671" t="s">
        <v>846</v>
      </c>
      <c r="W7" s="672" t="s">
        <v>40</v>
      </c>
      <c r="X7" s="670" t="s">
        <v>845</v>
      </c>
      <c r="Y7" s="671" t="s">
        <v>846</v>
      </c>
      <c r="Z7" s="672" t="s">
        <v>40</v>
      </c>
      <c r="AA7" s="670" t="s">
        <v>845</v>
      </c>
      <c r="AB7" s="671" t="s">
        <v>846</v>
      </c>
      <c r="AC7" s="672" t="s">
        <v>40</v>
      </c>
      <c r="AD7" s="670" t="s">
        <v>845</v>
      </c>
      <c r="AE7" s="671" t="s">
        <v>846</v>
      </c>
      <c r="AF7" s="672" t="s">
        <v>40</v>
      </c>
      <c r="AG7" s="670" t="s">
        <v>845</v>
      </c>
      <c r="AH7" s="671" t="s">
        <v>846</v>
      </c>
      <c r="AI7" s="672" t="s">
        <v>40</v>
      </c>
      <c r="AJ7" s="670" t="s">
        <v>845</v>
      </c>
      <c r="AK7" s="671" t="s">
        <v>846</v>
      </c>
      <c r="AL7" s="672" t="s">
        <v>40</v>
      </c>
      <c r="AM7" s="670" t="s">
        <v>845</v>
      </c>
      <c r="AN7" s="671" t="s">
        <v>846</v>
      </c>
      <c r="AO7" s="1051" t="s">
        <v>40</v>
      </c>
    </row>
    <row r="8" spans="2:41" ht="20.25" customHeight="1" x14ac:dyDescent="0.2">
      <c r="B8" s="1101" t="s">
        <v>923</v>
      </c>
      <c r="C8" s="1058"/>
      <c r="D8" s="1059"/>
      <c r="E8" s="1060"/>
      <c r="F8" s="1058"/>
      <c r="G8" s="1059"/>
      <c r="H8" s="1060"/>
      <c r="I8" s="1058"/>
      <c r="J8" s="1059"/>
      <c r="K8" s="1060"/>
      <c r="L8" s="1058"/>
      <c r="M8" s="1059"/>
      <c r="N8" s="1060"/>
      <c r="O8" s="1058"/>
      <c r="P8" s="1059"/>
      <c r="Q8" s="1060"/>
      <c r="R8" s="1058"/>
      <c r="S8" s="1059"/>
      <c r="T8" s="1060"/>
      <c r="U8" s="1058"/>
      <c r="V8" s="1059"/>
      <c r="W8" s="1060"/>
      <c r="X8" s="1058"/>
      <c r="Y8" s="1059"/>
      <c r="Z8" s="1060"/>
      <c r="AA8" s="1058"/>
      <c r="AB8" s="1059"/>
      <c r="AC8" s="1060"/>
      <c r="AD8" s="1058"/>
      <c r="AE8" s="1059"/>
      <c r="AF8" s="1060"/>
      <c r="AG8" s="1058"/>
      <c r="AH8" s="1059"/>
      <c r="AI8" s="1060"/>
      <c r="AJ8" s="1058"/>
      <c r="AK8" s="1059"/>
      <c r="AL8" s="1060"/>
      <c r="AM8" s="1058"/>
      <c r="AN8" s="1059"/>
      <c r="AO8" s="1061"/>
    </row>
    <row r="9" spans="2:41" x14ac:dyDescent="0.2">
      <c r="B9" s="699" t="s">
        <v>826</v>
      </c>
      <c r="C9" s="656">
        <v>21067</v>
      </c>
      <c r="D9" s="657">
        <v>5554</v>
      </c>
      <c r="E9" s="674">
        <v>26621</v>
      </c>
      <c r="F9" s="656">
        <v>21111</v>
      </c>
      <c r="G9" s="657">
        <v>5563</v>
      </c>
      <c r="H9" s="674">
        <v>26674</v>
      </c>
      <c r="I9" s="656">
        <v>23590</v>
      </c>
      <c r="J9" s="657">
        <v>7071</v>
      </c>
      <c r="K9" s="674">
        <v>30661</v>
      </c>
      <c r="L9" s="656">
        <v>20360</v>
      </c>
      <c r="M9" s="657">
        <v>6019</v>
      </c>
      <c r="N9" s="674">
        <v>26379</v>
      </c>
      <c r="O9" s="656">
        <v>20195</v>
      </c>
      <c r="P9" s="657">
        <v>5453</v>
      </c>
      <c r="Q9" s="674">
        <v>25648</v>
      </c>
      <c r="R9" s="656">
        <v>19672</v>
      </c>
      <c r="S9" s="657">
        <v>4893</v>
      </c>
      <c r="T9" s="674">
        <v>24565</v>
      </c>
      <c r="U9" s="656">
        <v>19749</v>
      </c>
      <c r="V9" s="657">
        <v>4827</v>
      </c>
      <c r="W9" s="674">
        <v>24576</v>
      </c>
      <c r="X9" s="656">
        <v>19496</v>
      </c>
      <c r="Y9" s="657">
        <v>4876</v>
      </c>
      <c r="Z9" s="674">
        <v>24372</v>
      </c>
      <c r="AA9" s="656">
        <v>17190</v>
      </c>
      <c r="AB9" s="657">
        <v>4227</v>
      </c>
      <c r="AC9" s="674">
        <v>21417</v>
      </c>
      <c r="AD9" s="656">
        <v>17670</v>
      </c>
      <c r="AE9" s="657">
        <v>4609</v>
      </c>
      <c r="AF9" s="674">
        <v>22279</v>
      </c>
      <c r="AG9" s="656">
        <v>18662</v>
      </c>
      <c r="AH9" s="657">
        <v>5049</v>
      </c>
      <c r="AI9" s="674">
        <v>23711</v>
      </c>
      <c r="AJ9" s="656">
        <v>20871</v>
      </c>
      <c r="AK9" s="657">
        <v>7344</v>
      </c>
      <c r="AL9" s="674">
        <v>28215</v>
      </c>
      <c r="AM9" s="656">
        <v>239633</v>
      </c>
      <c r="AN9" s="657">
        <v>65485</v>
      </c>
      <c r="AO9" s="1054">
        <v>305118</v>
      </c>
    </row>
    <row r="10" spans="2:41" x14ac:dyDescent="0.2">
      <c r="B10" s="1075" t="s">
        <v>827</v>
      </c>
      <c r="C10" s="660">
        <v>2156</v>
      </c>
      <c r="D10" s="661">
        <v>327</v>
      </c>
      <c r="E10" s="674">
        <v>2483</v>
      </c>
      <c r="F10" s="660">
        <v>2026</v>
      </c>
      <c r="G10" s="661">
        <v>405</v>
      </c>
      <c r="H10" s="674">
        <v>2431</v>
      </c>
      <c r="I10" s="660">
        <v>2046</v>
      </c>
      <c r="J10" s="661">
        <v>276</v>
      </c>
      <c r="K10" s="674">
        <v>2322</v>
      </c>
      <c r="L10" s="660">
        <v>2031</v>
      </c>
      <c r="M10" s="661">
        <v>284</v>
      </c>
      <c r="N10" s="674">
        <v>2315</v>
      </c>
      <c r="O10" s="660">
        <v>1979</v>
      </c>
      <c r="P10" s="661">
        <v>321</v>
      </c>
      <c r="Q10" s="674">
        <v>2300</v>
      </c>
      <c r="R10" s="660">
        <v>2181</v>
      </c>
      <c r="S10" s="661">
        <v>341</v>
      </c>
      <c r="T10" s="674">
        <v>2522</v>
      </c>
      <c r="U10" s="660">
        <v>2640</v>
      </c>
      <c r="V10" s="661">
        <v>470</v>
      </c>
      <c r="W10" s="674">
        <v>3110</v>
      </c>
      <c r="X10" s="660">
        <v>2740</v>
      </c>
      <c r="Y10" s="661">
        <v>363</v>
      </c>
      <c r="Z10" s="674">
        <v>3103</v>
      </c>
      <c r="AA10" s="660">
        <v>2269</v>
      </c>
      <c r="AB10" s="661">
        <v>280</v>
      </c>
      <c r="AC10" s="674">
        <v>2549</v>
      </c>
      <c r="AD10" s="660">
        <v>2295</v>
      </c>
      <c r="AE10" s="661">
        <v>326</v>
      </c>
      <c r="AF10" s="674">
        <v>2621</v>
      </c>
      <c r="AG10" s="660">
        <v>2132</v>
      </c>
      <c r="AH10" s="661">
        <v>375</v>
      </c>
      <c r="AI10" s="674">
        <v>2507</v>
      </c>
      <c r="AJ10" s="660">
        <v>2309</v>
      </c>
      <c r="AK10" s="661">
        <v>466</v>
      </c>
      <c r="AL10" s="674">
        <v>2775</v>
      </c>
      <c r="AM10" s="656">
        <v>26804</v>
      </c>
      <c r="AN10" s="657">
        <v>4234</v>
      </c>
      <c r="AO10" s="1102">
        <v>31038</v>
      </c>
    </row>
    <row r="11" spans="2:41" x14ac:dyDescent="0.2">
      <c r="B11" s="1075" t="s">
        <v>828</v>
      </c>
      <c r="C11" s="660">
        <v>2844</v>
      </c>
      <c r="D11" s="661">
        <v>97</v>
      </c>
      <c r="E11" s="674">
        <v>2941</v>
      </c>
      <c r="F11" s="660">
        <v>2619</v>
      </c>
      <c r="G11" s="661">
        <v>19</v>
      </c>
      <c r="H11" s="674">
        <v>2638</v>
      </c>
      <c r="I11" s="660">
        <v>2323</v>
      </c>
      <c r="J11" s="661">
        <v>155</v>
      </c>
      <c r="K11" s="674">
        <v>2478</v>
      </c>
      <c r="L11" s="660">
        <v>2509</v>
      </c>
      <c r="M11" s="661">
        <v>105</v>
      </c>
      <c r="N11" s="674">
        <v>2614</v>
      </c>
      <c r="O11" s="660">
        <v>2659</v>
      </c>
      <c r="P11" s="661">
        <v>125</v>
      </c>
      <c r="Q11" s="674">
        <v>2784</v>
      </c>
      <c r="R11" s="660">
        <v>2546</v>
      </c>
      <c r="S11" s="661">
        <v>89</v>
      </c>
      <c r="T11" s="674">
        <v>2635</v>
      </c>
      <c r="U11" s="660">
        <v>2650</v>
      </c>
      <c r="V11" s="661">
        <v>57</v>
      </c>
      <c r="W11" s="674">
        <v>2707</v>
      </c>
      <c r="X11" s="660">
        <v>2768</v>
      </c>
      <c r="Y11" s="661">
        <v>30</v>
      </c>
      <c r="Z11" s="674">
        <v>2798</v>
      </c>
      <c r="AA11" s="660">
        <v>2380</v>
      </c>
      <c r="AB11" s="661">
        <v>56</v>
      </c>
      <c r="AC11" s="674">
        <v>2436</v>
      </c>
      <c r="AD11" s="660">
        <v>2312</v>
      </c>
      <c r="AE11" s="661">
        <v>37</v>
      </c>
      <c r="AF11" s="674">
        <v>2349</v>
      </c>
      <c r="AG11" s="660">
        <v>2365</v>
      </c>
      <c r="AH11" s="661">
        <v>63</v>
      </c>
      <c r="AI11" s="674">
        <v>2428</v>
      </c>
      <c r="AJ11" s="660">
        <v>2367</v>
      </c>
      <c r="AK11" s="661">
        <v>62</v>
      </c>
      <c r="AL11" s="674">
        <v>2429</v>
      </c>
      <c r="AM11" s="656">
        <v>30342</v>
      </c>
      <c r="AN11" s="657">
        <v>895</v>
      </c>
      <c r="AO11" s="1102">
        <v>31237</v>
      </c>
    </row>
    <row r="12" spans="2:41" x14ac:dyDescent="0.2">
      <c r="B12" s="1075" t="s">
        <v>829</v>
      </c>
      <c r="C12" s="660">
        <v>36347</v>
      </c>
      <c r="D12" s="661">
        <v>6606</v>
      </c>
      <c r="E12" s="674">
        <v>42953</v>
      </c>
      <c r="F12" s="660">
        <v>34517</v>
      </c>
      <c r="G12" s="661">
        <v>6713</v>
      </c>
      <c r="H12" s="674">
        <v>41230</v>
      </c>
      <c r="I12" s="660">
        <v>39921</v>
      </c>
      <c r="J12" s="661">
        <v>6634</v>
      </c>
      <c r="K12" s="674">
        <v>46555</v>
      </c>
      <c r="L12" s="660">
        <v>35816</v>
      </c>
      <c r="M12" s="661">
        <v>6099</v>
      </c>
      <c r="N12" s="674">
        <v>41915</v>
      </c>
      <c r="O12" s="660">
        <v>38503</v>
      </c>
      <c r="P12" s="661">
        <v>6554</v>
      </c>
      <c r="Q12" s="674">
        <v>45057</v>
      </c>
      <c r="R12" s="660">
        <v>38308</v>
      </c>
      <c r="S12" s="661">
        <v>6135</v>
      </c>
      <c r="T12" s="674">
        <v>44443</v>
      </c>
      <c r="U12" s="660">
        <v>38742</v>
      </c>
      <c r="V12" s="661">
        <v>5610</v>
      </c>
      <c r="W12" s="674">
        <v>44352</v>
      </c>
      <c r="X12" s="660">
        <v>37562</v>
      </c>
      <c r="Y12" s="661">
        <v>6200</v>
      </c>
      <c r="Z12" s="674">
        <v>43762</v>
      </c>
      <c r="AA12" s="660">
        <v>34309</v>
      </c>
      <c r="AB12" s="661">
        <v>5625</v>
      </c>
      <c r="AC12" s="674">
        <v>39934</v>
      </c>
      <c r="AD12" s="660">
        <v>35139</v>
      </c>
      <c r="AE12" s="661">
        <v>5671</v>
      </c>
      <c r="AF12" s="674">
        <v>40810</v>
      </c>
      <c r="AG12" s="660">
        <v>35775</v>
      </c>
      <c r="AH12" s="661">
        <v>5571</v>
      </c>
      <c r="AI12" s="674">
        <v>41346</v>
      </c>
      <c r="AJ12" s="660">
        <v>36875</v>
      </c>
      <c r="AK12" s="661">
        <v>5201</v>
      </c>
      <c r="AL12" s="674">
        <v>42076</v>
      </c>
      <c r="AM12" s="656">
        <v>441814</v>
      </c>
      <c r="AN12" s="657">
        <v>72619</v>
      </c>
      <c r="AO12" s="1102">
        <v>514433</v>
      </c>
    </row>
    <row r="13" spans="2:41" x14ac:dyDescent="0.2">
      <c r="B13" s="1075" t="s">
        <v>830</v>
      </c>
      <c r="C13" s="660">
        <v>843</v>
      </c>
      <c r="D13" s="661">
        <v>75</v>
      </c>
      <c r="E13" s="674">
        <v>918</v>
      </c>
      <c r="F13" s="660">
        <v>784</v>
      </c>
      <c r="G13" s="661">
        <v>88</v>
      </c>
      <c r="H13" s="674">
        <v>872</v>
      </c>
      <c r="I13" s="660">
        <v>1032</v>
      </c>
      <c r="J13" s="661">
        <v>165</v>
      </c>
      <c r="K13" s="674">
        <v>1197</v>
      </c>
      <c r="L13" s="660">
        <v>903</v>
      </c>
      <c r="M13" s="661">
        <v>151</v>
      </c>
      <c r="N13" s="674">
        <v>1054</v>
      </c>
      <c r="O13" s="660">
        <v>1019</v>
      </c>
      <c r="P13" s="661">
        <v>183</v>
      </c>
      <c r="Q13" s="674">
        <v>1202</v>
      </c>
      <c r="R13" s="660">
        <v>1139</v>
      </c>
      <c r="S13" s="661">
        <v>127</v>
      </c>
      <c r="T13" s="674">
        <v>1266</v>
      </c>
      <c r="U13" s="660">
        <v>1081</v>
      </c>
      <c r="V13" s="661">
        <v>93</v>
      </c>
      <c r="W13" s="674">
        <v>1174</v>
      </c>
      <c r="X13" s="660">
        <v>1089</v>
      </c>
      <c r="Y13" s="661">
        <v>53</v>
      </c>
      <c r="Z13" s="674">
        <v>1142</v>
      </c>
      <c r="AA13" s="660">
        <v>978</v>
      </c>
      <c r="AB13" s="661">
        <v>64</v>
      </c>
      <c r="AC13" s="674">
        <v>1042</v>
      </c>
      <c r="AD13" s="660">
        <v>874</v>
      </c>
      <c r="AE13" s="661">
        <v>92</v>
      </c>
      <c r="AF13" s="674">
        <v>966</v>
      </c>
      <c r="AG13" s="660">
        <v>807</v>
      </c>
      <c r="AH13" s="661">
        <v>76</v>
      </c>
      <c r="AI13" s="674">
        <v>883</v>
      </c>
      <c r="AJ13" s="660">
        <v>1088</v>
      </c>
      <c r="AK13" s="661">
        <v>97</v>
      </c>
      <c r="AL13" s="674">
        <v>1185</v>
      </c>
      <c r="AM13" s="656">
        <v>11637</v>
      </c>
      <c r="AN13" s="657">
        <v>1264</v>
      </c>
      <c r="AO13" s="1102">
        <v>12901</v>
      </c>
    </row>
    <row r="14" spans="2:41" x14ac:dyDescent="0.2">
      <c r="B14" s="1075" t="s">
        <v>831</v>
      </c>
      <c r="C14" s="660">
        <v>47620</v>
      </c>
      <c r="D14" s="661">
        <v>2431</v>
      </c>
      <c r="E14" s="674">
        <v>50051</v>
      </c>
      <c r="F14" s="660">
        <v>46118</v>
      </c>
      <c r="G14" s="661">
        <v>2217</v>
      </c>
      <c r="H14" s="674">
        <v>48335</v>
      </c>
      <c r="I14" s="660">
        <v>49313</v>
      </c>
      <c r="J14" s="661">
        <v>2372</v>
      </c>
      <c r="K14" s="674">
        <v>51685</v>
      </c>
      <c r="L14" s="660">
        <v>43472</v>
      </c>
      <c r="M14" s="661">
        <v>2359</v>
      </c>
      <c r="N14" s="674">
        <v>45831</v>
      </c>
      <c r="O14" s="660">
        <v>45438</v>
      </c>
      <c r="P14" s="661">
        <v>2101</v>
      </c>
      <c r="Q14" s="674">
        <v>47539</v>
      </c>
      <c r="R14" s="660">
        <v>44830</v>
      </c>
      <c r="S14" s="661">
        <v>2040</v>
      </c>
      <c r="T14" s="674">
        <v>46870</v>
      </c>
      <c r="U14" s="660">
        <v>45079</v>
      </c>
      <c r="V14" s="661">
        <v>1917</v>
      </c>
      <c r="W14" s="674">
        <v>46996</v>
      </c>
      <c r="X14" s="660">
        <v>44971</v>
      </c>
      <c r="Y14" s="661">
        <v>1504</v>
      </c>
      <c r="Z14" s="674">
        <v>46475</v>
      </c>
      <c r="AA14" s="660">
        <v>41469</v>
      </c>
      <c r="AB14" s="661">
        <v>1400</v>
      </c>
      <c r="AC14" s="674">
        <v>42869</v>
      </c>
      <c r="AD14" s="660">
        <v>44192</v>
      </c>
      <c r="AE14" s="661">
        <v>1627</v>
      </c>
      <c r="AF14" s="674">
        <v>45819</v>
      </c>
      <c r="AG14" s="660">
        <v>46429</v>
      </c>
      <c r="AH14" s="661">
        <v>1754</v>
      </c>
      <c r="AI14" s="674">
        <v>48183</v>
      </c>
      <c r="AJ14" s="660">
        <v>47821</v>
      </c>
      <c r="AK14" s="661">
        <v>2008</v>
      </c>
      <c r="AL14" s="674">
        <v>49829</v>
      </c>
      <c r="AM14" s="656">
        <v>546752</v>
      </c>
      <c r="AN14" s="657">
        <v>23730</v>
      </c>
      <c r="AO14" s="1102">
        <v>570482</v>
      </c>
    </row>
    <row r="15" spans="2:41" x14ac:dyDescent="0.2">
      <c r="B15" s="1075" t="s">
        <v>832</v>
      </c>
      <c r="C15" s="660">
        <v>25929</v>
      </c>
      <c r="D15" s="661">
        <v>12080</v>
      </c>
      <c r="E15" s="674">
        <v>38009</v>
      </c>
      <c r="F15" s="660">
        <v>25311</v>
      </c>
      <c r="G15" s="661">
        <v>10704</v>
      </c>
      <c r="H15" s="674">
        <v>36015</v>
      </c>
      <c r="I15" s="660">
        <v>27162</v>
      </c>
      <c r="J15" s="661">
        <v>12879</v>
      </c>
      <c r="K15" s="674">
        <v>40041</v>
      </c>
      <c r="L15" s="660">
        <v>23668</v>
      </c>
      <c r="M15" s="661">
        <v>11410</v>
      </c>
      <c r="N15" s="674">
        <v>35078</v>
      </c>
      <c r="O15" s="660">
        <v>24894</v>
      </c>
      <c r="P15" s="661">
        <v>12295</v>
      </c>
      <c r="Q15" s="674">
        <v>37189</v>
      </c>
      <c r="R15" s="660">
        <v>24739</v>
      </c>
      <c r="S15" s="661">
        <v>12036</v>
      </c>
      <c r="T15" s="674">
        <v>36775</v>
      </c>
      <c r="U15" s="660">
        <v>26406</v>
      </c>
      <c r="V15" s="661">
        <v>11499</v>
      </c>
      <c r="W15" s="674">
        <v>37905</v>
      </c>
      <c r="X15" s="660">
        <v>26110</v>
      </c>
      <c r="Y15" s="661">
        <v>11804</v>
      </c>
      <c r="Z15" s="674">
        <v>37914</v>
      </c>
      <c r="AA15" s="660">
        <v>23762</v>
      </c>
      <c r="AB15" s="661">
        <v>10475</v>
      </c>
      <c r="AC15" s="674">
        <v>34237</v>
      </c>
      <c r="AD15" s="660">
        <v>25533</v>
      </c>
      <c r="AE15" s="661">
        <v>11136</v>
      </c>
      <c r="AF15" s="674">
        <v>36669</v>
      </c>
      <c r="AG15" s="660">
        <v>26379</v>
      </c>
      <c r="AH15" s="661">
        <v>11498</v>
      </c>
      <c r="AI15" s="674">
        <v>37877</v>
      </c>
      <c r="AJ15" s="660">
        <v>27354</v>
      </c>
      <c r="AK15" s="661">
        <v>11242</v>
      </c>
      <c r="AL15" s="674">
        <v>38596</v>
      </c>
      <c r="AM15" s="656">
        <v>307247</v>
      </c>
      <c r="AN15" s="657">
        <v>139058</v>
      </c>
      <c r="AO15" s="1102">
        <v>446305</v>
      </c>
    </row>
    <row r="16" spans="2:41" x14ac:dyDescent="0.2">
      <c r="B16" s="1075" t="s">
        <v>833</v>
      </c>
      <c r="C16" s="660">
        <v>5732</v>
      </c>
      <c r="D16" s="661">
        <v>6114</v>
      </c>
      <c r="E16" s="674">
        <v>11846</v>
      </c>
      <c r="F16" s="660">
        <v>5762</v>
      </c>
      <c r="G16" s="661">
        <v>5823</v>
      </c>
      <c r="H16" s="674">
        <v>11585</v>
      </c>
      <c r="I16" s="660">
        <v>5638</v>
      </c>
      <c r="J16" s="661">
        <v>6264</v>
      </c>
      <c r="K16" s="674">
        <v>11902</v>
      </c>
      <c r="L16" s="660">
        <v>5410</v>
      </c>
      <c r="M16" s="661">
        <v>5694</v>
      </c>
      <c r="N16" s="674">
        <v>11104</v>
      </c>
      <c r="O16" s="660">
        <v>5857</v>
      </c>
      <c r="P16" s="661">
        <v>5998</v>
      </c>
      <c r="Q16" s="674">
        <v>11855</v>
      </c>
      <c r="R16" s="660">
        <v>6480</v>
      </c>
      <c r="S16" s="661">
        <v>6168</v>
      </c>
      <c r="T16" s="674">
        <v>12648</v>
      </c>
      <c r="U16" s="660">
        <v>6723</v>
      </c>
      <c r="V16" s="661">
        <v>5520</v>
      </c>
      <c r="W16" s="674">
        <v>12243</v>
      </c>
      <c r="X16" s="660">
        <v>7084</v>
      </c>
      <c r="Y16" s="661">
        <v>6409</v>
      </c>
      <c r="Z16" s="674">
        <v>13493</v>
      </c>
      <c r="AA16" s="660">
        <v>6234</v>
      </c>
      <c r="AB16" s="661">
        <v>6362</v>
      </c>
      <c r="AC16" s="674">
        <v>12596</v>
      </c>
      <c r="AD16" s="660">
        <v>6485</v>
      </c>
      <c r="AE16" s="661">
        <v>6845</v>
      </c>
      <c r="AF16" s="674">
        <v>13330</v>
      </c>
      <c r="AG16" s="660">
        <v>6340</v>
      </c>
      <c r="AH16" s="661">
        <v>5984</v>
      </c>
      <c r="AI16" s="674">
        <v>12324</v>
      </c>
      <c r="AJ16" s="660">
        <v>6747</v>
      </c>
      <c r="AK16" s="661">
        <v>6374</v>
      </c>
      <c r="AL16" s="674">
        <v>13121</v>
      </c>
      <c r="AM16" s="656">
        <v>74492</v>
      </c>
      <c r="AN16" s="657">
        <v>73555</v>
      </c>
      <c r="AO16" s="1102">
        <v>148047</v>
      </c>
    </row>
    <row r="17" spans="2:41" x14ac:dyDescent="0.2">
      <c r="B17" s="1075" t="s">
        <v>834</v>
      </c>
      <c r="C17" s="660">
        <v>35066</v>
      </c>
      <c r="D17" s="661">
        <v>2505</v>
      </c>
      <c r="E17" s="674">
        <v>37571</v>
      </c>
      <c r="F17" s="660">
        <v>32359</v>
      </c>
      <c r="G17" s="661">
        <v>2245</v>
      </c>
      <c r="H17" s="674">
        <v>34604</v>
      </c>
      <c r="I17" s="660">
        <v>35418</v>
      </c>
      <c r="J17" s="661">
        <v>2740</v>
      </c>
      <c r="K17" s="674">
        <v>38158</v>
      </c>
      <c r="L17" s="660">
        <v>31806</v>
      </c>
      <c r="M17" s="661">
        <v>3029</v>
      </c>
      <c r="N17" s="674">
        <v>34835</v>
      </c>
      <c r="O17" s="660">
        <v>33139</v>
      </c>
      <c r="P17" s="661">
        <v>2835</v>
      </c>
      <c r="Q17" s="674">
        <v>35974</v>
      </c>
      <c r="R17" s="660">
        <v>32248</v>
      </c>
      <c r="S17" s="661">
        <v>2687</v>
      </c>
      <c r="T17" s="674">
        <v>34935</v>
      </c>
      <c r="U17" s="660">
        <v>32936</v>
      </c>
      <c r="V17" s="661">
        <v>2675</v>
      </c>
      <c r="W17" s="674">
        <v>35611</v>
      </c>
      <c r="X17" s="660">
        <v>32743</v>
      </c>
      <c r="Y17" s="661">
        <v>2283</v>
      </c>
      <c r="Z17" s="674">
        <v>35026</v>
      </c>
      <c r="AA17" s="660">
        <v>30559</v>
      </c>
      <c r="AB17" s="661">
        <v>2144</v>
      </c>
      <c r="AC17" s="674">
        <v>32703</v>
      </c>
      <c r="AD17" s="660">
        <v>31268</v>
      </c>
      <c r="AE17" s="661">
        <v>2405</v>
      </c>
      <c r="AF17" s="674">
        <v>33673</v>
      </c>
      <c r="AG17" s="660">
        <v>31042</v>
      </c>
      <c r="AH17" s="661">
        <v>2370</v>
      </c>
      <c r="AI17" s="674">
        <v>33412</v>
      </c>
      <c r="AJ17" s="660">
        <v>33692</v>
      </c>
      <c r="AK17" s="661">
        <v>2664</v>
      </c>
      <c r="AL17" s="674">
        <v>36356</v>
      </c>
      <c r="AM17" s="656">
        <v>392276</v>
      </c>
      <c r="AN17" s="657">
        <v>30582</v>
      </c>
      <c r="AO17" s="1102">
        <v>422858</v>
      </c>
    </row>
    <row r="18" spans="2:41" x14ac:dyDescent="0.2">
      <c r="B18" s="1075" t="s">
        <v>835</v>
      </c>
      <c r="C18" s="660">
        <v>1382</v>
      </c>
      <c r="D18" s="661">
        <v>2195</v>
      </c>
      <c r="E18" s="674">
        <v>3577</v>
      </c>
      <c r="F18" s="660">
        <v>1244</v>
      </c>
      <c r="G18" s="661">
        <v>2032</v>
      </c>
      <c r="H18" s="674">
        <v>3276</v>
      </c>
      <c r="I18" s="660">
        <v>1248</v>
      </c>
      <c r="J18" s="661">
        <v>2423</v>
      </c>
      <c r="K18" s="674">
        <v>3671</v>
      </c>
      <c r="L18" s="660">
        <v>1190</v>
      </c>
      <c r="M18" s="661">
        <v>1979</v>
      </c>
      <c r="N18" s="674">
        <v>3169</v>
      </c>
      <c r="O18" s="660">
        <v>1320</v>
      </c>
      <c r="P18" s="661">
        <v>1964</v>
      </c>
      <c r="Q18" s="674">
        <v>3284</v>
      </c>
      <c r="R18" s="660">
        <v>1478</v>
      </c>
      <c r="S18" s="661">
        <v>1678</v>
      </c>
      <c r="T18" s="674">
        <v>3156</v>
      </c>
      <c r="U18" s="660">
        <v>1637</v>
      </c>
      <c r="V18" s="661">
        <v>1858</v>
      </c>
      <c r="W18" s="674">
        <v>3495</v>
      </c>
      <c r="X18" s="660">
        <v>1708</v>
      </c>
      <c r="Y18" s="661">
        <v>1879</v>
      </c>
      <c r="Z18" s="674">
        <v>3587</v>
      </c>
      <c r="AA18" s="660">
        <v>1663</v>
      </c>
      <c r="AB18" s="661">
        <v>1607</v>
      </c>
      <c r="AC18" s="674">
        <v>3270</v>
      </c>
      <c r="AD18" s="660">
        <v>1561</v>
      </c>
      <c r="AE18" s="661">
        <v>1722</v>
      </c>
      <c r="AF18" s="674">
        <v>3283</v>
      </c>
      <c r="AG18" s="660">
        <v>1534</v>
      </c>
      <c r="AH18" s="661">
        <v>1901</v>
      </c>
      <c r="AI18" s="674">
        <v>3435</v>
      </c>
      <c r="AJ18" s="660">
        <v>1795</v>
      </c>
      <c r="AK18" s="661">
        <v>2050</v>
      </c>
      <c r="AL18" s="674">
        <v>3845</v>
      </c>
      <c r="AM18" s="656">
        <v>17760</v>
      </c>
      <c r="AN18" s="657">
        <v>23288</v>
      </c>
      <c r="AO18" s="1102">
        <v>41048</v>
      </c>
    </row>
    <row r="19" spans="2:41" x14ac:dyDescent="0.2">
      <c r="B19" s="1075" t="s">
        <v>836</v>
      </c>
      <c r="C19" s="660">
        <v>22934</v>
      </c>
      <c r="D19" s="661">
        <v>11159</v>
      </c>
      <c r="E19" s="674">
        <v>34093</v>
      </c>
      <c r="F19" s="660">
        <v>21492</v>
      </c>
      <c r="G19" s="661">
        <v>10328</v>
      </c>
      <c r="H19" s="674">
        <v>31820</v>
      </c>
      <c r="I19" s="660">
        <v>24345</v>
      </c>
      <c r="J19" s="661">
        <v>11258</v>
      </c>
      <c r="K19" s="674">
        <v>35603</v>
      </c>
      <c r="L19" s="660">
        <v>20400</v>
      </c>
      <c r="M19" s="661">
        <v>10930</v>
      </c>
      <c r="N19" s="674">
        <v>31330</v>
      </c>
      <c r="O19" s="660">
        <v>22229</v>
      </c>
      <c r="P19" s="661">
        <v>10965</v>
      </c>
      <c r="Q19" s="674">
        <v>33194</v>
      </c>
      <c r="R19" s="660">
        <v>21684</v>
      </c>
      <c r="S19" s="661">
        <v>9558</v>
      </c>
      <c r="T19" s="674">
        <v>31242</v>
      </c>
      <c r="U19" s="660">
        <v>22937</v>
      </c>
      <c r="V19" s="661">
        <v>10012</v>
      </c>
      <c r="W19" s="674">
        <v>32949</v>
      </c>
      <c r="X19" s="660">
        <v>22990</v>
      </c>
      <c r="Y19" s="661">
        <v>10204</v>
      </c>
      <c r="Z19" s="674">
        <v>33194</v>
      </c>
      <c r="AA19" s="660">
        <v>21882</v>
      </c>
      <c r="AB19" s="661">
        <v>9625</v>
      </c>
      <c r="AC19" s="674">
        <v>31507</v>
      </c>
      <c r="AD19" s="660">
        <v>22520</v>
      </c>
      <c r="AE19" s="661">
        <v>9955</v>
      </c>
      <c r="AF19" s="674">
        <v>32475</v>
      </c>
      <c r="AG19" s="660">
        <v>21892</v>
      </c>
      <c r="AH19" s="661">
        <v>10432</v>
      </c>
      <c r="AI19" s="674">
        <v>32324</v>
      </c>
      <c r="AJ19" s="660">
        <v>22481</v>
      </c>
      <c r="AK19" s="661">
        <v>11008</v>
      </c>
      <c r="AL19" s="674">
        <v>33489</v>
      </c>
      <c r="AM19" s="656">
        <v>267786</v>
      </c>
      <c r="AN19" s="657">
        <v>125434</v>
      </c>
      <c r="AO19" s="1102">
        <v>393220</v>
      </c>
    </row>
    <row r="20" spans="2:41" x14ac:dyDescent="0.2">
      <c r="B20" s="1075" t="s">
        <v>837</v>
      </c>
      <c r="C20" s="660">
        <v>4741</v>
      </c>
      <c r="D20" s="661">
        <v>6263</v>
      </c>
      <c r="E20" s="674">
        <v>11004</v>
      </c>
      <c r="F20" s="660">
        <v>4275</v>
      </c>
      <c r="G20" s="661">
        <v>5216</v>
      </c>
      <c r="H20" s="674">
        <v>9491</v>
      </c>
      <c r="I20" s="660">
        <v>4455</v>
      </c>
      <c r="J20" s="661">
        <v>7096</v>
      </c>
      <c r="K20" s="674">
        <v>11551</v>
      </c>
      <c r="L20" s="660">
        <v>4994</v>
      </c>
      <c r="M20" s="661">
        <v>7795</v>
      </c>
      <c r="N20" s="674">
        <v>12789</v>
      </c>
      <c r="O20" s="660">
        <v>5276</v>
      </c>
      <c r="P20" s="661">
        <v>7952</v>
      </c>
      <c r="Q20" s="674">
        <v>13228</v>
      </c>
      <c r="R20" s="660">
        <v>5281</v>
      </c>
      <c r="S20" s="661">
        <v>7401</v>
      </c>
      <c r="T20" s="674">
        <v>12682</v>
      </c>
      <c r="U20" s="660">
        <v>4890</v>
      </c>
      <c r="V20" s="661">
        <v>5667</v>
      </c>
      <c r="W20" s="674">
        <v>10557</v>
      </c>
      <c r="X20" s="660">
        <v>4827</v>
      </c>
      <c r="Y20" s="661">
        <v>7245</v>
      </c>
      <c r="Z20" s="674">
        <v>12072</v>
      </c>
      <c r="AA20" s="660">
        <v>4568</v>
      </c>
      <c r="AB20" s="661">
        <v>7340</v>
      </c>
      <c r="AC20" s="674">
        <v>11908</v>
      </c>
      <c r="AD20" s="660">
        <v>5074</v>
      </c>
      <c r="AE20" s="661">
        <v>7337</v>
      </c>
      <c r="AF20" s="674">
        <v>12411</v>
      </c>
      <c r="AG20" s="660">
        <v>5415</v>
      </c>
      <c r="AH20" s="661">
        <v>7224</v>
      </c>
      <c r="AI20" s="674">
        <v>12639</v>
      </c>
      <c r="AJ20" s="660">
        <v>6291</v>
      </c>
      <c r="AK20" s="661">
        <v>7463</v>
      </c>
      <c r="AL20" s="674">
        <v>13754</v>
      </c>
      <c r="AM20" s="656">
        <v>60087</v>
      </c>
      <c r="AN20" s="657">
        <v>83999</v>
      </c>
      <c r="AO20" s="1102">
        <v>144086</v>
      </c>
    </row>
    <row r="21" spans="2:41" x14ac:dyDescent="0.2">
      <c r="B21" s="1075" t="s">
        <v>838</v>
      </c>
      <c r="C21" s="660">
        <v>2320</v>
      </c>
      <c r="D21" s="661">
        <v>6323</v>
      </c>
      <c r="E21" s="674">
        <v>8643</v>
      </c>
      <c r="F21" s="660">
        <v>2036</v>
      </c>
      <c r="G21" s="661">
        <v>5328</v>
      </c>
      <c r="H21" s="674">
        <v>7364</v>
      </c>
      <c r="I21" s="660">
        <v>2411</v>
      </c>
      <c r="J21" s="661">
        <v>5764</v>
      </c>
      <c r="K21" s="674">
        <v>8175</v>
      </c>
      <c r="L21" s="660">
        <v>2657</v>
      </c>
      <c r="M21" s="661">
        <v>5968</v>
      </c>
      <c r="N21" s="674">
        <v>8625</v>
      </c>
      <c r="O21" s="660">
        <v>2838</v>
      </c>
      <c r="P21" s="661">
        <v>6993</v>
      </c>
      <c r="Q21" s="674">
        <v>9831</v>
      </c>
      <c r="R21" s="660">
        <v>2745</v>
      </c>
      <c r="S21" s="661">
        <v>7765</v>
      </c>
      <c r="T21" s="674">
        <v>10510</v>
      </c>
      <c r="U21" s="660">
        <v>2606</v>
      </c>
      <c r="V21" s="661">
        <v>6442</v>
      </c>
      <c r="W21" s="674">
        <v>9048</v>
      </c>
      <c r="X21" s="660">
        <v>2574</v>
      </c>
      <c r="Y21" s="661">
        <v>7276</v>
      </c>
      <c r="Z21" s="674">
        <v>9850</v>
      </c>
      <c r="AA21" s="660">
        <v>2561</v>
      </c>
      <c r="AB21" s="661">
        <v>6913</v>
      </c>
      <c r="AC21" s="674">
        <v>9474</v>
      </c>
      <c r="AD21" s="660">
        <v>2901</v>
      </c>
      <c r="AE21" s="661">
        <v>7698</v>
      </c>
      <c r="AF21" s="674">
        <v>10599</v>
      </c>
      <c r="AG21" s="660">
        <v>3144</v>
      </c>
      <c r="AH21" s="661">
        <v>8345</v>
      </c>
      <c r="AI21" s="674">
        <v>11489</v>
      </c>
      <c r="AJ21" s="660">
        <v>3405</v>
      </c>
      <c r="AK21" s="661">
        <v>8000</v>
      </c>
      <c r="AL21" s="674">
        <v>11405</v>
      </c>
      <c r="AM21" s="656">
        <v>32198</v>
      </c>
      <c r="AN21" s="657">
        <v>82815</v>
      </c>
      <c r="AO21" s="1102">
        <v>115013</v>
      </c>
    </row>
    <row r="22" spans="2:41" x14ac:dyDescent="0.2">
      <c r="B22" s="1075" t="s">
        <v>839</v>
      </c>
      <c r="C22" s="660">
        <v>1146</v>
      </c>
      <c r="D22" s="661">
        <v>3863</v>
      </c>
      <c r="E22" s="674">
        <v>5009</v>
      </c>
      <c r="F22" s="660">
        <v>1275</v>
      </c>
      <c r="G22" s="661">
        <v>3643</v>
      </c>
      <c r="H22" s="674">
        <v>4918</v>
      </c>
      <c r="I22" s="660">
        <v>1353</v>
      </c>
      <c r="J22" s="661">
        <v>4184</v>
      </c>
      <c r="K22" s="674">
        <v>5537</v>
      </c>
      <c r="L22" s="660">
        <v>1242</v>
      </c>
      <c r="M22" s="661">
        <v>4200</v>
      </c>
      <c r="N22" s="674">
        <v>5442</v>
      </c>
      <c r="O22" s="660">
        <v>1218</v>
      </c>
      <c r="P22" s="661">
        <v>4140</v>
      </c>
      <c r="Q22" s="674">
        <v>5358</v>
      </c>
      <c r="R22" s="660">
        <v>1345</v>
      </c>
      <c r="S22" s="661">
        <v>4202</v>
      </c>
      <c r="T22" s="674">
        <v>5547</v>
      </c>
      <c r="U22" s="660">
        <v>1526</v>
      </c>
      <c r="V22" s="661">
        <v>3907</v>
      </c>
      <c r="W22" s="674">
        <v>5433</v>
      </c>
      <c r="X22" s="660">
        <v>1641</v>
      </c>
      <c r="Y22" s="661">
        <v>4186</v>
      </c>
      <c r="Z22" s="674">
        <v>5827</v>
      </c>
      <c r="AA22" s="660">
        <v>1535</v>
      </c>
      <c r="AB22" s="661">
        <v>3930</v>
      </c>
      <c r="AC22" s="674">
        <v>5465</v>
      </c>
      <c r="AD22" s="660">
        <v>1593</v>
      </c>
      <c r="AE22" s="661">
        <v>4078</v>
      </c>
      <c r="AF22" s="674">
        <v>5671</v>
      </c>
      <c r="AG22" s="660">
        <v>1550</v>
      </c>
      <c r="AH22" s="661">
        <v>3953</v>
      </c>
      <c r="AI22" s="674">
        <v>5503</v>
      </c>
      <c r="AJ22" s="660">
        <v>1725</v>
      </c>
      <c r="AK22" s="661">
        <v>3734</v>
      </c>
      <c r="AL22" s="674">
        <v>5459</v>
      </c>
      <c r="AM22" s="656">
        <v>17149</v>
      </c>
      <c r="AN22" s="657">
        <v>48020</v>
      </c>
      <c r="AO22" s="1102">
        <v>65169</v>
      </c>
    </row>
    <row r="23" spans="2:41" x14ac:dyDescent="0.2">
      <c r="B23" s="1075" t="s">
        <v>840</v>
      </c>
      <c r="C23" s="660">
        <v>7327</v>
      </c>
      <c r="D23" s="661">
        <v>4703</v>
      </c>
      <c r="E23" s="674">
        <v>12030</v>
      </c>
      <c r="F23" s="660">
        <v>7027</v>
      </c>
      <c r="G23" s="661">
        <v>4327</v>
      </c>
      <c r="H23" s="674">
        <v>11354</v>
      </c>
      <c r="I23" s="660">
        <v>7712</v>
      </c>
      <c r="J23" s="661">
        <v>5039</v>
      </c>
      <c r="K23" s="674">
        <v>12751</v>
      </c>
      <c r="L23" s="660">
        <v>7145</v>
      </c>
      <c r="M23" s="661">
        <v>4142</v>
      </c>
      <c r="N23" s="674">
        <v>11287</v>
      </c>
      <c r="O23" s="660">
        <v>7355</v>
      </c>
      <c r="P23" s="661">
        <v>3844</v>
      </c>
      <c r="Q23" s="674">
        <v>11199</v>
      </c>
      <c r="R23" s="660">
        <v>7294</v>
      </c>
      <c r="S23" s="661">
        <v>3741</v>
      </c>
      <c r="T23" s="674">
        <v>11035</v>
      </c>
      <c r="U23" s="660">
        <v>7843</v>
      </c>
      <c r="V23" s="661">
        <v>4025</v>
      </c>
      <c r="W23" s="674">
        <v>11868</v>
      </c>
      <c r="X23" s="660">
        <v>8132</v>
      </c>
      <c r="Y23" s="661">
        <v>4803</v>
      </c>
      <c r="Z23" s="674">
        <v>12935</v>
      </c>
      <c r="AA23" s="660">
        <v>7671</v>
      </c>
      <c r="AB23" s="661">
        <v>4086</v>
      </c>
      <c r="AC23" s="674">
        <v>11757</v>
      </c>
      <c r="AD23" s="660">
        <v>7796</v>
      </c>
      <c r="AE23" s="661">
        <v>4511</v>
      </c>
      <c r="AF23" s="674">
        <v>12307</v>
      </c>
      <c r="AG23" s="660">
        <v>7763</v>
      </c>
      <c r="AH23" s="661">
        <v>4993</v>
      </c>
      <c r="AI23" s="674">
        <v>12756</v>
      </c>
      <c r="AJ23" s="660">
        <v>7935</v>
      </c>
      <c r="AK23" s="661">
        <v>4803</v>
      </c>
      <c r="AL23" s="674">
        <v>12738</v>
      </c>
      <c r="AM23" s="656">
        <v>91000</v>
      </c>
      <c r="AN23" s="657">
        <v>53017</v>
      </c>
      <c r="AO23" s="1102">
        <v>144017</v>
      </c>
    </row>
    <row r="24" spans="2:41" x14ac:dyDescent="0.2">
      <c r="B24" s="1075" t="s">
        <v>841</v>
      </c>
      <c r="C24" s="660">
        <v>889</v>
      </c>
      <c r="D24" s="661">
        <v>421</v>
      </c>
      <c r="E24" s="674">
        <v>1310</v>
      </c>
      <c r="F24" s="660">
        <v>918</v>
      </c>
      <c r="G24" s="661">
        <v>456</v>
      </c>
      <c r="H24" s="674">
        <v>1374</v>
      </c>
      <c r="I24" s="660">
        <v>978</v>
      </c>
      <c r="J24" s="661">
        <v>523</v>
      </c>
      <c r="K24" s="674">
        <v>1501</v>
      </c>
      <c r="L24" s="660">
        <v>868</v>
      </c>
      <c r="M24" s="661">
        <v>476</v>
      </c>
      <c r="N24" s="674">
        <v>1344</v>
      </c>
      <c r="O24" s="660">
        <v>925</v>
      </c>
      <c r="P24" s="661">
        <v>646</v>
      </c>
      <c r="Q24" s="674">
        <v>1571</v>
      </c>
      <c r="R24" s="660">
        <v>1077</v>
      </c>
      <c r="S24" s="661">
        <v>679</v>
      </c>
      <c r="T24" s="674">
        <v>1756</v>
      </c>
      <c r="U24" s="660">
        <v>920</v>
      </c>
      <c r="V24" s="661">
        <v>550</v>
      </c>
      <c r="W24" s="674">
        <v>1470</v>
      </c>
      <c r="X24" s="660">
        <v>964</v>
      </c>
      <c r="Y24" s="661">
        <v>471</v>
      </c>
      <c r="Z24" s="674">
        <v>1435</v>
      </c>
      <c r="AA24" s="660">
        <v>1001</v>
      </c>
      <c r="AB24" s="661">
        <v>457</v>
      </c>
      <c r="AC24" s="674">
        <v>1458</v>
      </c>
      <c r="AD24" s="660">
        <v>1159</v>
      </c>
      <c r="AE24" s="661">
        <v>386</v>
      </c>
      <c r="AF24" s="674">
        <v>1545</v>
      </c>
      <c r="AG24" s="660">
        <v>1189</v>
      </c>
      <c r="AH24" s="661">
        <v>437</v>
      </c>
      <c r="AI24" s="674">
        <v>1626</v>
      </c>
      <c r="AJ24" s="660">
        <v>1024</v>
      </c>
      <c r="AK24" s="661">
        <v>597</v>
      </c>
      <c r="AL24" s="674">
        <v>1621</v>
      </c>
      <c r="AM24" s="656">
        <v>11912</v>
      </c>
      <c r="AN24" s="657">
        <v>6099</v>
      </c>
      <c r="AO24" s="1102">
        <v>18011</v>
      </c>
    </row>
    <row r="25" spans="2:41" x14ac:dyDescent="0.2">
      <c r="B25" s="1075" t="s">
        <v>842</v>
      </c>
      <c r="C25" s="660">
        <v>33</v>
      </c>
      <c r="D25" s="661">
        <v>0</v>
      </c>
      <c r="E25" s="674">
        <v>33</v>
      </c>
      <c r="F25" s="660">
        <v>28</v>
      </c>
      <c r="G25" s="661">
        <v>0</v>
      </c>
      <c r="H25" s="674">
        <v>28</v>
      </c>
      <c r="I25" s="660">
        <v>31</v>
      </c>
      <c r="J25" s="661">
        <v>0</v>
      </c>
      <c r="K25" s="674">
        <v>31</v>
      </c>
      <c r="L25" s="660">
        <v>35</v>
      </c>
      <c r="M25" s="661">
        <v>4</v>
      </c>
      <c r="N25" s="674">
        <v>39</v>
      </c>
      <c r="O25" s="660">
        <v>39</v>
      </c>
      <c r="P25" s="661">
        <v>15</v>
      </c>
      <c r="Q25" s="674">
        <v>54</v>
      </c>
      <c r="R25" s="660">
        <v>30</v>
      </c>
      <c r="S25" s="661">
        <v>0</v>
      </c>
      <c r="T25" s="674">
        <v>30</v>
      </c>
      <c r="U25" s="660">
        <v>32</v>
      </c>
      <c r="V25" s="661">
        <v>2</v>
      </c>
      <c r="W25" s="674">
        <v>34</v>
      </c>
      <c r="X25" s="660">
        <v>36</v>
      </c>
      <c r="Y25" s="661">
        <v>7</v>
      </c>
      <c r="Z25" s="674">
        <v>43</v>
      </c>
      <c r="AA25" s="660">
        <v>38</v>
      </c>
      <c r="AB25" s="661">
        <v>0</v>
      </c>
      <c r="AC25" s="674">
        <v>38</v>
      </c>
      <c r="AD25" s="660">
        <v>6</v>
      </c>
      <c r="AE25" s="661">
        <v>0</v>
      </c>
      <c r="AF25" s="674">
        <v>6</v>
      </c>
      <c r="AG25" s="660">
        <v>8</v>
      </c>
      <c r="AH25" s="661">
        <v>0</v>
      </c>
      <c r="AI25" s="674">
        <v>8</v>
      </c>
      <c r="AJ25" s="660">
        <v>5</v>
      </c>
      <c r="AK25" s="661">
        <v>0</v>
      </c>
      <c r="AL25" s="674">
        <v>5</v>
      </c>
      <c r="AM25" s="656">
        <v>321</v>
      </c>
      <c r="AN25" s="657">
        <v>28</v>
      </c>
      <c r="AO25" s="1102">
        <v>349</v>
      </c>
    </row>
    <row r="26" spans="2:41" ht="15" x14ac:dyDescent="0.25">
      <c r="B26" s="1056" t="s">
        <v>924</v>
      </c>
      <c r="C26" s="664">
        <v>218376</v>
      </c>
      <c r="D26" s="665">
        <v>70716</v>
      </c>
      <c r="E26" s="674">
        <v>289092</v>
      </c>
      <c r="F26" s="664">
        <v>208902</v>
      </c>
      <c r="G26" s="665">
        <v>65107</v>
      </c>
      <c r="H26" s="674">
        <v>274009</v>
      </c>
      <c r="I26" s="664">
        <v>228976</v>
      </c>
      <c r="J26" s="665">
        <v>74843</v>
      </c>
      <c r="K26" s="674">
        <v>303819</v>
      </c>
      <c r="L26" s="664">
        <v>204506</v>
      </c>
      <c r="M26" s="665">
        <v>70644</v>
      </c>
      <c r="N26" s="679">
        <v>275150</v>
      </c>
      <c r="O26" s="664">
        <v>214883</v>
      </c>
      <c r="P26" s="665">
        <v>72384</v>
      </c>
      <c r="Q26" s="679">
        <v>287267</v>
      </c>
      <c r="R26" s="664">
        <v>213077</v>
      </c>
      <c r="S26" s="665">
        <v>69540</v>
      </c>
      <c r="T26" s="679">
        <v>282617</v>
      </c>
      <c r="U26" s="664">
        <v>218397</v>
      </c>
      <c r="V26" s="665">
        <v>65131</v>
      </c>
      <c r="W26" s="679">
        <v>283528</v>
      </c>
      <c r="X26" s="664">
        <v>217435</v>
      </c>
      <c r="Y26" s="665">
        <v>69593</v>
      </c>
      <c r="Z26" s="679">
        <v>287028</v>
      </c>
      <c r="AA26" s="664">
        <v>200069</v>
      </c>
      <c r="AB26" s="665">
        <v>64591</v>
      </c>
      <c r="AC26" s="679">
        <v>264660</v>
      </c>
      <c r="AD26" s="664">
        <v>208378</v>
      </c>
      <c r="AE26" s="665">
        <v>68435</v>
      </c>
      <c r="AF26" s="679">
        <v>276813</v>
      </c>
      <c r="AG26" s="664">
        <v>212426</v>
      </c>
      <c r="AH26" s="665">
        <v>70025</v>
      </c>
      <c r="AI26" s="679">
        <v>282451</v>
      </c>
      <c r="AJ26" s="664">
        <v>223785</v>
      </c>
      <c r="AK26" s="665">
        <v>73113</v>
      </c>
      <c r="AL26" s="679">
        <v>296898</v>
      </c>
      <c r="AM26" s="664">
        <v>2569210</v>
      </c>
      <c r="AN26" s="665">
        <v>834122</v>
      </c>
      <c r="AO26" s="1104">
        <v>3403332</v>
      </c>
    </row>
    <row r="27" spans="2:41" ht="22.5" customHeight="1" x14ac:dyDescent="0.2">
      <c r="B27" s="1101" t="s">
        <v>925</v>
      </c>
      <c r="C27" s="1058"/>
      <c r="D27" s="1059"/>
      <c r="E27" s="1060"/>
      <c r="F27" s="1058"/>
      <c r="G27" s="1059"/>
      <c r="H27" s="1060"/>
      <c r="I27" s="1058"/>
      <c r="J27" s="1059"/>
      <c r="K27" s="1060"/>
      <c r="L27" s="1058"/>
      <c r="M27" s="1059"/>
      <c r="N27" s="1060"/>
      <c r="O27" s="1058"/>
      <c r="P27" s="1059"/>
      <c r="Q27" s="1060"/>
      <c r="R27" s="1058"/>
      <c r="S27" s="1059"/>
      <c r="T27" s="1060"/>
      <c r="U27" s="1058"/>
      <c r="V27" s="1059"/>
      <c r="W27" s="1060"/>
      <c r="X27" s="1058"/>
      <c r="Y27" s="1059"/>
      <c r="Z27" s="1060"/>
      <c r="AA27" s="1058"/>
      <c r="AB27" s="1059"/>
      <c r="AC27" s="1060"/>
      <c r="AD27" s="1058"/>
      <c r="AE27" s="1059"/>
      <c r="AF27" s="1060"/>
      <c r="AG27" s="1058"/>
      <c r="AH27" s="1059"/>
      <c r="AI27" s="1060"/>
      <c r="AJ27" s="1058"/>
      <c r="AK27" s="1059"/>
      <c r="AL27" s="1060"/>
      <c r="AM27" s="1058"/>
      <c r="AN27" s="1059"/>
      <c r="AO27" s="1061"/>
    </row>
    <row r="28" spans="2:41" ht="20.25" customHeight="1" x14ac:dyDescent="0.2">
      <c r="B28" s="699" t="s">
        <v>826</v>
      </c>
      <c r="C28" s="656">
        <v>3705</v>
      </c>
      <c r="D28" s="657">
        <v>1862</v>
      </c>
      <c r="E28" s="674">
        <v>5567</v>
      </c>
      <c r="F28" s="656">
        <v>3723</v>
      </c>
      <c r="G28" s="657">
        <v>1954</v>
      </c>
      <c r="H28" s="674">
        <v>5677</v>
      </c>
      <c r="I28" s="656">
        <v>4042</v>
      </c>
      <c r="J28" s="657">
        <v>2087</v>
      </c>
      <c r="K28" s="674">
        <v>6129</v>
      </c>
      <c r="L28" s="656">
        <v>3632</v>
      </c>
      <c r="M28" s="657">
        <v>2017</v>
      </c>
      <c r="N28" s="674">
        <v>5649</v>
      </c>
      <c r="O28" s="656">
        <v>3408</v>
      </c>
      <c r="P28" s="657">
        <v>1863</v>
      </c>
      <c r="Q28" s="674">
        <v>5271</v>
      </c>
      <c r="R28" s="656">
        <v>3246</v>
      </c>
      <c r="S28" s="657">
        <v>1625</v>
      </c>
      <c r="T28" s="674">
        <v>4871</v>
      </c>
      <c r="U28" s="656">
        <v>3198</v>
      </c>
      <c r="V28" s="657">
        <v>1839</v>
      </c>
      <c r="W28" s="674">
        <v>5037</v>
      </c>
      <c r="X28" s="656">
        <v>3592</v>
      </c>
      <c r="Y28" s="657">
        <v>1783</v>
      </c>
      <c r="Z28" s="674">
        <v>5375</v>
      </c>
      <c r="AA28" s="656">
        <v>3588</v>
      </c>
      <c r="AB28" s="657">
        <v>1359</v>
      </c>
      <c r="AC28" s="674">
        <v>4947</v>
      </c>
      <c r="AD28" s="656">
        <v>3529</v>
      </c>
      <c r="AE28" s="657">
        <v>1316</v>
      </c>
      <c r="AF28" s="674">
        <v>4845</v>
      </c>
      <c r="AG28" s="656">
        <v>3091</v>
      </c>
      <c r="AH28" s="657">
        <v>1410</v>
      </c>
      <c r="AI28" s="674">
        <v>4501</v>
      </c>
      <c r="AJ28" s="656">
        <v>3050</v>
      </c>
      <c r="AK28" s="657">
        <v>1705</v>
      </c>
      <c r="AL28" s="674">
        <v>4755</v>
      </c>
      <c r="AM28" s="656">
        <v>41804</v>
      </c>
      <c r="AN28" s="657">
        <v>20820</v>
      </c>
      <c r="AO28" s="1054">
        <v>62624</v>
      </c>
    </row>
    <row r="29" spans="2:41" x14ac:dyDescent="0.2">
      <c r="B29" s="1075" t="s">
        <v>827</v>
      </c>
      <c r="C29" s="660">
        <v>189</v>
      </c>
      <c r="D29" s="661">
        <v>138</v>
      </c>
      <c r="E29" s="674">
        <v>327</v>
      </c>
      <c r="F29" s="660">
        <v>170</v>
      </c>
      <c r="G29" s="661">
        <v>99</v>
      </c>
      <c r="H29" s="674">
        <v>269</v>
      </c>
      <c r="I29" s="660">
        <v>174</v>
      </c>
      <c r="J29" s="661">
        <v>141</v>
      </c>
      <c r="K29" s="674">
        <v>315</v>
      </c>
      <c r="L29" s="660">
        <v>148</v>
      </c>
      <c r="M29" s="661">
        <v>314</v>
      </c>
      <c r="N29" s="674">
        <v>462</v>
      </c>
      <c r="O29" s="660">
        <v>182</v>
      </c>
      <c r="P29" s="661">
        <v>305</v>
      </c>
      <c r="Q29" s="674">
        <v>487</v>
      </c>
      <c r="R29" s="660">
        <v>236</v>
      </c>
      <c r="S29" s="661">
        <v>287</v>
      </c>
      <c r="T29" s="674">
        <v>523</v>
      </c>
      <c r="U29" s="660">
        <v>213</v>
      </c>
      <c r="V29" s="661">
        <v>225</v>
      </c>
      <c r="W29" s="674">
        <v>438</v>
      </c>
      <c r="X29" s="660">
        <v>222</v>
      </c>
      <c r="Y29" s="661">
        <v>110</v>
      </c>
      <c r="Z29" s="674">
        <v>332</v>
      </c>
      <c r="AA29" s="660">
        <v>143</v>
      </c>
      <c r="AB29" s="661">
        <v>153</v>
      </c>
      <c r="AC29" s="674">
        <v>296</v>
      </c>
      <c r="AD29" s="660">
        <v>129</v>
      </c>
      <c r="AE29" s="661">
        <v>198</v>
      </c>
      <c r="AF29" s="674">
        <v>327</v>
      </c>
      <c r="AG29" s="660">
        <v>139</v>
      </c>
      <c r="AH29" s="661">
        <v>210</v>
      </c>
      <c r="AI29" s="674">
        <v>349</v>
      </c>
      <c r="AJ29" s="660">
        <v>172</v>
      </c>
      <c r="AK29" s="661">
        <v>231</v>
      </c>
      <c r="AL29" s="674">
        <v>403</v>
      </c>
      <c r="AM29" s="656">
        <v>2117</v>
      </c>
      <c r="AN29" s="657">
        <v>2411</v>
      </c>
      <c r="AO29" s="1102">
        <v>4528</v>
      </c>
    </row>
    <row r="30" spans="2:41" x14ac:dyDescent="0.2">
      <c r="B30" s="1075" t="s">
        <v>828</v>
      </c>
      <c r="C30" s="660">
        <v>219</v>
      </c>
      <c r="D30" s="661">
        <v>62</v>
      </c>
      <c r="E30" s="674">
        <v>281</v>
      </c>
      <c r="F30" s="660">
        <v>242</v>
      </c>
      <c r="G30" s="661">
        <v>34</v>
      </c>
      <c r="H30" s="674">
        <v>276</v>
      </c>
      <c r="I30" s="660">
        <v>355</v>
      </c>
      <c r="J30" s="661">
        <v>7</v>
      </c>
      <c r="K30" s="674">
        <v>362</v>
      </c>
      <c r="L30" s="660">
        <v>443</v>
      </c>
      <c r="M30" s="661">
        <v>6</v>
      </c>
      <c r="N30" s="674">
        <v>449</v>
      </c>
      <c r="O30" s="660">
        <v>444</v>
      </c>
      <c r="P30" s="661">
        <v>9</v>
      </c>
      <c r="Q30" s="674">
        <v>453</v>
      </c>
      <c r="R30" s="660">
        <v>377</v>
      </c>
      <c r="S30" s="661">
        <v>15</v>
      </c>
      <c r="T30" s="674">
        <v>392</v>
      </c>
      <c r="U30" s="660">
        <v>455</v>
      </c>
      <c r="V30" s="661">
        <v>22</v>
      </c>
      <c r="W30" s="674">
        <v>477</v>
      </c>
      <c r="X30" s="660">
        <v>385</v>
      </c>
      <c r="Y30" s="661">
        <v>17</v>
      </c>
      <c r="Z30" s="674">
        <v>402</v>
      </c>
      <c r="AA30" s="660">
        <v>311</v>
      </c>
      <c r="AB30" s="661">
        <v>34</v>
      </c>
      <c r="AC30" s="674">
        <v>345</v>
      </c>
      <c r="AD30" s="660">
        <v>327</v>
      </c>
      <c r="AE30" s="661">
        <v>51</v>
      </c>
      <c r="AF30" s="674">
        <v>378</v>
      </c>
      <c r="AG30" s="660">
        <v>260</v>
      </c>
      <c r="AH30" s="661">
        <v>70</v>
      </c>
      <c r="AI30" s="674">
        <v>330</v>
      </c>
      <c r="AJ30" s="660">
        <v>324</v>
      </c>
      <c r="AK30" s="661">
        <v>70</v>
      </c>
      <c r="AL30" s="674">
        <v>394</v>
      </c>
      <c r="AM30" s="656">
        <v>4142</v>
      </c>
      <c r="AN30" s="657">
        <v>397</v>
      </c>
      <c r="AO30" s="1102">
        <v>4539</v>
      </c>
    </row>
    <row r="31" spans="2:41" x14ac:dyDescent="0.2">
      <c r="B31" s="1075" t="s">
        <v>829</v>
      </c>
      <c r="C31" s="660">
        <v>8366</v>
      </c>
      <c r="D31" s="661">
        <v>3884</v>
      </c>
      <c r="E31" s="674">
        <v>12250</v>
      </c>
      <c r="F31" s="660">
        <v>7833</v>
      </c>
      <c r="G31" s="661">
        <v>3469</v>
      </c>
      <c r="H31" s="674">
        <v>11302</v>
      </c>
      <c r="I31" s="660">
        <v>8573</v>
      </c>
      <c r="J31" s="661">
        <v>4006</v>
      </c>
      <c r="K31" s="674">
        <v>12579</v>
      </c>
      <c r="L31" s="660">
        <v>8118</v>
      </c>
      <c r="M31" s="661">
        <v>4131</v>
      </c>
      <c r="N31" s="674">
        <v>12249</v>
      </c>
      <c r="O31" s="660">
        <v>8435</v>
      </c>
      <c r="P31" s="661">
        <v>3936</v>
      </c>
      <c r="Q31" s="674">
        <v>12371</v>
      </c>
      <c r="R31" s="660">
        <v>8598</v>
      </c>
      <c r="S31" s="661">
        <v>3836</v>
      </c>
      <c r="T31" s="674">
        <v>12434</v>
      </c>
      <c r="U31" s="660">
        <v>8283</v>
      </c>
      <c r="V31" s="661">
        <v>3999</v>
      </c>
      <c r="W31" s="674">
        <v>12282</v>
      </c>
      <c r="X31" s="660">
        <v>8358</v>
      </c>
      <c r="Y31" s="661">
        <v>3870</v>
      </c>
      <c r="Z31" s="674">
        <v>12228</v>
      </c>
      <c r="AA31" s="660">
        <v>7817</v>
      </c>
      <c r="AB31" s="661">
        <v>3329</v>
      </c>
      <c r="AC31" s="674">
        <v>11146</v>
      </c>
      <c r="AD31" s="660">
        <v>8427</v>
      </c>
      <c r="AE31" s="661">
        <v>3584</v>
      </c>
      <c r="AF31" s="674">
        <v>12011</v>
      </c>
      <c r="AG31" s="660">
        <v>8458</v>
      </c>
      <c r="AH31" s="661">
        <v>3456</v>
      </c>
      <c r="AI31" s="674">
        <v>11914</v>
      </c>
      <c r="AJ31" s="660">
        <v>8727</v>
      </c>
      <c r="AK31" s="661">
        <v>3684</v>
      </c>
      <c r="AL31" s="674">
        <v>12411</v>
      </c>
      <c r="AM31" s="656">
        <v>99993</v>
      </c>
      <c r="AN31" s="657">
        <v>45184</v>
      </c>
      <c r="AO31" s="1102">
        <v>145177</v>
      </c>
    </row>
    <row r="32" spans="2:41" x14ac:dyDescent="0.2">
      <c r="B32" s="1075" t="s">
        <v>830</v>
      </c>
      <c r="C32" s="660">
        <v>365</v>
      </c>
      <c r="D32" s="661">
        <v>83</v>
      </c>
      <c r="E32" s="674">
        <v>448</v>
      </c>
      <c r="F32" s="660">
        <v>344</v>
      </c>
      <c r="G32" s="661">
        <v>79</v>
      </c>
      <c r="H32" s="674">
        <v>423</v>
      </c>
      <c r="I32" s="660">
        <v>337</v>
      </c>
      <c r="J32" s="661">
        <v>65</v>
      </c>
      <c r="K32" s="674">
        <v>402</v>
      </c>
      <c r="L32" s="660">
        <v>354</v>
      </c>
      <c r="M32" s="661">
        <v>25</v>
      </c>
      <c r="N32" s="674">
        <v>379</v>
      </c>
      <c r="O32" s="660">
        <v>387</v>
      </c>
      <c r="P32" s="661">
        <v>60</v>
      </c>
      <c r="Q32" s="674">
        <v>447</v>
      </c>
      <c r="R32" s="660">
        <v>460</v>
      </c>
      <c r="S32" s="661">
        <v>128</v>
      </c>
      <c r="T32" s="674">
        <v>588</v>
      </c>
      <c r="U32" s="660">
        <v>554</v>
      </c>
      <c r="V32" s="661">
        <v>156</v>
      </c>
      <c r="W32" s="674">
        <v>710</v>
      </c>
      <c r="X32" s="660">
        <v>441</v>
      </c>
      <c r="Y32" s="661">
        <v>120</v>
      </c>
      <c r="Z32" s="674">
        <v>561</v>
      </c>
      <c r="AA32" s="660">
        <v>325</v>
      </c>
      <c r="AB32" s="661">
        <v>80</v>
      </c>
      <c r="AC32" s="674">
        <v>405</v>
      </c>
      <c r="AD32" s="660">
        <v>293</v>
      </c>
      <c r="AE32" s="661">
        <v>104</v>
      </c>
      <c r="AF32" s="674">
        <v>397</v>
      </c>
      <c r="AG32" s="660">
        <v>282</v>
      </c>
      <c r="AH32" s="661">
        <v>151</v>
      </c>
      <c r="AI32" s="674">
        <v>433</v>
      </c>
      <c r="AJ32" s="660">
        <v>361</v>
      </c>
      <c r="AK32" s="661">
        <v>117</v>
      </c>
      <c r="AL32" s="674">
        <v>478</v>
      </c>
      <c r="AM32" s="656">
        <v>4503</v>
      </c>
      <c r="AN32" s="657">
        <v>1168</v>
      </c>
      <c r="AO32" s="1102">
        <v>5671</v>
      </c>
    </row>
    <row r="33" spans="2:41" x14ac:dyDescent="0.2">
      <c r="B33" s="1075" t="s">
        <v>831</v>
      </c>
      <c r="C33" s="660">
        <v>13843</v>
      </c>
      <c r="D33" s="661">
        <v>1941</v>
      </c>
      <c r="E33" s="674">
        <v>15784</v>
      </c>
      <c r="F33" s="660">
        <v>13060</v>
      </c>
      <c r="G33" s="661">
        <v>1948</v>
      </c>
      <c r="H33" s="674">
        <v>15008</v>
      </c>
      <c r="I33" s="660">
        <v>14124</v>
      </c>
      <c r="J33" s="661">
        <v>1914</v>
      </c>
      <c r="K33" s="674">
        <v>16038</v>
      </c>
      <c r="L33" s="660">
        <v>13486</v>
      </c>
      <c r="M33" s="661">
        <v>1785</v>
      </c>
      <c r="N33" s="674">
        <v>15271</v>
      </c>
      <c r="O33" s="660">
        <v>13956</v>
      </c>
      <c r="P33" s="661">
        <v>1828</v>
      </c>
      <c r="Q33" s="674">
        <v>15784</v>
      </c>
      <c r="R33" s="660">
        <v>13440</v>
      </c>
      <c r="S33" s="661">
        <v>1851</v>
      </c>
      <c r="T33" s="674">
        <v>15291</v>
      </c>
      <c r="U33" s="660">
        <v>14210</v>
      </c>
      <c r="V33" s="661">
        <v>1779</v>
      </c>
      <c r="W33" s="674">
        <v>15989</v>
      </c>
      <c r="X33" s="660">
        <v>13849</v>
      </c>
      <c r="Y33" s="661">
        <v>1682</v>
      </c>
      <c r="Z33" s="674">
        <v>15531</v>
      </c>
      <c r="AA33" s="660">
        <v>12199</v>
      </c>
      <c r="AB33" s="661">
        <v>1667</v>
      </c>
      <c r="AC33" s="674">
        <v>13866</v>
      </c>
      <c r="AD33" s="660">
        <v>12372</v>
      </c>
      <c r="AE33" s="661">
        <v>1520</v>
      </c>
      <c r="AF33" s="674">
        <v>13892</v>
      </c>
      <c r="AG33" s="660">
        <v>12511</v>
      </c>
      <c r="AH33" s="661">
        <v>1512</v>
      </c>
      <c r="AI33" s="674">
        <v>14023</v>
      </c>
      <c r="AJ33" s="660">
        <v>13520</v>
      </c>
      <c r="AK33" s="661">
        <v>1682</v>
      </c>
      <c r="AL33" s="674">
        <v>15202</v>
      </c>
      <c r="AM33" s="656">
        <v>160570</v>
      </c>
      <c r="AN33" s="657">
        <v>21109</v>
      </c>
      <c r="AO33" s="1102">
        <v>181679</v>
      </c>
    </row>
    <row r="34" spans="2:41" x14ac:dyDescent="0.2">
      <c r="B34" s="1075" t="s">
        <v>832</v>
      </c>
      <c r="C34" s="660">
        <v>9710</v>
      </c>
      <c r="D34" s="661">
        <v>8481</v>
      </c>
      <c r="E34" s="674">
        <v>18191</v>
      </c>
      <c r="F34" s="660">
        <v>9071</v>
      </c>
      <c r="G34" s="661">
        <v>8171</v>
      </c>
      <c r="H34" s="674">
        <v>17242</v>
      </c>
      <c r="I34" s="660">
        <v>9255</v>
      </c>
      <c r="J34" s="661">
        <v>8562</v>
      </c>
      <c r="K34" s="674">
        <v>17817</v>
      </c>
      <c r="L34" s="660">
        <v>9081</v>
      </c>
      <c r="M34" s="661">
        <v>7610</v>
      </c>
      <c r="N34" s="674">
        <v>16691</v>
      </c>
      <c r="O34" s="660">
        <v>9686</v>
      </c>
      <c r="P34" s="661">
        <v>8133</v>
      </c>
      <c r="Q34" s="674">
        <v>17819</v>
      </c>
      <c r="R34" s="660">
        <v>9391</v>
      </c>
      <c r="S34" s="661">
        <v>7797</v>
      </c>
      <c r="T34" s="674">
        <v>17188</v>
      </c>
      <c r="U34" s="660">
        <v>9030</v>
      </c>
      <c r="V34" s="661">
        <v>7879</v>
      </c>
      <c r="W34" s="674">
        <v>16909</v>
      </c>
      <c r="X34" s="660">
        <v>8879</v>
      </c>
      <c r="Y34" s="661">
        <v>7555</v>
      </c>
      <c r="Z34" s="674">
        <v>16434</v>
      </c>
      <c r="AA34" s="660">
        <v>8279</v>
      </c>
      <c r="AB34" s="661">
        <v>6909</v>
      </c>
      <c r="AC34" s="674">
        <v>15188</v>
      </c>
      <c r="AD34" s="660">
        <v>9380</v>
      </c>
      <c r="AE34" s="661">
        <v>6908</v>
      </c>
      <c r="AF34" s="674">
        <v>16288</v>
      </c>
      <c r="AG34" s="660">
        <v>9250</v>
      </c>
      <c r="AH34" s="661">
        <v>7062</v>
      </c>
      <c r="AI34" s="674">
        <v>16312</v>
      </c>
      <c r="AJ34" s="660">
        <v>9407</v>
      </c>
      <c r="AK34" s="661">
        <v>7901</v>
      </c>
      <c r="AL34" s="674">
        <v>17308</v>
      </c>
      <c r="AM34" s="656">
        <v>110419</v>
      </c>
      <c r="AN34" s="657">
        <v>92968</v>
      </c>
      <c r="AO34" s="1102">
        <v>203387</v>
      </c>
    </row>
    <row r="35" spans="2:41" x14ac:dyDescent="0.2">
      <c r="B35" s="1075" t="s">
        <v>833</v>
      </c>
      <c r="C35" s="660">
        <v>2685</v>
      </c>
      <c r="D35" s="661">
        <v>3409</v>
      </c>
      <c r="E35" s="674">
        <v>6094</v>
      </c>
      <c r="F35" s="660">
        <v>2393</v>
      </c>
      <c r="G35" s="661">
        <v>3426</v>
      </c>
      <c r="H35" s="674">
        <v>5819</v>
      </c>
      <c r="I35" s="660">
        <v>2849</v>
      </c>
      <c r="J35" s="661">
        <v>3432</v>
      </c>
      <c r="K35" s="674">
        <v>6281</v>
      </c>
      <c r="L35" s="660">
        <v>2655</v>
      </c>
      <c r="M35" s="661">
        <v>3486</v>
      </c>
      <c r="N35" s="674">
        <v>6141</v>
      </c>
      <c r="O35" s="660">
        <v>2958</v>
      </c>
      <c r="P35" s="661">
        <v>3375</v>
      </c>
      <c r="Q35" s="674">
        <v>6333</v>
      </c>
      <c r="R35" s="660">
        <v>2865</v>
      </c>
      <c r="S35" s="661">
        <v>3045</v>
      </c>
      <c r="T35" s="674">
        <v>5910</v>
      </c>
      <c r="U35" s="660">
        <v>2567</v>
      </c>
      <c r="V35" s="661">
        <v>3042</v>
      </c>
      <c r="W35" s="674">
        <v>5609</v>
      </c>
      <c r="X35" s="660">
        <v>2592</v>
      </c>
      <c r="Y35" s="661">
        <v>3244</v>
      </c>
      <c r="Z35" s="674">
        <v>5836</v>
      </c>
      <c r="AA35" s="660">
        <v>2562</v>
      </c>
      <c r="AB35" s="661">
        <v>3131</v>
      </c>
      <c r="AC35" s="674">
        <v>5693</v>
      </c>
      <c r="AD35" s="660">
        <v>2724</v>
      </c>
      <c r="AE35" s="661">
        <v>3480</v>
      </c>
      <c r="AF35" s="674">
        <v>6204</v>
      </c>
      <c r="AG35" s="660">
        <v>2995</v>
      </c>
      <c r="AH35" s="661">
        <v>3462</v>
      </c>
      <c r="AI35" s="674">
        <v>6457</v>
      </c>
      <c r="AJ35" s="660">
        <v>3189</v>
      </c>
      <c r="AK35" s="661">
        <v>3306</v>
      </c>
      <c r="AL35" s="674">
        <v>6495</v>
      </c>
      <c r="AM35" s="656">
        <v>33034</v>
      </c>
      <c r="AN35" s="657">
        <v>39838</v>
      </c>
      <c r="AO35" s="1102">
        <v>72872</v>
      </c>
    </row>
    <row r="36" spans="2:41" x14ac:dyDescent="0.2">
      <c r="B36" s="1075" t="s">
        <v>834</v>
      </c>
      <c r="C36" s="660">
        <v>7421</v>
      </c>
      <c r="D36" s="661">
        <v>2010</v>
      </c>
      <c r="E36" s="674">
        <v>9431</v>
      </c>
      <c r="F36" s="660">
        <v>6812</v>
      </c>
      <c r="G36" s="661">
        <v>1985</v>
      </c>
      <c r="H36" s="674">
        <v>8797</v>
      </c>
      <c r="I36" s="660">
        <v>8189</v>
      </c>
      <c r="J36" s="661">
        <v>1795</v>
      </c>
      <c r="K36" s="674">
        <v>9984</v>
      </c>
      <c r="L36" s="660">
        <v>7003</v>
      </c>
      <c r="M36" s="661">
        <v>1800</v>
      </c>
      <c r="N36" s="674">
        <v>8803</v>
      </c>
      <c r="O36" s="660">
        <v>7239</v>
      </c>
      <c r="P36" s="661">
        <v>1823</v>
      </c>
      <c r="Q36" s="674">
        <v>9062</v>
      </c>
      <c r="R36" s="660">
        <v>7616</v>
      </c>
      <c r="S36" s="661">
        <v>1789</v>
      </c>
      <c r="T36" s="674">
        <v>9405</v>
      </c>
      <c r="U36" s="660">
        <v>7798</v>
      </c>
      <c r="V36" s="661">
        <v>1808</v>
      </c>
      <c r="W36" s="674">
        <v>9606</v>
      </c>
      <c r="X36" s="660">
        <v>7292</v>
      </c>
      <c r="Y36" s="661">
        <v>1701</v>
      </c>
      <c r="Z36" s="674">
        <v>8993</v>
      </c>
      <c r="AA36" s="660">
        <v>6695</v>
      </c>
      <c r="AB36" s="661">
        <v>1635</v>
      </c>
      <c r="AC36" s="674">
        <v>8330</v>
      </c>
      <c r="AD36" s="660">
        <v>6797</v>
      </c>
      <c r="AE36" s="661">
        <v>1723</v>
      </c>
      <c r="AF36" s="674">
        <v>8520</v>
      </c>
      <c r="AG36" s="660">
        <v>7119</v>
      </c>
      <c r="AH36" s="661">
        <v>1769</v>
      </c>
      <c r="AI36" s="674">
        <v>8888</v>
      </c>
      <c r="AJ36" s="660">
        <v>7678</v>
      </c>
      <c r="AK36" s="661">
        <v>1965</v>
      </c>
      <c r="AL36" s="674">
        <v>9643</v>
      </c>
      <c r="AM36" s="656">
        <v>87659</v>
      </c>
      <c r="AN36" s="657">
        <v>21803</v>
      </c>
      <c r="AO36" s="1102">
        <v>109462</v>
      </c>
    </row>
    <row r="37" spans="2:41" x14ac:dyDescent="0.2">
      <c r="B37" s="1075" t="s">
        <v>835</v>
      </c>
      <c r="C37" s="660">
        <v>1386</v>
      </c>
      <c r="D37" s="661">
        <v>2471</v>
      </c>
      <c r="E37" s="674">
        <v>3857</v>
      </c>
      <c r="F37" s="660">
        <v>1266</v>
      </c>
      <c r="G37" s="661">
        <v>2162</v>
      </c>
      <c r="H37" s="674">
        <v>3428</v>
      </c>
      <c r="I37" s="660">
        <v>1546</v>
      </c>
      <c r="J37" s="661">
        <v>2652</v>
      </c>
      <c r="K37" s="674">
        <v>4198</v>
      </c>
      <c r="L37" s="660">
        <v>1512</v>
      </c>
      <c r="M37" s="661">
        <v>2613</v>
      </c>
      <c r="N37" s="674">
        <v>4125</v>
      </c>
      <c r="O37" s="660">
        <v>1584</v>
      </c>
      <c r="P37" s="661">
        <v>2699</v>
      </c>
      <c r="Q37" s="674">
        <v>4283</v>
      </c>
      <c r="R37" s="660">
        <v>1623</v>
      </c>
      <c r="S37" s="661">
        <v>2566</v>
      </c>
      <c r="T37" s="674">
        <v>4189</v>
      </c>
      <c r="U37" s="660">
        <v>1659</v>
      </c>
      <c r="V37" s="661">
        <v>2460</v>
      </c>
      <c r="W37" s="674">
        <v>4119</v>
      </c>
      <c r="X37" s="660">
        <v>1564</v>
      </c>
      <c r="Y37" s="661">
        <v>2496</v>
      </c>
      <c r="Z37" s="674">
        <v>4060</v>
      </c>
      <c r="AA37" s="660">
        <v>1588</v>
      </c>
      <c r="AB37" s="661">
        <v>2446</v>
      </c>
      <c r="AC37" s="674">
        <v>4034</v>
      </c>
      <c r="AD37" s="660">
        <v>1608</v>
      </c>
      <c r="AE37" s="661">
        <v>2625</v>
      </c>
      <c r="AF37" s="674">
        <v>4233</v>
      </c>
      <c r="AG37" s="660">
        <v>1282</v>
      </c>
      <c r="AH37" s="661">
        <v>2696</v>
      </c>
      <c r="AI37" s="674">
        <v>3978</v>
      </c>
      <c r="AJ37" s="660">
        <v>1532</v>
      </c>
      <c r="AK37" s="661">
        <v>3021</v>
      </c>
      <c r="AL37" s="674">
        <v>4553</v>
      </c>
      <c r="AM37" s="656">
        <v>18150</v>
      </c>
      <c r="AN37" s="657">
        <v>30907</v>
      </c>
      <c r="AO37" s="1102">
        <v>49057</v>
      </c>
    </row>
    <row r="38" spans="2:41" x14ac:dyDescent="0.2">
      <c r="B38" s="1075" t="s">
        <v>836</v>
      </c>
      <c r="C38" s="660">
        <v>12039</v>
      </c>
      <c r="D38" s="661">
        <v>10324</v>
      </c>
      <c r="E38" s="674">
        <v>22363</v>
      </c>
      <c r="F38" s="660">
        <v>11353</v>
      </c>
      <c r="G38" s="661">
        <v>10252</v>
      </c>
      <c r="H38" s="674">
        <v>21605</v>
      </c>
      <c r="I38" s="660">
        <v>11957</v>
      </c>
      <c r="J38" s="661">
        <v>10908</v>
      </c>
      <c r="K38" s="674">
        <v>22865</v>
      </c>
      <c r="L38" s="660">
        <v>11057</v>
      </c>
      <c r="M38" s="661">
        <v>10552</v>
      </c>
      <c r="N38" s="674">
        <v>21609</v>
      </c>
      <c r="O38" s="660">
        <v>13036</v>
      </c>
      <c r="P38" s="661">
        <v>11798</v>
      </c>
      <c r="Q38" s="674">
        <v>24834</v>
      </c>
      <c r="R38" s="660">
        <v>13592</v>
      </c>
      <c r="S38" s="661">
        <v>10317</v>
      </c>
      <c r="T38" s="674">
        <v>23909</v>
      </c>
      <c r="U38" s="660">
        <v>13602</v>
      </c>
      <c r="V38" s="661">
        <v>11094</v>
      </c>
      <c r="W38" s="674">
        <v>24696</v>
      </c>
      <c r="X38" s="660">
        <v>13800</v>
      </c>
      <c r="Y38" s="661">
        <v>10548</v>
      </c>
      <c r="Z38" s="674">
        <v>24348</v>
      </c>
      <c r="AA38" s="660">
        <v>13112</v>
      </c>
      <c r="AB38" s="661">
        <v>9483</v>
      </c>
      <c r="AC38" s="674">
        <v>22595</v>
      </c>
      <c r="AD38" s="660">
        <v>13612</v>
      </c>
      <c r="AE38" s="661">
        <v>9716</v>
      </c>
      <c r="AF38" s="674">
        <v>23328</v>
      </c>
      <c r="AG38" s="660">
        <v>13955</v>
      </c>
      <c r="AH38" s="661">
        <v>10307</v>
      </c>
      <c r="AI38" s="674">
        <v>24262</v>
      </c>
      <c r="AJ38" s="660">
        <v>14652</v>
      </c>
      <c r="AK38" s="661">
        <v>11664</v>
      </c>
      <c r="AL38" s="674">
        <v>26316</v>
      </c>
      <c r="AM38" s="656">
        <v>155767</v>
      </c>
      <c r="AN38" s="657">
        <v>126963</v>
      </c>
      <c r="AO38" s="1102">
        <v>282730</v>
      </c>
    </row>
    <row r="39" spans="2:41" x14ac:dyDescent="0.2">
      <c r="B39" s="1075" t="s">
        <v>837</v>
      </c>
      <c r="C39" s="660">
        <v>2308</v>
      </c>
      <c r="D39" s="661">
        <v>4325</v>
      </c>
      <c r="E39" s="674">
        <v>6633</v>
      </c>
      <c r="F39" s="660">
        <v>2076</v>
      </c>
      <c r="G39" s="661">
        <v>3638</v>
      </c>
      <c r="H39" s="674">
        <v>5714</v>
      </c>
      <c r="I39" s="660">
        <v>2477</v>
      </c>
      <c r="J39" s="661">
        <v>3944</v>
      </c>
      <c r="K39" s="674">
        <v>6421</v>
      </c>
      <c r="L39" s="660">
        <v>2387</v>
      </c>
      <c r="M39" s="661">
        <v>4630</v>
      </c>
      <c r="N39" s="674">
        <v>7017</v>
      </c>
      <c r="O39" s="660">
        <v>2469</v>
      </c>
      <c r="P39" s="661">
        <v>5273</v>
      </c>
      <c r="Q39" s="674">
        <v>7742</v>
      </c>
      <c r="R39" s="660">
        <v>2398</v>
      </c>
      <c r="S39" s="661">
        <v>4643</v>
      </c>
      <c r="T39" s="674">
        <v>7041</v>
      </c>
      <c r="U39" s="660">
        <v>2149</v>
      </c>
      <c r="V39" s="661">
        <v>4163</v>
      </c>
      <c r="W39" s="674">
        <v>6312</v>
      </c>
      <c r="X39" s="660">
        <v>2121</v>
      </c>
      <c r="Y39" s="661">
        <v>4457</v>
      </c>
      <c r="Z39" s="674">
        <v>6578</v>
      </c>
      <c r="AA39" s="660">
        <v>2073</v>
      </c>
      <c r="AB39" s="661">
        <v>4142</v>
      </c>
      <c r="AC39" s="674">
        <v>6215</v>
      </c>
      <c r="AD39" s="660">
        <v>1995</v>
      </c>
      <c r="AE39" s="661">
        <v>4160</v>
      </c>
      <c r="AF39" s="674">
        <v>6155</v>
      </c>
      <c r="AG39" s="660">
        <v>1953</v>
      </c>
      <c r="AH39" s="661">
        <v>3825</v>
      </c>
      <c r="AI39" s="674">
        <v>5778</v>
      </c>
      <c r="AJ39" s="660">
        <v>2122</v>
      </c>
      <c r="AK39" s="661">
        <v>3872</v>
      </c>
      <c r="AL39" s="674">
        <v>5994</v>
      </c>
      <c r="AM39" s="656">
        <v>26528</v>
      </c>
      <c r="AN39" s="657">
        <v>51072</v>
      </c>
      <c r="AO39" s="1102">
        <v>77600</v>
      </c>
    </row>
    <row r="40" spans="2:41" x14ac:dyDescent="0.2">
      <c r="B40" s="1075" t="s">
        <v>838</v>
      </c>
      <c r="C40" s="660">
        <v>1410</v>
      </c>
      <c r="D40" s="661">
        <v>3398</v>
      </c>
      <c r="E40" s="674">
        <v>4808</v>
      </c>
      <c r="F40" s="660">
        <v>1256</v>
      </c>
      <c r="G40" s="661">
        <v>3170</v>
      </c>
      <c r="H40" s="674">
        <v>4426</v>
      </c>
      <c r="I40" s="660">
        <v>1168</v>
      </c>
      <c r="J40" s="661">
        <v>4026</v>
      </c>
      <c r="K40" s="674">
        <v>5194</v>
      </c>
      <c r="L40" s="660">
        <v>1274</v>
      </c>
      <c r="M40" s="661">
        <v>4239</v>
      </c>
      <c r="N40" s="674">
        <v>5513</v>
      </c>
      <c r="O40" s="660">
        <v>1238</v>
      </c>
      <c r="P40" s="661">
        <v>4644</v>
      </c>
      <c r="Q40" s="674">
        <v>5882</v>
      </c>
      <c r="R40" s="660">
        <v>1350</v>
      </c>
      <c r="S40" s="661">
        <v>4749</v>
      </c>
      <c r="T40" s="674">
        <v>6099</v>
      </c>
      <c r="U40" s="660">
        <v>1248</v>
      </c>
      <c r="V40" s="661">
        <v>3849</v>
      </c>
      <c r="W40" s="674">
        <v>5097</v>
      </c>
      <c r="X40" s="660">
        <v>992</v>
      </c>
      <c r="Y40" s="661">
        <v>4111</v>
      </c>
      <c r="Z40" s="674">
        <v>5103</v>
      </c>
      <c r="AA40" s="660">
        <v>1101</v>
      </c>
      <c r="AB40" s="661">
        <v>4177</v>
      </c>
      <c r="AC40" s="674">
        <v>5278</v>
      </c>
      <c r="AD40" s="660">
        <v>1186</v>
      </c>
      <c r="AE40" s="661">
        <v>4826</v>
      </c>
      <c r="AF40" s="674">
        <v>6012</v>
      </c>
      <c r="AG40" s="660">
        <v>1432</v>
      </c>
      <c r="AH40" s="661">
        <v>4902</v>
      </c>
      <c r="AI40" s="674">
        <v>6334</v>
      </c>
      <c r="AJ40" s="660">
        <v>1734</v>
      </c>
      <c r="AK40" s="661">
        <v>4736</v>
      </c>
      <c r="AL40" s="674">
        <v>6470</v>
      </c>
      <c r="AM40" s="656">
        <v>15389</v>
      </c>
      <c r="AN40" s="657">
        <v>50827</v>
      </c>
      <c r="AO40" s="1102">
        <v>66216</v>
      </c>
    </row>
    <row r="41" spans="2:41" x14ac:dyDescent="0.2">
      <c r="B41" s="1075" t="s">
        <v>839</v>
      </c>
      <c r="C41" s="660">
        <v>1258</v>
      </c>
      <c r="D41" s="661">
        <v>4138</v>
      </c>
      <c r="E41" s="674">
        <v>5396</v>
      </c>
      <c r="F41" s="660">
        <v>1241</v>
      </c>
      <c r="G41" s="661">
        <v>3745</v>
      </c>
      <c r="H41" s="674">
        <v>4986</v>
      </c>
      <c r="I41" s="660">
        <v>1338</v>
      </c>
      <c r="J41" s="661">
        <v>4121</v>
      </c>
      <c r="K41" s="674">
        <v>5459</v>
      </c>
      <c r="L41" s="660">
        <v>1139</v>
      </c>
      <c r="M41" s="661">
        <v>3866</v>
      </c>
      <c r="N41" s="674">
        <v>5005</v>
      </c>
      <c r="O41" s="660">
        <v>1163</v>
      </c>
      <c r="P41" s="661">
        <v>3646</v>
      </c>
      <c r="Q41" s="674">
        <v>4809</v>
      </c>
      <c r="R41" s="660">
        <v>983</v>
      </c>
      <c r="S41" s="661">
        <v>3833</v>
      </c>
      <c r="T41" s="674">
        <v>4816</v>
      </c>
      <c r="U41" s="660">
        <v>1063</v>
      </c>
      <c r="V41" s="661">
        <v>3845</v>
      </c>
      <c r="W41" s="674">
        <v>4908</v>
      </c>
      <c r="X41" s="660">
        <v>827</v>
      </c>
      <c r="Y41" s="661">
        <v>3980</v>
      </c>
      <c r="Z41" s="674">
        <v>4807</v>
      </c>
      <c r="AA41" s="660">
        <v>911</v>
      </c>
      <c r="AB41" s="661">
        <v>3373</v>
      </c>
      <c r="AC41" s="674">
        <v>4284</v>
      </c>
      <c r="AD41" s="660">
        <v>936</v>
      </c>
      <c r="AE41" s="661">
        <v>3293</v>
      </c>
      <c r="AF41" s="674">
        <v>4229</v>
      </c>
      <c r="AG41" s="660">
        <v>935</v>
      </c>
      <c r="AH41" s="661">
        <v>3397</v>
      </c>
      <c r="AI41" s="674">
        <v>4332</v>
      </c>
      <c r="AJ41" s="660">
        <v>1136</v>
      </c>
      <c r="AK41" s="661">
        <v>3424</v>
      </c>
      <c r="AL41" s="674">
        <v>4560</v>
      </c>
      <c r="AM41" s="656">
        <v>12930</v>
      </c>
      <c r="AN41" s="657">
        <v>44661</v>
      </c>
      <c r="AO41" s="1102">
        <v>57591</v>
      </c>
    </row>
    <row r="42" spans="2:41" x14ac:dyDescent="0.2">
      <c r="B42" s="1075" t="s">
        <v>840</v>
      </c>
      <c r="C42" s="660">
        <v>2918</v>
      </c>
      <c r="D42" s="661">
        <v>3518</v>
      </c>
      <c r="E42" s="674">
        <v>6436</v>
      </c>
      <c r="F42" s="660">
        <v>2665</v>
      </c>
      <c r="G42" s="661">
        <v>3196</v>
      </c>
      <c r="H42" s="674">
        <v>5861</v>
      </c>
      <c r="I42" s="660">
        <v>2793</v>
      </c>
      <c r="J42" s="661">
        <v>3389</v>
      </c>
      <c r="K42" s="674">
        <v>6182</v>
      </c>
      <c r="L42" s="660">
        <v>2569</v>
      </c>
      <c r="M42" s="661">
        <v>3233</v>
      </c>
      <c r="N42" s="674">
        <v>5802</v>
      </c>
      <c r="O42" s="660">
        <v>2693</v>
      </c>
      <c r="P42" s="661">
        <v>3393</v>
      </c>
      <c r="Q42" s="674">
        <v>6086</v>
      </c>
      <c r="R42" s="660">
        <v>2882</v>
      </c>
      <c r="S42" s="661">
        <v>3678</v>
      </c>
      <c r="T42" s="674">
        <v>6560</v>
      </c>
      <c r="U42" s="660">
        <v>2733</v>
      </c>
      <c r="V42" s="661">
        <v>3450</v>
      </c>
      <c r="W42" s="674">
        <v>6183</v>
      </c>
      <c r="X42" s="660">
        <v>2642</v>
      </c>
      <c r="Y42" s="661">
        <v>3331</v>
      </c>
      <c r="Z42" s="674">
        <v>5973</v>
      </c>
      <c r="AA42" s="660">
        <v>3016</v>
      </c>
      <c r="AB42" s="661">
        <v>3359</v>
      </c>
      <c r="AC42" s="674">
        <v>6375</v>
      </c>
      <c r="AD42" s="660">
        <v>3288</v>
      </c>
      <c r="AE42" s="661">
        <v>3699</v>
      </c>
      <c r="AF42" s="674">
        <v>6987</v>
      </c>
      <c r="AG42" s="660">
        <v>3276</v>
      </c>
      <c r="AH42" s="661">
        <v>4100</v>
      </c>
      <c r="AI42" s="674">
        <v>7376</v>
      </c>
      <c r="AJ42" s="660">
        <v>3515</v>
      </c>
      <c r="AK42" s="661">
        <v>3823</v>
      </c>
      <c r="AL42" s="674">
        <v>7338</v>
      </c>
      <c r="AM42" s="656">
        <v>34990</v>
      </c>
      <c r="AN42" s="657">
        <v>42169</v>
      </c>
      <c r="AO42" s="1102">
        <v>77159</v>
      </c>
    </row>
    <row r="43" spans="2:41" x14ac:dyDescent="0.2">
      <c r="B43" s="1075" t="s">
        <v>841</v>
      </c>
      <c r="C43" s="660">
        <v>787</v>
      </c>
      <c r="D43" s="661">
        <v>414</v>
      </c>
      <c r="E43" s="674">
        <v>1201</v>
      </c>
      <c r="F43" s="660">
        <v>671</v>
      </c>
      <c r="G43" s="661">
        <v>389</v>
      </c>
      <c r="H43" s="674">
        <v>1060</v>
      </c>
      <c r="I43" s="660">
        <v>693</v>
      </c>
      <c r="J43" s="661">
        <v>360</v>
      </c>
      <c r="K43" s="674">
        <v>1053</v>
      </c>
      <c r="L43" s="660">
        <v>726</v>
      </c>
      <c r="M43" s="661">
        <v>389</v>
      </c>
      <c r="N43" s="674">
        <v>1115</v>
      </c>
      <c r="O43" s="660">
        <v>738</v>
      </c>
      <c r="P43" s="661">
        <v>458</v>
      </c>
      <c r="Q43" s="674">
        <v>1196</v>
      </c>
      <c r="R43" s="660">
        <v>755</v>
      </c>
      <c r="S43" s="661">
        <v>344</v>
      </c>
      <c r="T43" s="674">
        <v>1099</v>
      </c>
      <c r="U43" s="660">
        <v>939</v>
      </c>
      <c r="V43" s="661">
        <v>450</v>
      </c>
      <c r="W43" s="674">
        <v>1389</v>
      </c>
      <c r="X43" s="660">
        <v>1062</v>
      </c>
      <c r="Y43" s="661">
        <v>369</v>
      </c>
      <c r="Z43" s="674">
        <v>1431</v>
      </c>
      <c r="AA43" s="660">
        <v>774</v>
      </c>
      <c r="AB43" s="661">
        <v>350</v>
      </c>
      <c r="AC43" s="674">
        <v>1124</v>
      </c>
      <c r="AD43" s="660">
        <v>728</v>
      </c>
      <c r="AE43" s="661">
        <v>314</v>
      </c>
      <c r="AF43" s="674">
        <v>1042</v>
      </c>
      <c r="AG43" s="660">
        <v>883</v>
      </c>
      <c r="AH43" s="661">
        <v>364</v>
      </c>
      <c r="AI43" s="674">
        <v>1247</v>
      </c>
      <c r="AJ43" s="660">
        <v>883</v>
      </c>
      <c r="AK43" s="661">
        <v>329</v>
      </c>
      <c r="AL43" s="674">
        <v>1212</v>
      </c>
      <c r="AM43" s="656">
        <v>9639</v>
      </c>
      <c r="AN43" s="657">
        <v>4530</v>
      </c>
      <c r="AO43" s="1102">
        <v>14169</v>
      </c>
    </row>
    <row r="44" spans="2:41" x14ac:dyDescent="0.2">
      <c r="B44" s="1075" t="s">
        <v>842</v>
      </c>
      <c r="C44" s="660">
        <v>0</v>
      </c>
      <c r="D44" s="661">
        <v>0</v>
      </c>
      <c r="E44" s="674">
        <v>0</v>
      </c>
      <c r="F44" s="660">
        <v>0</v>
      </c>
      <c r="G44" s="661">
        <v>8</v>
      </c>
      <c r="H44" s="674">
        <v>8</v>
      </c>
      <c r="I44" s="660">
        <v>0</v>
      </c>
      <c r="J44" s="661">
        <v>3</v>
      </c>
      <c r="K44" s="674">
        <v>3</v>
      </c>
      <c r="L44" s="660">
        <v>4</v>
      </c>
      <c r="M44" s="661">
        <v>3</v>
      </c>
      <c r="N44" s="674">
        <v>7</v>
      </c>
      <c r="O44" s="660">
        <v>0</v>
      </c>
      <c r="P44" s="661">
        <v>0</v>
      </c>
      <c r="Q44" s="674">
        <v>0</v>
      </c>
      <c r="R44" s="660">
        <v>0</v>
      </c>
      <c r="S44" s="661">
        <v>0</v>
      </c>
      <c r="T44" s="674">
        <v>0</v>
      </c>
      <c r="U44" s="660">
        <v>0</v>
      </c>
      <c r="V44" s="661">
        <v>0</v>
      </c>
      <c r="W44" s="674">
        <v>0</v>
      </c>
      <c r="X44" s="660">
        <v>0</v>
      </c>
      <c r="Y44" s="661">
        <v>2</v>
      </c>
      <c r="Z44" s="674">
        <v>2</v>
      </c>
      <c r="AA44" s="660">
        <v>0</v>
      </c>
      <c r="AB44" s="661">
        <v>30</v>
      </c>
      <c r="AC44" s="674">
        <v>30</v>
      </c>
      <c r="AD44" s="660">
        <v>0</v>
      </c>
      <c r="AE44" s="661">
        <v>31</v>
      </c>
      <c r="AF44" s="674">
        <v>31</v>
      </c>
      <c r="AG44" s="660">
        <v>0</v>
      </c>
      <c r="AH44" s="661">
        <v>30</v>
      </c>
      <c r="AI44" s="674">
        <v>30</v>
      </c>
      <c r="AJ44" s="660">
        <v>0</v>
      </c>
      <c r="AK44" s="661">
        <v>31</v>
      </c>
      <c r="AL44" s="674">
        <v>31</v>
      </c>
      <c r="AM44" s="656">
        <v>4</v>
      </c>
      <c r="AN44" s="657">
        <v>138</v>
      </c>
      <c r="AO44" s="1102">
        <v>142</v>
      </c>
    </row>
    <row r="45" spans="2:41" ht="15" x14ac:dyDescent="0.25">
      <c r="B45" s="1056" t="s">
        <v>926</v>
      </c>
      <c r="C45" s="664">
        <v>68609</v>
      </c>
      <c r="D45" s="665">
        <v>50458</v>
      </c>
      <c r="E45" s="674">
        <v>119067</v>
      </c>
      <c r="F45" s="664">
        <v>64176</v>
      </c>
      <c r="G45" s="665">
        <v>47725</v>
      </c>
      <c r="H45" s="674">
        <v>111901</v>
      </c>
      <c r="I45" s="664">
        <v>69870</v>
      </c>
      <c r="J45" s="665">
        <v>51412</v>
      </c>
      <c r="K45" s="674">
        <v>121282</v>
      </c>
      <c r="L45" s="664">
        <v>65588</v>
      </c>
      <c r="M45" s="665">
        <v>50699</v>
      </c>
      <c r="N45" s="679">
        <v>116287</v>
      </c>
      <c r="O45" s="664">
        <v>69616</v>
      </c>
      <c r="P45" s="665">
        <v>53243</v>
      </c>
      <c r="Q45" s="679">
        <v>122859</v>
      </c>
      <c r="R45" s="664">
        <v>69812</v>
      </c>
      <c r="S45" s="665">
        <v>50503</v>
      </c>
      <c r="T45" s="679">
        <v>120315</v>
      </c>
      <c r="U45" s="664">
        <v>69701</v>
      </c>
      <c r="V45" s="665">
        <v>50060</v>
      </c>
      <c r="W45" s="679">
        <v>119761</v>
      </c>
      <c r="X45" s="664">
        <v>68618</v>
      </c>
      <c r="Y45" s="665">
        <v>49376</v>
      </c>
      <c r="Z45" s="679">
        <v>117994</v>
      </c>
      <c r="AA45" s="664">
        <v>64494</v>
      </c>
      <c r="AB45" s="665">
        <v>45657</v>
      </c>
      <c r="AC45" s="679">
        <v>110151</v>
      </c>
      <c r="AD45" s="664">
        <v>67331</v>
      </c>
      <c r="AE45" s="665">
        <v>47548</v>
      </c>
      <c r="AF45" s="679">
        <v>114879</v>
      </c>
      <c r="AG45" s="664">
        <v>67821</v>
      </c>
      <c r="AH45" s="665">
        <v>48723</v>
      </c>
      <c r="AI45" s="679">
        <v>116544</v>
      </c>
      <c r="AJ45" s="664">
        <v>72002</v>
      </c>
      <c r="AK45" s="665">
        <v>51561</v>
      </c>
      <c r="AL45" s="679">
        <v>123563</v>
      </c>
      <c r="AM45" s="664">
        <v>817638</v>
      </c>
      <c r="AN45" s="665">
        <v>596965</v>
      </c>
      <c r="AO45" s="1104">
        <v>1414603</v>
      </c>
    </row>
    <row r="46" spans="2:41" ht="22.5" customHeight="1" x14ac:dyDescent="0.2">
      <c r="B46" s="1101" t="s">
        <v>927</v>
      </c>
      <c r="C46" s="1058"/>
      <c r="D46" s="1059"/>
      <c r="E46" s="1060"/>
      <c r="F46" s="1058"/>
      <c r="G46" s="1059"/>
      <c r="H46" s="1060"/>
      <c r="I46" s="1058"/>
      <c r="J46" s="1059"/>
      <c r="K46" s="1060"/>
      <c r="L46" s="1058"/>
      <c r="M46" s="1059"/>
      <c r="N46" s="1060"/>
      <c r="O46" s="1058"/>
      <c r="P46" s="1059"/>
      <c r="Q46" s="1060"/>
      <c r="R46" s="1058"/>
      <c r="S46" s="1059"/>
      <c r="T46" s="1060"/>
      <c r="U46" s="1058"/>
      <c r="V46" s="1059"/>
      <c r="W46" s="1060"/>
      <c r="X46" s="1058"/>
      <c r="Y46" s="1059"/>
      <c r="Z46" s="1060"/>
      <c r="AA46" s="1058"/>
      <c r="AB46" s="1059"/>
      <c r="AC46" s="1060"/>
      <c r="AD46" s="1058"/>
      <c r="AE46" s="1059"/>
      <c r="AF46" s="1060"/>
      <c r="AG46" s="1058"/>
      <c r="AH46" s="1059"/>
      <c r="AI46" s="1060"/>
      <c r="AJ46" s="1058"/>
      <c r="AK46" s="1059"/>
      <c r="AL46" s="1060"/>
      <c r="AM46" s="1058"/>
      <c r="AN46" s="1059"/>
      <c r="AO46" s="1061"/>
    </row>
    <row r="47" spans="2:41" ht="20.25" customHeight="1" x14ac:dyDescent="0.2">
      <c r="B47" s="699" t="s">
        <v>826</v>
      </c>
      <c r="C47" s="656">
        <v>24772</v>
      </c>
      <c r="D47" s="657">
        <v>7416</v>
      </c>
      <c r="E47" s="674">
        <v>32188</v>
      </c>
      <c r="F47" s="656">
        <v>24834</v>
      </c>
      <c r="G47" s="657">
        <v>7517</v>
      </c>
      <c r="H47" s="674">
        <v>32351</v>
      </c>
      <c r="I47" s="656">
        <v>27632</v>
      </c>
      <c r="J47" s="657">
        <v>9158</v>
      </c>
      <c r="K47" s="674">
        <v>36790</v>
      </c>
      <c r="L47" s="656">
        <v>23992</v>
      </c>
      <c r="M47" s="657">
        <v>8036</v>
      </c>
      <c r="N47" s="674">
        <v>32028</v>
      </c>
      <c r="O47" s="656">
        <v>23603</v>
      </c>
      <c r="P47" s="657">
        <v>7316</v>
      </c>
      <c r="Q47" s="674">
        <v>30919</v>
      </c>
      <c r="R47" s="656">
        <v>22918</v>
      </c>
      <c r="S47" s="657">
        <v>6518</v>
      </c>
      <c r="T47" s="674">
        <v>29436</v>
      </c>
      <c r="U47" s="656">
        <v>22947</v>
      </c>
      <c r="V47" s="657">
        <v>6666</v>
      </c>
      <c r="W47" s="674">
        <v>29613</v>
      </c>
      <c r="X47" s="656">
        <v>23088</v>
      </c>
      <c r="Y47" s="657">
        <v>6659</v>
      </c>
      <c r="Z47" s="674">
        <v>29747</v>
      </c>
      <c r="AA47" s="656">
        <v>20778</v>
      </c>
      <c r="AB47" s="657">
        <v>5586</v>
      </c>
      <c r="AC47" s="674">
        <v>26364</v>
      </c>
      <c r="AD47" s="656">
        <v>21199</v>
      </c>
      <c r="AE47" s="657">
        <v>5925</v>
      </c>
      <c r="AF47" s="674">
        <v>27124</v>
      </c>
      <c r="AG47" s="656">
        <v>21753</v>
      </c>
      <c r="AH47" s="657">
        <v>6459</v>
      </c>
      <c r="AI47" s="674">
        <v>28212</v>
      </c>
      <c r="AJ47" s="656">
        <v>23921</v>
      </c>
      <c r="AK47" s="657">
        <v>9049</v>
      </c>
      <c r="AL47" s="674">
        <v>32970</v>
      </c>
      <c r="AM47" s="656">
        <v>281437</v>
      </c>
      <c r="AN47" s="657">
        <v>86305</v>
      </c>
      <c r="AO47" s="1054">
        <v>367742</v>
      </c>
    </row>
    <row r="48" spans="2:41" x14ac:dyDescent="0.2">
      <c r="B48" s="1075" t="s">
        <v>827</v>
      </c>
      <c r="C48" s="656">
        <v>2345</v>
      </c>
      <c r="D48" s="657">
        <v>465</v>
      </c>
      <c r="E48" s="674">
        <v>2810</v>
      </c>
      <c r="F48" s="656">
        <v>2196</v>
      </c>
      <c r="G48" s="657">
        <v>504</v>
      </c>
      <c r="H48" s="674">
        <v>2700</v>
      </c>
      <c r="I48" s="656">
        <v>2220</v>
      </c>
      <c r="J48" s="657">
        <v>417</v>
      </c>
      <c r="K48" s="726">
        <v>2637</v>
      </c>
      <c r="L48" s="656">
        <v>2179</v>
      </c>
      <c r="M48" s="657">
        <v>598</v>
      </c>
      <c r="N48" s="726">
        <v>2777</v>
      </c>
      <c r="O48" s="656">
        <v>2161</v>
      </c>
      <c r="P48" s="657">
        <v>626</v>
      </c>
      <c r="Q48" s="726">
        <v>2787</v>
      </c>
      <c r="R48" s="656">
        <v>2417</v>
      </c>
      <c r="S48" s="657">
        <v>628</v>
      </c>
      <c r="T48" s="726">
        <v>3045</v>
      </c>
      <c r="U48" s="656">
        <v>2853</v>
      </c>
      <c r="V48" s="657">
        <v>695</v>
      </c>
      <c r="W48" s="726">
        <v>3548</v>
      </c>
      <c r="X48" s="656">
        <v>2962</v>
      </c>
      <c r="Y48" s="657">
        <v>473</v>
      </c>
      <c r="Z48" s="726">
        <v>3435</v>
      </c>
      <c r="AA48" s="656">
        <v>2412</v>
      </c>
      <c r="AB48" s="657">
        <v>433</v>
      </c>
      <c r="AC48" s="726">
        <v>2845</v>
      </c>
      <c r="AD48" s="656">
        <v>2424</v>
      </c>
      <c r="AE48" s="657">
        <v>524</v>
      </c>
      <c r="AF48" s="726">
        <v>2948</v>
      </c>
      <c r="AG48" s="656">
        <v>2271</v>
      </c>
      <c r="AH48" s="657">
        <v>585</v>
      </c>
      <c r="AI48" s="726">
        <v>2856</v>
      </c>
      <c r="AJ48" s="656">
        <v>2481</v>
      </c>
      <c r="AK48" s="657">
        <v>697</v>
      </c>
      <c r="AL48" s="726">
        <v>3178</v>
      </c>
      <c r="AM48" s="656">
        <v>28921</v>
      </c>
      <c r="AN48" s="657">
        <v>6645</v>
      </c>
      <c r="AO48" s="1102">
        <v>35566</v>
      </c>
    </row>
    <row r="49" spans="2:41" x14ac:dyDescent="0.2">
      <c r="B49" s="1075" t="s">
        <v>828</v>
      </c>
      <c r="C49" s="656">
        <v>3063</v>
      </c>
      <c r="D49" s="657">
        <v>159</v>
      </c>
      <c r="E49" s="674">
        <v>3222</v>
      </c>
      <c r="F49" s="656">
        <v>2861</v>
      </c>
      <c r="G49" s="657">
        <v>53</v>
      </c>
      <c r="H49" s="674">
        <v>2914</v>
      </c>
      <c r="I49" s="656">
        <v>2678</v>
      </c>
      <c r="J49" s="657">
        <v>162</v>
      </c>
      <c r="K49" s="726">
        <v>2840</v>
      </c>
      <c r="L49" s="656">
        <v>2952</v>
      </c>
      <c r="M49" s="657">
        <v>111</v>
      </c>
      <c r="N49" s="726">
        <v>3063</v>
      </c>
      <c r="O49" s="656">
        <v>3103</v>
      </c>
      <c r="P49" s="657">
        <v>134</v>
      </c>
      <c r="Q49" s="726">
        <v>3237</v>
      </c>
      <c r="R49" s="656">
        <v>2923</v>
      </c>
      <c r="S49" s="657">
        <v>104</v>
      </c>
      <c r="T49" s="726">
        <v>3027</v>
      </c>
      <c r="U49" s="656">
        <v>3105</v>
      </c>
      <c r="V49" s="657">
        <v>79</v>
      </c>
      <c r="W49" s="726">
        <v>3184</v>
      </c>
      <c r="X49" s="656">
        <v>3153</v>
      </c>
      <c r="Y49" s="657">
        <v>47</v>
      </c>
      <c r="Z49" s="726">
        <v>3200</v>
      </c>
      <c r="AA49" s="656">
        <v>2691</v>
      </c>
      <c r="AB49" s="657">
        <v>90</v>
      </c>
      <c r="AC49" s="726">
        <v>2781</v>
      </c>
      <c r="AD49" s="656">
        <v>2639</v>
      </c>
      <c r="AE49" s="657">
        <v>88</v>
      </c>
      <c r="AF49" s="726">
        <v>2727</v>
      </c>
      <c r="AG49" s="656">
        <v>2625</v>
      </c>
      <c r="AH49" s="657">
        <v>133</v>
      </c>
      <c r="AI49" s="726">
        <v>2758</v>
      </c>
      <c r="AJ49" s="656">
        <v>2691</v>
      </c>
      <c r="AK49" s="657">
        <v>132</v>
      </c>
      <c r="AL49" s="726">
        <v>2823</v>
      </c>
      <c r="AM49" s="656">
        <v>34484</v>
      </c>
      <c r="AN49" s="657">
        <v>1292</v>
      </c>
      <c r="AO49" s="1102">
        <v>35776</v>
      </c>
    </row>
    <row r="50" spans="2:41" x14ac:dyDescent="0.2">
      <c r="B50" s="1075" t="s">
        <v>829</v>
      </c>
      <c r="C50" s="656">
        <v>44713</v>
      </c>
      <c r="D50" s="657">
        <v>10490</v>
      </c>
      <c r="E50" s="674">
        <v>55203</v>
      </c>
      <c r="F50" s="656">
        <v>42350</v>
      </c>
      <c r="G50" s="657">
        <v>10182</v>
      </c>
      <c r="H50" s="674">
        <v>52532</v>
      </c>
      <c r="I50" s="656">
        <v>48494</v>
      </c>
      <c r="J50" s="657">
        <v>10640</v>
      </c>
      <c r="K50" s="726">
        <v>59134</v>
      </c>
      <c r="L50" s="656">
        <v>43934</v>
      </c>
      <c r="M50" s="657">
        <v>10230</v>
      </c>
      <c r="N50" s="726">
        <v>54164</v>
      </c>
      <c r="O50" s="656">
        <v>46938</v>
      </c>
      <c r="P50" s="657">
        <v>10490</v>
      </c>
      <c r="Q50" s="726">
        <v>57428</v>
      </c>
      <c r="R50" s="656">
        <v>46906</v>
      </c>
      <c r="S50" s="657">
        <v>9971</v>
      </c>
      <c r="T50" s="726">
        <v>56877</v>
      </c>
      <c r="U50" s="656">
        <v>47025</v>
      </c>
      <c r="V50" s="657">
        <v>9609</v>
      </c>
      <c r="W50" s="726">
        <v>56634</v>
      </c>
      <c r="X50" s="656">
        <v>45920</v>
      </c>
      <c r="Y50" s="657">
        <v>10070</v>
      </c>
      <c r="Z50" s="726">
        <v>55990</v>
      </c>
      <c r="AA50" s="656">
        <v>42126</v>
      </c>
      <c r="AB50" s="657">
        <v>8954</v>
      </c>
      <c r="AC50" s="726">
        <v>51080</v>
      </c>
      <c r="AD50" s="656">
        <v>43566</v>
      </c>
      <c r="AE50" s="657">
        <v>9255</v>
      </c>
      <c r="AF50" s="726">
        <v>52821</v>
      </c>
      <c r="AG50" s="656">
        <v>44233</v>
      </c>
      <c r="AH50" s="657">
        <v>9027</v>
      </c>
      <c r="AI50" s="726">
        <v>53260</v>
      </c>
      <c r="AJ50" s="656">
        <v>45602</v>
      </c>
      <c r="AK50" s="657">
        <v>8885</v>
      </c>
      <c r="AL50" s="726">
        <v>54487</v>
      </c>
      <c r="AM50" s="656">
        <v>541807</v>
      </c>
      <c r="AN50" s="657">
        <v>117803</v>
      </c>
      <c r="AO50" s="1102">
        <v>659610</v>
      </c>
    </row>
    <row r="51" spans="2:41" x14ac:dyDescent="0.2">
      <c r="B51" s="1075" t="s">
        <v>830</v>
      </c>
      <c r="C51" s="656">
        <v>1208</v>
      </c>
      <c r="D51" s="657">
        <v>158</v>
      </c>
      <c r="E51" s="674">
        <v>1366</v>
      </c>
      <c r="F51" s="656">
        <v>1128</v>
      </c>
      <c r="G51" s="657">
        <v>167</v>
      </c>
      <c r="H51" s="674">
        <v>1295</v>
      </c>
      <c r="I51" s="656">
        <v>1369</v>
      </c>
      <c r="J51" s="657">
        <v>230</v>
      </c>
      <c r="K51" s="726">
        <v>1599</v>
      </c>
      <c r="L51" s="656">
        <v>1257</v>
      </c>
      <c r="M51" s="657">
        <v>176</v>
      </c>
      <c r="N51" s="726">
        <v>1433</v>
      </c>
      <c r="O51" s="656">
        <v>1406</v>
      </c>
      <c r="P51" s="657">
        <v>243</v>
      </c>
      <c r="Q51" s="726">
        <v>1649</v>
      </c>
      <c r="R51" s="656">
        <v>1599</v>
      </c>
      <c r="S51" s="657">
        <v>255</v>
      </c>
      <c r="T51" s="726">
        <v>1854</v>
      </c>
      <c r="U51" s="656">
        <v>1635</v>
      </c>
      <c r="V51" s="657">
        <v>249</v>
      </c>
      <c r="W51" s="726">
        <v>1884</v>
      </c>
      <c r="X51" s="656">
        <v>1530</v>
      </c>
      <c r="Y51" s="657">
        <v>173</v>
      </c>
      <c r="Z51" s="726">
        <v>1703</v>
      </c>
      <c r="AA51" s="656">
        <v>1303</v>
      </c>
      <c r="AB51" s="657">
        <v>144</v>
      </c>
      <c r="AC51" s="726">
        <v>1447</v>
      </c>
      <c r="AD51" s="656">
        <v>1167</v>
      </c>
      <c r="AE51" s="657">
        <v>196</v>
      </c>
      <c r="AF51" s="726">
        <v>1363</v>
      </c>
      <c r="AG51" s="656">
        <v>1089</v>
      </c>
      <c r="AH51" s="657">
        <v>227</v>
      </c>
      <c r="AI51" s="726">
        <v>1316</v>
      </c>
      <c r="AJ51" s="656">
        <v>1449</v>
      </c>
      <c r="AK51" s="657">
        <v>214</v>
      </c>
      <c r="AL51" s="726">
        <v>1663</v>
      </c>
      <c r="AM51" s="656">
        <v>16140</v>
      </c>
      <c r="AN51" s="657">
        <v>2432</v>
      </c>
      <c r="AO51" s="1102">
        <v>18572</v>
      </c>
    </row>
    <row r="52" spans="2:41" x14ac:dyDescent="0.2">
      <c r="B52" s="1075" t="s">
        <v>831</v>
      </c>
      <c r="C52" s="656">
        <v>61463</v>
      </c>
      <c r="D52" s="657">
        <v>4372</v>
      </c>
      <c r="E52" s="674">
        <v>65835</v>
      </c>
      <c r="F52" s="656">
        <v>59178</v>
      </c>
      <c r="G52" s="657">
        <v>4165</v>
      </c>
      <c r="H52" s="674">
        <v>63343</v>
      </c>
      <c r="I52" s="656">
        <v>63437</v>
      </c>
      <c r="J52" s="657">
        <v>4286</v>
      </c>
      <c r="K52" s="726">
        <v>67723</v>
      </c>
      <c r="L52" s="656">
        <v>56958</v>
      </c>
      <c r="M52" s="657">
        <v>4144</v>
      </c>
      <c r="N52" s="726">
        <v>61102</v>
      </c>
      <c r="O52" s="656">
        <v>59394</v>
      </c>
      <c r="P52" s="657">
        <v>3929</v>
      </c>
      <c r="Q52" s="726">
        <v>63323</v>
      </c>
      <c r="R52" s="656">
        <v>58270</v>
      </c>
      <c r="S52" s="657">
        <v>3891</v>
      </c>
      <c r="T52" s="726">
        <v>62161</v>
      </c>
      <c r="U52" s="656">
        <v>59289</v>
      </c>
      <c r="V52" s="657">
        <v>3696</v>
      </c>
      <c r="W52" s="726">
        <v>62985</v>
      </c>
      <c r="X52" s="656">
        <v>58820</v>
      </c>
      <c r="Y52" s="657">
        <v>3186</v>
      </c>
      <c r="Z52" s="726">
        <v>62006</v>
      </c>
      <c r="AA52" s="656">
        <v>53668</v>
      </c>
      <c r="AB52" s="657">
        <v>3067</v>
      </c>
      <c r="AC52" s="726">
        <v>56735</v>
      </c>
      <c r="AD52" s="656">
        <v>56564</v>
      </c>
      <c r="AE52" s="657">
        <v>3147</v>
      </c>
      <c r="AF52" s="726">
        <v>59711</v>
      </c>
      <c r="AG52" s="656">
        <v>58940</v>
      </c>
      <c r="AH52" s="657">
        <v>3266</v>
      </c>
      <c r="AI52" s="726">
        <v>62206</v>
      </c>
      <c r="AJ52" s="656">
        <v>61341</v>
      </c>
      <c r="AK52" s="657">
        <v>3690</v>
      </c>
      <c r="AL52" s="726">
        <v>65031</v>
      </c>
      <c r="AM52" s="656">
        <v>707322</v>
      </c>
      <c r="AN52" s="657">
        <v>44839</v>
      </c>
      <c r="AO52" s="1102">
        <v>752161</v>
      </c>
    </row>
    <row r="53" spans="2:41" x14ac:dyDescent="0.2">
      <c r="B53" s="1075" t="s">
        <v>832</v>
      </c>
      <c r="C53" s="656">
        <v>35639</v>
      </c>
      <c r="D53" s="657">
        <v>20561</v>
      </c>
      <c r="E53" s="674">
        <v>56200</v>
      </c>
      <c r="F53" s="656">
        <v>34382</v>
      </c>
      <c r="G53" s="657">
        <v>18875</v>
      </c>
      <c r="H53" s="674">
        <v>53257</v>
      </c>
      <c r="I53" s="656">
        <v>36417</v>
      </c>
      <c r="J53" s="657">
        <v>21441</v>
      </c>
      <c r="K53" s="726">
        <v>57858</v>
      </c>
      <c r="L53" s="656">
        <v>32749</v>
      </c>
      <c r="M53" s="657">
        <v>19020</v>
      </c>
      <c r="N53" s="726">
        <v>51769</v>
      </c>
      <c r="O53" s="656">
        <v>34580</v>
      </c>
      <c r="P53" s="657">
        <v>20428</v>
      </c>
      <c r="Q53" s="726">
        <v>55008</v>
      </c>
      <c r="R53" s="656">
        <v>34130</v>
      </c>
      <c r="S53" s="657">
        <v>19833</v>
      </c>
      <c r="T53" s="726">
        <v>53963</v>
      </c>
      <c r="U53" s="656">
        <v>35436</v>
      </c>
      <c r="V53" s="657">
        <v>19378</v>
      </c>
      <c r="W53" s="726">
        <v>54814</v>
      </c>
      <c r="X53" s="656">
        <v>34989</v>
      </c>
      <c r="Y53" s="657">
        <v>19359</v>
      </c>
      <c r="Z53" s="726">
        <v>54348</v>
      </c>
      <c r="AA53" s="656">
        <v>32041</v>
      </c>
      <c r="AB53" s="657">
        <v>17384</v>
      </c>
      <c r="AC53" s="726">
        <v>49425</v>
      </c>
      <c r="AD53" s="656">
        <v>34913</v>
      </c>
      <c r="AE53" s="657">
        <v>18044</v>
      </c>
      <c r="AF53" s="726">
        <v>52957</v>
      </c>
      <c r="AG53" s="656">
        <v>35629</v>
      </c>
      <c r="AH53" s="657">
        <v>18560</v>
      </c>
      <c r="AI53" s="726">
        <v>54189</v>
      </c>
      <c r="AJ53" s="656">
        <v>36761</v>
      </c>
      <c r="AK53" s="657">
        <v>19143</v>
      </c>
      <c r="AL53" s="726">
        <v>55904</v>
      </c>
      <c r="AM53" s="656">
        <v>417666</v>
      </c>
      <c r="AN53" s="657">
        <v>232026</v>
      </c>
      <c r="AO53" s="1102">
        <v>649692</v>
      </c>
    </row>
    <row r="54" spans="2:41" x14ac:dyDescent="0.2">
      <c r="B54" s="1075" t="s">
        <v>833</v>
      </c>
      <c r="C54" s="656">
        <v>8417</v>
      </c>
      <c r="D54" s="657">
        <v>9523</v>
      </c>
      <c r="E54" s="674">
        <v>17940</v>
      </c>
      <c r="F54" s="656">
        <v>8155</v>
      </c>
      <c r="G54" s="657">
        <v>9249</v>
      </c>
      <c r="H54" s="674">
        <v>17404</v>
      </c>
      <c r="I54" s="656">
        <v>8487</v>
      </c>
      <c r="J54" s="657">
        <v>9696</v>
      </c>
      <c r="K54" s="726">
        <v>18183</v>
      </c>
      <c r="L54" s="656">
        <v>8065</v>
      </c>
      <c r="M54" s="657">
        <v>9180</v>
      </c>
      <c r="N54" s="726">
        <v>17245</v>
      </c>
      <c r="O54" s="656">
        <v>8815</v>
      </c>
      <c r="P54" s="657">
        <v>9373</v>
      </c>
      <c r="Q54" s="726">
        <v>18188</v>
      </c>
      <c r="R54" s="656">
        <v>9345</v>
      </c>
      <c r="S54" s="657">
        <v>9213</v>
      </c>
      <c r="T54" s="726">
        <v>18558</v>
      </c>
      <c r="U54" s="656">
        <v>9290</v>
      </c>
      <c r="V54" s="657">
        <v>8562</v>
      </c>
      <c r="W54" s="726">
        <v>17852</v>
      </c>
      <c r="X54" s="656">
        <v>9676</v>
      </c>
      <c r="Y54" s="657">
        <v>9653</v>
      </c>
      <c r="Z54" s="726">
        <v>19329</v>
      </c>
      <c r="AA54" s="656">
        <v>8796</v>
      </c>
      <c r="AB54" s="657">
        <v>9493</v>
      </c>
      <c r="AC54" s="726">
        <v>18289</v>
      </c>
      <c r="AD54" s="656">
        <v>9209</v>
      </c>
      <c r="AE54" s="657">
        <v>10325</v>
      </c>
      <c r="AF54" s="726">
        <v>19534</v>
      </c>
      <c r="AG54" s="656">
        <v>9335</v>
      </c>
      <c r="AH54" s="657">
        <v>9446</v>
      </c>
      <c r="AI54" s="726">
        <v>18781</v>
      </c>
      <c r="AJ54" s="656">
        <v>9936</v>
      </c>
      <c r="AK54" s="657">
        <v>9680</v>
      </c>
      <c r="AL54" s="726">
        <v>19616</v>
      </c>
      <c r="AM54" s="656">
        <v>107526</v>
      </c>
      <c r="AN54" s="657">
        <v>113393</v>
      </c>
      <c r="AO54" s="1102">
        <v>220919</v>
      </c>
    </row>
    <row r="55" spans="2:41" x14ac:dyDescent="0.2">
      <c r="B55" s="1075" t="s">
        <v>834</v>
      </c>
      <c r="C55" s="656">
        <v>42487</v>
      </c>
      <c r="D55" s="657">
        <v>4515</v>
      </c>
      <c r="E55" s="674">
        <v>47002</v>
      </c>
      <c r="F55" s="656">
        <v>39171</v>
      </c>
      <c r="G55" s="657">
        <v>4230</v>
      </c>
      <c r="H55" s="674">
        <v>43401</v>
      </c>
      <c r="I55" s="656">
        <v>43607</v>
      </c>
      <c r="J55" s="657">
        <v>4535</v>
      </c>
      <c r="K55" s="726">
        <v>48142</v>
      </c>
      <c r="L55" s="656">
        <v>38809</v>
      </c>
      <c r="M55" s="657">
        <v>4829</v>
      </c>
      <c r="N55" s="726">
        <v>43638</v>
      </c>
      <c r="O55" s="656">
        <v>40378</v>
      </c>
      <c r="P55" s="657">
        <v>4658</v>
      </c>
      <c r="Q55" s="726">
        <v>45036</v>
      </c>
      <c r="R55" s="656">
        <v>39864</v>
      </c>
      <c r="S55" s="657">
        <v>4476</v>
      </c>
      <c r="T55" s="726">
        <v>44340</v>
      </c>
      <c r="U55" s="656">
        <v>40734</v>
      </c>
      <c r="V55" s="657">
        <v>4483</v>
      </c>
      <c r="W55" s="726">
        <v>45217</v>
      </c>
      <c r="X55" s="656">
        <v>40035</v>
      </c>
      <c r="Y55" s="657">
        <v>3984</v>
      </c>
      <c r="Z55" s="726">
        <v>44019</v>
      </c>
      <c r="AA55" s="656">
        <v>37254</v>
      </c>
      <c r="AB55" s="657">
        <v>3779</v>
      </c>
      <c r="AC55" s="726">
        <v>41033</v>
      </c>
      <c r="AD55" s="656">
        <v>38065</v>
      </c>
      <c r="AE55" s="657">
        <v>4128</v>
      </c>
      <c r="AF55" s="726">
        <v>42193</v>
      </c>
      <c r="AG55" s="656">
        <v>38161</v>
      </c>
      <c r="AH55" s="657">
        <v>4139</v>
      </c>
      <c r="AI55" s="726">
        <v>42300</v>
      </c>
      <c r="AJ55" s="656">
        <v>41370</v>
      </c>
      <c r="AK55" s="657">
        <v>4629</v>
      </c>
      <c r="AL55" s="726">
        <v>45999</v>
      </c>
      <c r="AM55" s="656">
        <v>479935</v>
      </c>
      <c r="AN55" s="657">
        <v>52385</v>
      </c>
      <c r="AO55" s="1102">
        <v>532320</v>
      </c>
    </row>
    <row r="56" spans="2:41" x14ac:dyDescent="0.2">
      <c r="B56" s="1075" t="s">
        <v>835</v>
      </c>
      <c r="C56" s="656">
        <v>2768</v>
      </c>
      <c r="D56" s="657">
        <v>4666</v>
      </c>
      <c r="E56" s="674">
        <v>7434</v>
      </c>
      <c r="F56" s="656">
        <v>2510</v>
      </c>
      <c r="G56" s="657">
        <v>4194</v>
      </c>
      <c r="H56" s="674">
        <v>6704</v>
      </c>
      <c r="I56" s="656">
        <v>2794</v>
      </c>
      <c r="J56" s="657">
        <v>5075</v>
      </c>
      <c r="K56" s="726">
        <v>7869</v>
      </c>
      <c r="L56" s="656">
        <v>2702</v>
      </c>
      <c r="M56" s="657">
        <v>4592</v>
      </c>
      <c r="N56" s="726">
        <v>7294</v>
      </c>
      <c r="O56" s="656">
        <v>2904</v>
      </c>
      <c r="P56" s="657">
        <v>4663</v>
      </c>
      <c r="Q56" s="726">
        <v>7567</v>
      </c>
      <c r="R56" s="656">
        <v>3101</v>
      </c>
      <c r="S56" s="657">
        <v>4244</v>
      </c>
      <c r="T56" s="726">
        <v>7345</v>
      </c>
      <c r="U56" s="656">
        <v>3296</v>
      </c>
      <c r="V56" s="657">
        <v>4318</v>
      </c>
      <c r="W56" s="726">
        <v>7614</v>
      </c>
      <c r="X56" s="656">
        <v>3272</v>
      </c>
      <c r="Y56" s="657">
        <v>4375</v>
      </c>
      <c r="Z56" s="726">
        <v>7647</v>
      </c>
      <c r="AA56" s="656">
        <v>3251</v>
      </c>
      <c r="AB56" s="657">
        <v>4053</v>
      </c>
      <c r="AC56" s="726">
        <v>7304</v>
      </c>
      <c r="AD56" s="656">
        <v>3169</v>
      </c>
      <c r="AE56" s="657">
        <v>4347</v>
      </c>
      <c r="AF56" s="726">
        <v>7516</v>
      </c>
      <c r="AG56" s="656">
        <v>2816</v>
      </c>
      <c r="AH56" s="657">
        <v>4597</v>
      </c>
      <c r="AI56" s="726">
        <v>7413</v>
      </c>
      <c r="AJ56" s="656">
        <v>3327</v>
      </c>
      <c r="AK56" s="657">
        <v>5071</v>
      </c>
      <c r="AL56" s="726">
        <v>8398</v>
      </c>
      <c r="AM56" s="656">
        <v>35910</v>
      </c>
      <c r="AN56" s="657">
        <v>54195</v>
      </c>
      <c r="AO56" s="1102">
        <v>90105</v>
      </c>
    </row>
    <row r="57" spans="2:41" x14ac:dyDescent="0.2">
      <c r="B57" s="1075" t="s">
        <v>836</v>
      </c>
      <c r="C57" s="656">
        <v>34973</v>
      </c>
      <c r="D57" s="657">
        <v>21483</v>
      </c>
      <c r="E57" s="674">
        <v>56456</v>
      </c>
      <c r="F57" s="656">
        <v>32845</v>
      </c>
      <c r="G57" s="657">
        <v>20580</v>
      </c>
      <c r="H57" s="674">
        <v>53425</v>
      </c>
      <c r="I57" s="656">
        <v>36302</v>
      </c>
      <c r="J57" s="657">
        <v>22166</v>
      </c>
      <c r="K57" s="726">
        <v>58468</v>
      </c>
      <c r="L57" s="656">
        <v>31457</v>
      </c>
      <c r="M57" s="657">
        <v>21482</v>
      </c>
      <c r="N57" s="726">
        <v>52939</v>
      </c>
      <c r="O57" s="656">
        <v>35265</v>
      </c>
      <c r="P57" s="657">
        <v>22763</v>
      </c>
      <c r="Q57" s="726">
        <v>58028</v>
      </c>
      <c r="R57" s="656">
        <v>35276</v>
      </c>
      <c r="S57" s="657">
        <v>19875</v>
      </c>
      <c r="T57" s="726">
        <v>55151</v>
      </c>
      <c r="U57" s="656">
        <v>36539</v>
      </c>
      <c r="V57" s="657">
        <v>21106</v>
      </c>
      <c r="W57" s="726">
        <v>57645</v>
      </c>
      <c r="X57" s="656">
        <v>36790</v>
      </c>
      <c r="Y57" s="657">
        <v>20752</v>
      </c>
      <c r="Z57" s="726">
        <v>57542</v>
      </c>
      <c r="AA57" s="656">
        <v>34994</v>
      </c>
      <c r="AB57" s="657">
        <v>19108</v>
      </c>
      <c r="AC57" s="726">
        <v>54102</v>
      </c>
      <c r="AD57" s="656">
        <v>36132</v>
      </c>
      <c r="AE57" s="657">
        <v>19671</v>
      </c>
      <c r="AF57" s="726">
        <v>55803</v>
      </c>
      <c r="AG57" s="656">
        <v>35847</v>
      </c>
      <c r="AH57" s="657">
        <v>20739</v>
      </c>
      <c r="AI57" s="726">
        <v>56586</v>
      </c>
      <c r="AJ57" s="656">
        <v>37133</v>
      </c>
      <c r="AK57" s="657">
        <v>22672</v>
      </c>
      <c r="AL57" s="726">
        <v>59805</v>
      </c>
      <c r="AM57" s="656">
        <v>423553</v>
      </c>
      <c r="AN57" s="657">
        <v>252397</v>
      </c>
      <c r="AO57" s="1102">
        <v>675950</v>
      </c>
    </row>
    <row r="58" spans="2:41" x14ac:dyDescent="0.2">
      <c r="B58" s="1075" t="s">
        <v>837</v>
      </c>
      <c r="C58" s="656">
        <v>7049</v>
      </c>
      <c r="D58" s="657">
        <v>10588</v>
      </c>
      <c r="E58" s="674">
        <v>17637</v>
      </c>
      <c r="F58" s="656">
        <v>6351</v>
      </c>
      <c r="G58" s="657">
        <v>8854</v>
      </c>
      <c r="H58" s="674">
        <v>15205</v>
      </c>
      <c r="I58" s="656">
        <v>6932</v>
      </c>
      <c r="J58" s="657">
        <v>11040</v>
      </c>
      <c r="K58" s="726">
        <v>17972</v>
      </c>
      <c r="L58" s="656">
        <v>7381</v>
      </c>
      <c r="M58" s="657">
        <v>12425</v>
      </c>
      <c r="N58" s="726">
        <v>19806</v>
      </c>
      <c r="O58" s="656">
        <v>7745</v>
      </c>
      <c r="P58" s="657">
        <v>13225</v>
      </c>
      <c r="Q58" s="726">
        <v>20970</v>
      </c>
      <c r="R58" s="656">
        <v>7679</v>
      </c>
      <c r="S58" s="657">
        <v>12044</v>
      </c>
      <c r="T58" s="726">
        <v>19723</v>
      </c>
      <c r="U58" s="656">
        <v>7039</v>
      </c>
      <c r="V58" s="657">
        <v>9830</v>
      </c>
      <c r="W58" s="726">
        <v>16869</v>
      </c>
      <c r="X58" s="656">
        <v>6948</v>
      </c>
      <c r="Y58" s="657">
        <v>11702</v>
      </c>
      <c r="Z58" s="726">
        <v>18650</v>
      </c>
      <c r="AA58" s="656">
        <v>6641</v>
      </c>
      <c r="AB58" s="657">
        <v>11482</v>
      </c>
      <c r="AC58" s="726">
        <v>18123</v>
      </c>
      <c r="AD58" s="656">
        <v>7069</v>
      </c>
      <c r="AE58" s="657">
        <v>11497</v>
      </c>
      <c r="AF58" s="726">
        <v>18566</v>
      </c>
      <c r="AG58" s="656">
        <v>7368</v>
      </c>
      <c r="AH58" s="657">
        <v>11049</v>
      </c>
      <c r="AI58" s="726">
        <v>18417</v>
      </c>
      <c r="AJ58" s="656">
        <v>8413</v>
      </c>
      <c r="AK58" s="657">
        <v>11335</v>
      </c>
      <c r="AL58" s="726">
        <v>19748</v>
      </c>
      <c r="AM58" s="656">
        <v>86615</v>
      </c>
      <c r="AN58" s="657">
        <v>135071</v>
      </c>
      <c r="AO58" s="1102">
        <v>221686</v>
      </c>
    </row>
    <row r="59" spans="2:41" x14ac:dyDescent="0.2">
      <c r="B59" s="1075" t="s">
        <v>838</v>
      </c>
      <c r="C59" s="656">
        <v>3730</v>
      </c>
      <c r="D59" s="657">
        <v>9721</v>
      </c>
      <c r="E59" s="674">
        <v>13451</v>
      </c>
      <c r="F59" s="656">
        <v>3292</v>
      </c>
      <c r="G59" s="657">
        <v>8498</v>
      </c>
      <c r="H59" s="674">
        <v>11790</v>
      </c>
      <c r="I59" s="656">
        <v>3579</v>
      </c>
      <c r="J59" s="657">
        <v>9790</v>
      </c>
      <c r="K59" s="726">
        <v>13369</v>
      </c>
      <c r="L59" s="656">
        <v>3931</v>
      </c>
      <c r="M59" s="657">
        <v>10207</v>
      </c>
      <c r="N59" s="726">
        <v>14138</v>
      </c>
      <c r="O59" s="656">
        <v>4076</v>
      </c>
      <c r="P59" s="657">
        <v>11637</v>
      </c>
      <c r="Q59" s="726">
        <v>15713</v>
      </c>
      <c r="R59" s="656">
        <v>4095</v>
      </c>
      <c r="S59" s="657">
        <v>12514</v>
      </c>
      <c r="T59" s="726">
        <v>16609</v>
      </c>
      <c r="U59" s="656">
        <v>3854</v>
      </c>
      <c r="V59" s="657">
        <v>10291</v>
      </c>
      <c r="W59" s="726">
        <v>14145</v>
      </c>
      <c r="X59" s="656">
        <v>3566</v>
      </c>
      <c r="Y59" s="657">
        <v>11387</v>
      </c>
      <c r="Z59" s="726">
        <v>14953</v>
      </c>
      <c r="AA59" s="656">
        <v>3662</v>
      </c>
      <c r="AB59" s="657">
        <v>11090</v>
      </c>
      <c r="AC59" s="726">
        <v>14752</v>
      </c>
      <c r="AD59" s="656">
        <v>4087</v>
      </c>
      <c r="AE59" s="657">
        <v>12524</v>
      </c>
      <c r="AF59" s="726">
        <v>16611</v>
      </c>
      <c r="AG59" s="656">
        <v>4576</v>
      </c>
      <c r="AH59" s="657">
        <v>13247</v>
      </c>
      <c r="AI59" s="726">
        <v>17823</v>
      </c>
      <c r="AJ59" s="656">
        <v>5139</v>
      </c>
      <c r="AK59" s="657">
        <v>12736</v>
      </c>
      <c r="AL59" s="726">
        <v>17875</v>
      </c>
      <c r="AM59" s="656">
        <v>47587</v>
      </c>
      <c r="AN59" s="657">
        <v>133642</v>
      </c>
      <c r="AO59" s="1102">
        <v>181229</v>
      </c>
    </row>
    <row r="60" spans="2:41" x14ac:dyDescent="0.2">
      <c r="B60" s="1075" t="s">
        <v>839</v>
      </c>
      <c r="C60" s="656">
        <v>2404</v>
      </c>
      <c r="D60" s="657">
        <v>8001</v>
      </c>
      <c r="E60" s="674">
        <v>10405</v>
      </c>
      <c r="F60" s="656">
        <v>2516</v>
      </c>
      <c r="G60" s="657">
        <v>7388</v>
      </c>
      <c r="H60" s="674">
        <v>9904</v>
      </c>
      <c r="I60" s="656">
        <v>2691</v>
      </c>
      <c r="J60" s="657">
        <v>8305</v>
      </c>
      <c r="K60" s="726">
        <v>10996</v>
      </c>
      <c r="L60" s="656">
        <v>2381</v>
      </c>
      <c r="M60" s="657">
        <v>8066</v>
      </c>
      <c r="N60" s="726">
        <v>10447</v>
      </c>
      <c r="O60" s="656">
        <v>2381</v>
      </c>
      <c r="P60" s="657">
        <v>7786</v>
      </c>
      <c r="Q60" s="726">
        <v>10167</v>
      </c>
      <c r="R60" s="656">
        <v>2328</v>
      </c>
      <c r="S60" s="657">
        <v>8035</v>
      </c>
      <c r="T60" s="726">
        <v>10363</v>
      </c>
      <c r="U60" s="656">
        <v>2589</v>
      </c>
      <c r="V60" s="657">
        <v>7752</v>
      </c>
      <c r="W60" s="726">
        <v>10341</v>
      </c>
      <c r="X60" s="656">
        <v>2468</v>
      </c>
      <c r="Y60" s="657">
        <v>8166</v>
      </c>
      <c r="Z60" s="726">
        <v>10634</v>
      </c>
      <c r="AA60" s="656">
        <v>2446</v>
      </c>
      <c r="AB60" s="657">
        <v>7303</v>
      </c>
      <c r="AC60" s="726">
        <v>9749</v>
      </c>
      <c r="AD60" s="656">
        <v>2529</v>
      </c>
      <c r="AE60" s="657">
        <v>7371</v>
      </c>
      <c r="AF60" s="726">
        <v>9900</v>
      </c>
      <c r="AG60" s="656">
        <v>2485</v>
      </c>
      <c r="AH60" s="657">
        <v>7350</v>
      </c>
      <c r="AI60" s="726">
        <v>9835</v>
      </c>
      <c r="AJ60" s="656">
        <v>2861</v>
      </c>
      <c r="AK60" s="657">
        <v>7158</v>
      </c>
      <c r="AL60" s="726">
        <v>10019</v>
      </c>
      <c r="AM60" s="656">
        <v>30079</v>
      </c>
      <c r="AN60" s="657">
        <v>92681</v>
      </c>
      <c r="AO60" s="1102">
        <v>122760</v>
      </c>
    </row>
    <row r="61" spans="2:41" x14ac:dyDescent="0.2">
      <c r="B61" s="1075" t="s">
        <v>840</v>
      </c>
      <c r="C61" s="656">
        <v>10245</v>
      </c>
      <c r="D61" s="657">
        <v>8221</v>
      </c>
      <c r="E61" s="674">
        <v>18466</v>
      </c>
      <c r="F61" s="656">
        <v>9692</v>
      </c>
      <c r="G61" s="657">
        <v>7523</v>
      </c>
      <c r="H61" s="674">
        <v>17215</v>
      </c>
      <c r="I61" s="656">
        <v>10505</v>
      </c>
      <c r="J61" s="657">
        <v>8428</v>
      </c>
      <c r="K61" s="726">
        <v>18933</v>
      </c>
      <c r="L61" s="656">
        <v>9714</v>
      </c>
      <c r="M61" s="657">
        <v>7375</v>
      </c>
      <c r="N61" s="726">
        <v>17089</v>
      </c>
      <c r="O61" s="656">
        <v>10048</v>
      </c>
      <c r="P61" s="657">
        <v>7237</v>
      </c>
      <c r="Q61" s="726">
        <v>17285</v>
      </c>
      <c r="R61" s="656">
        <v>10176</v>
      </c>
      <c r="S61" s="657">
        <v>7419</v>
      </c>
      <c r="T61" s="726">
        <v>17595</v>
      </c>
      <c r="U61" s="656">
        <v>10576</v>
      </c>
      <c r="V61" s="657">
        <v>7475</v>
      </c>
      <c r="W61" s="726">
        <v>18051</v>
      </c>
      <c r="X61" s="656">
        <v>10774</v>
      </c>
      <c r="Y61" s="657">
        <v>8134</v>
      </c>
      <c r="Z61" s="726">
        <v>18908</v>
      </c>
      <c r="AA61" s="656">
        <v>10687</v>
      </c>
      <c r="AB61" s="657">
        <v>7445</v>
      </c>
      <c r="AC61" s="726">
        <v>18132</v>
      </c>
      <c r="AD61" s="656">
        <v>11084</v>
      </c>
      <c r="AE61" s="657">
        <v>8210</v>
      </c>
      <c r="AF61" s="726">
        <v>19294</v>
      </c>
      <c r="AG61" s="656">
        <v>11039</v>
      </c>
      <c r="AH61" s="657">
        <v>9093</v>
      </c>
      <c r="AI61" s="726">
        <v>20132</v>
      </c>
      <c r="AJ61" s="656">
        <v>11450</v>
      </c>
      <c r="AK61" s="657">
        <v>8626</v>
      </c>
      <c r="AL61" s="726">
        <v>20076</v>
      </c>
      <c r="AM61" s="656">
        <v>125990</v>
      </c>
      <c r="AN61" s="657">
        <v>95186</v>
      </c>
      <c r="AO61" s="1102">
        <v>221176</v>
      </c>
    </row>
    <row r="62" spans="2:41" x14ac:dyDescent="0.2">
      <c r="B62" s="1075" t="s">
        <v>841</v>
      </c>
      <c r="C62" s="656">
        <v>1676</v>
      </c>
      <c r="D62" s="657">
        <v>835</v>
      </c>
      <c r="E62" s="674">
        <v>2511</v>
      </c>
      <c r="F62" s="656">
        <v>1589</v>
      </c>
      <c r="G62" s="657">
        <v>845</v>
      </c>
      <c r="H62" s="674">
        <v>2434</v>
      </c>
      <c r="I62" s="656">
        <v>1671</v>
      </c>
      <c r="J62" s="657">
        <v>883</v>
      </c>
      <c r="K62" s="726">
        <v>2554</v>
      </c>
      <c r="L62" s="656">
        <v>1594</v>
      </c>
      <c r="M62" s="657">
        <v>865</v>
      </c>
      <c r="N62" s="726">
        <v>2459</v>
      </c>
      <c r="O62" s="656">
        <v>1663</v>
      </c>
      <c r="P62" s="657">
        <v>1104</v>
      </c>
      <c r="Q62" s="726">
        <v>2767</v>
      </c>
      <c r="R62" s="656">
        <v>1832</v>
      </c>
      <c r="S62" s="657">
        <v>1023</v>
      </c>
      <c r="T62" s="726">
        <v>2855</v>
      </c>
      <c r="U62" s="656">
        <v>1859</v>
      </c>
      <c r="V62" s="657">
        <v>1000</v>
      </c>
      <c r="W62" s="726">
        <v>2859</v>
      </c>
      <c r="X62" s="656">
        <v>2026</v>
      </c>
      <c r="Y62" s="657">
        <v>840</v>
      </c>
      <c r="Z62" s="726">
        <v>2866</v>
      </c>
      <c r="AA62" s="656">
        <v>1775</v>
      </c>
      <c r="AB62" s="657">
        <v>807</v>
      </c>
      <c r="AC62" s="726">
        <v>2582</v>
      </c>
      <c r="AD62" s="656">
        <v>1887</v>
      </c>
      <c r="AE62" s="657">
        <v>700</v>
      </c>
      <c r="AF62" s="726">
        <v>2587</v>
      </c>
      <c r="AG62" s="656">
        <v>2072</v>
      </c>
      <c r="AH62" s="657">
        <v>801</v>
      </c>
      <c r="AI62" s="726">
        <v>2873</v>
      </c>
      <c r="AJ62" s="656">
        <v>1907</v>
      </c>
      <c r="AK62" s="657">
        <v>926</v>
      </c>
      <c r="AL62" s="726">
        <v>2833</v>
      </c>
      <c r="AM62" s="656">
        <v>21551</v>
      </c>
      <c r="AN62" s="657">
        <v>10629</v>
      </c>
      <c r="AO62" s="1102">
        <v>32180</v>
      </c>
    </row>
    <row r="63" spans="2:41" x14ac:dyDescent="0.2">
      <c r="B63" s="1075" t="s">
        <v>842</v>
      </c>
      <c r="C63" s="656">
        <v>33</v>
      </c>
      <c r="D63" s="657">
        <v>0</v>
      </c>
      <c r="E63" s="674">
        <v>33</v>
      </c>
      <c r="F63" s="656">
        <v>28</v>
      </c>
      <c r="G63" s="657">
        <v>8</v>
      </c>
      <c r="H63" s="674">
        <v>36</v>
      </c>
      <c r="I63" s="656">
        <v>31</v>
      </c>
      <c r="J63" s="657">
        <v>3</v>
      </c>
      <c r="K63" s="726">
        <v>34</v>
      </c>
      <c r="L63" s="656">
        <v>39</v>
      </c>
      <c r="M63" s="657">
        <v>7</v>
      </c>
      <c r="N63" s="726">
        <v>46</v>
      </c>
      <c r="O63" s="656">
        <v>39</v>
      </c>
      <c r="P63" s="657">
        <v>15</v>
      </c>
      <c r="Q63" s="726">
        <v>54</v>
      </c>
      <c r="R63" s="656">
        <v>30</v>
      </c>
      <c r="S63" s="657">
        <v>0</v>
      </c>
      <c r="T63" s="726">
        <v>30</v>
      </c>
      <c r="U63" s="656">
        <v>32</v>
      </c>
      <c r="V63" s="657">
        <v>2</v>
      </c>
      <c r="W63" s="726">
        <v>34</v>
      </c>
      <c r="X63" s="656">
        <v>36</v>
      </c>
      <c r="Y63" s="657">
        <v>9</v>
      </c>
      <c r="Z63" s="726">
        <v>45</v>
      </c>
      <c r="AA63" s="656">
        <v>38</v>
      </c>
      <c r="AB63" s="657">
        <v>30</v>
      </c>
      <c r="AC63" s="726">
        <v>68</v>
      </c>
      <c r="AD63" s="656">
        <v>6</v>
      </c>
      <c r="AE63" s="657">
        <v>31</v>
      </c>
      <c r="AF63" s="726">
        <v>37</v>
      </c>
      <c r="AG63" s="656">
        <v>8</v>
      </c>
      <c r="AH63" s="657">
        <v>30</v>
      </c>
      <c r="AI63" s="726">
        <v>38</v>
      </c>
      <c r="AJ63" s="656">
        <v>5</v>
      </c>
      <c r="AK63" s="657">
        <v>31</v>
      </c>
      <c r="AL63" s="726">
        <v>36</v>
      </c>
      <c r="AM63" s="656">
        <v>325</v>
      </c>
      <c r="AN63" s="657">
        <v>166</v>
      </c>
      <c r="AO63" s="1102">
        <v>491</v>
      </c>
    </row>
    <row r="64" spans="2:41" ht="16.5" customHeight="1" x14ac:dyDescent="0.25">
      <c r="B64" s="1056" t="s">
        <v>928</v>
      </c>
      <c r="C64" s="664">
        <v>286985</v>
      </c>
      <c r="D64" s="665">
        <v>121174</v>
      </c>
      <c r="E64" s="674">
        <v>408159</v>
      </c>
      <c r="F64" s="664">
        <v>273078</v>
      </c>
      <c r="G64" s="665">
        <v>112832</v>
      </c>
      <c r="H64" s="674">
        <v>385910</v>
      </c>
      <c r="I64" s="664">
        <v>298846</v>
      </c>
      <c r="J64" s="665">
        <v>126255</v>
      </c>
      <c r="K64" s="674">
        <v>425101</v>
      </c>
      <c r="L64" s="664">
        <v>270094</v>
      </c>
      <c r="M64" s="665">
        <v>121343</v>
      </c>
      <c r="N64" s="679">
        <v>391437</v>
      </c>
      <c r="O64" s="664">
        <v>284499</v>
      </c>
      <c r="P64" s="665">
        <v>125627</v>
      </c>
      <c r="Q64" s="679">
        <v>410126</v>
      </c>
      <c r="R64" s="664">
        <v>282889</v>
      </c>
      <c r="S64" s="665">
        <v>120043</v>
      </c>
      <c r="T64" s="679">
        <v>402932</v>
      </c>
      <c r="U64" s="664">
        <v>288098</v>
      </c>
      <c r="V64" s="665">
        <v>115191</v>
      </c>
      <c r="W64" s="679">
        <v>403289</v>
      </c>
      <c r="X64" s="664">
        <v>286053</v>
      </c>
      <c r="Y64" s="665">
        <v>118969</v>
      </c>
      <c r="Z64" s="679">
        <v>405022</v>
      </c>
      <c r="AA64" s="664">
        <v>264563</v>
      </c>
      <c r="AB64" s="665">
        <v>110248</v>
      </c>
      <c r="AC64" s="679">
        <v>374811</v>
      </c>
      <c r="AD64" s="664">
        <v>275709</v>
      </c>
      <c r="AE64" s="665">
        <v>115983</v>
      </c>
      <c r="AF64" s="679">
        <v>391692</v>
      </c>
      <c r="AG64" s="664">
        <v>280247</v>
      </c>
      <c r="AH64" s="665">
        <v>118748</v>
      </c>
      <c r="AI64" s="679">
        <v>398995</v>
      </c>
      <c r="AJ64" s="664">
        <v>295787</v>
      </c>
      <c r="AK64" s="665">
        <v>124674</v>
      </c>
      <c r="AL64" s="679">
        <v>420461</v>
      </c>
      <c r="AM64" s="664">
        <v>3386848</v>
      </c>
      <c r="AN64" s="665">
        <v>1431087</v>
      </c>
      <c r="AO64" s="1104">
        <v>4817935</v>
      </c>
    </row>
    <row r="65" spans="2:41" ht="23.25" customHeight="1" x14ac:dyDescent="0.2">
      <c r="B65" s="1101" t="s">
        <v>929</v>
      </c>
      <c r="C65" s="1058"/>
      <c r="D65" s="1059"/>
      <c r="E65" s="1060"/>
      <c r="F65" s="1058"/>
      <c r="G65" s="1059"/>
      <c r="H65" s="1060"/>
      <c r="I65" s="1058"/>
      <c r="J65" s="1059"/>
      <c r="K65" s="1060"/>
      <c r="L65" s="1058"/>
      <c r="M65" s="1059"/>
      <c r="N65" s="1060"/>
      <c r="O65" s="1058"/>
      <c r="P65" s="1059"/>
      <c r="Q65" s="1060"/>
      <c r="R65" s="1058"/>
      <c r="S65" s="1059"/>
      <c r="T65" s="1060"/>
      <c r="U65" s="1058"/>
      <c r="V65" s="1059"/>
      <c r="W65" s="1060"/>
      <c r="X65" s="1058"/>
      <c r="Y65" s="1059"/>
      <c r="Z65" s="1060"/>
      <c r="AA65" s="1058"/>
      <c r="AB65" s="1059"/>
      <c r="AC65" s="1060"/>
      <c r="AD65" s="1058"/>
      <c r="AE65" s="1059"/>
      <c r="AF65" s="1060"/>
      <c r="AG65" s="1058"/>
      <c r="AH65" s="1059"/>
      <c r="AI65" s="1060"/>
      <c r="AJ65" s="1058"/>
      <c r="AK65" s="1059"/>
      <c r="AL65" s="1060"/>
      <c r="AM65" s="1058"/>
      <c r="AN65" s="1059"/>
      <c r="AO65" s="1061"/>
    </row>
    <row r="66" spans="2:41" ht="20.25" customHeight="1" x14ac:dyDescent="0.2">
      <c r="B66" s="699" t="s">
        <v>826</v>
      </c>
      <c r="C66" s="656">
        <v>308</v>
      </c>
      <c r="D66" s="657">
        <v>381</v>
      </c>
      <c r="E66" s="674">
        <v>689</v>
      </c>
      <c r="F66" s="656">
        <v>198</v>
      </c>
      <c r="G66" s="657">
        <v>231</v>
      </c>
      <c r="H66" s="674">
        <v>429</v>
      </c>
      <c r="I66" s="656">
        <v>520</v>
      </c>
      <c r="J66" s="657">
        <v>279</v>
      </c>
      <c r="K66" s="674">
        <v>799</v>
      </c>
      <c r="L66" s="656">
        <v>291</v>
      </c>
      <c r="M66" s="657">
        <v>208</v>
      </c>
      <c r="N66" s="674">
        <v>499</v>
      </c>
      <c r="O66" s="656">
        <v>241</v>
      </c>
      <c r="P66" s="657">
        <v>211</v>
      </c>
      <c r="Q66" s="674">
        <v>452</v>
      </c>
      <c r="R66" s="656">
        <v>416</v>
      </c>
      <c r="S66" s="657">
        <v>170</v>
      </c>
      <c r="T66" s="674">
        <v>586</v>
      </c>
      <c r="U66" s="656">
        <v>488</v>
      </c>
      <c r="V66" s="657">
        <v>190</v>
      </c>
      <c r="W66" s="674">
        <v>678</v>
      </c>
      <c r="X66" s="656">
        <v>461</v>
      </c>
      <c r="Y66" s="657">
        <v>302</v>
      </c>
      <c r="Z66" s="674">
        <v>763</v>
      </c>
      <c r="AA66" s="656">
        <v>432</v>
      </c>
      <c r="AB66" s="657">
        <v>275</v>
      </c>
      <c r="AC66" s="674">
        <v>707</v>
      </c>
      <c r="AD66" s="656">
        <v>359</v>
      </c>
      <c r="AE66" s="657">
        <v>336</v>
      </c>
      <c r="AF66" s="674">
        <v>695</v>
      </c>
      <c r="AG66" s="656">
        <v>428</v>
      </c>
      <c r="AH66" s="657">
        <v>309</v>
      </c>
      <c r="AI66" s="674">
        <v>737</v>
      </c>
      <c r="AJ66" s="656">
        <v>538</v>
      </c>
      <c r="AK66" s="657">
        <v>341</v>
      </c>
      <c r="AL66" s="674">
        <v>879</v>
      </c>
      <c r="AM66" s="656">
        <v>4680</v>
      </c>
      <c r="AN66" s="657">
        <v>3233</v>
      </c>
      <c r="AO66" s="1054">
        <v>7913</v>
      </c>
    </row>
    <row r="67" spans="2:41" x14ac:dyDescent="0.2">
      <c r="B67" s="1075" t="s">
        <v>827</v>
      </c>
      <c r="C67" s="660">
        <v>237</v>
      </c>
      <c r="D67" s="661">
        <v>48</v>
      </c>
      <c r="E67" s="674">
        <v>285</v>
      </c>
      <c r="F67" s="660">
        <v>68</v>
      </c>
      <c r="G67" s="661">
        <v>71</v>
      </c>
      <c r="H67" s="674">
        <v>139</v>
      </c>
      <c r="I67" s="660">
        <v>217</v>
      </c>
      <c r="J67" s="661">
        <v>93</v>
      </c>
      <c r="K67" s="674">
        <v>310</v>
      </c>
      <c r="L67" s="660">
        <v>65</v>
      </c>
      <c r="M67" s="661">
        <v>13</v>
      </c>
      <c r="N67" s="674">
        <v>78</v>
      </c>
      <c r="O67" s="660">
        <v>62</v>
      </c>
      <c r="P67" s="661">
        <v>30</v>
      </c>
      <c r="Q67" s="674">
        <v>92</v>
      </c>
      <c r="R67" s="660">
        <v>116</v>
      </c>
      <c r="S67" s="661">
        <v>26</v>
      </c>
      <c r="T67" s="674">
        <v>142</v>
      </c>
      <c r="U67" s="660">
        <v>120</v>
      </c>
      <c r="V67" s="661">
        <v>36</v>
      </c>
      <c r="W67" s="674">
        <v>156</v>
      </c>
      <c r="X67" s="660">
        <v>131</v>
      </c>
      <c r="Y67" s="661">
        <v>4</v>
      </c>
      <c r="Z67" s="674">
        <v>135</v>
      </c>
      <c r="AA67" s="660">
        <v>69</v>
      </c>
      <c r="AB67" s="661">
        <v>0</v>
      </c>
      <c r="AC67" s="674">
        <v>69</v>
      </c>
      <c r="AD67" s="660">
        <v>49</v>
      </c>
      <c r="AE67" s="661">
        <v>10</v>
      </c>
      <c r="AF67" s="674">
        <v>59</v>
      </c>
      <c r="AG67" s="660">
        <v>95</v>
      </c>
      <c r="AH67" s="661">
        <v>15</v>
      </c>
      <c r="AI67" s="674">
        <v>110</v>
      </c>
      <c r="AJ67" s="660">
        <v>133</v>
      </c>
      <c r="AK67" s="661">
        <v>0</v>
      </c>
      <c r="AL67" s="674">
        <v>133</v>
      </c>
      <c r="AM67" s="656">
        <v>1362</v>
      </c>
      <c r="AN67" s="657">
        <v>346</v>
      </c>
      <c r="AO67" s="1102">
        <v>1708</v>
      </c>
    </row>
    <row r="68" spans="2:41" x14ac:dyDescent="0.2">
      <c r="B68" s="1075" t="s">
        <v>828</v>
      </c>
      <c r="C68" s="660">
        <v>499</v>
      </c>
      <c r="D68" s="661">
        <v>14</v>
      </c>
      <c r="E68" s="674">
        <v>513</v>
      </c>
      <c r="F68" s="660">
        <v>182</v>
      </c>
      <c r="G68" s="661">
        <v>100</v>
      </c>
      <c r="H68" s="674">
        <v>282</v>
      </c>
      <c r="I68" s="660">
        <v>334</v>
      </c>
      <c r="J68" s="661">
        <v>31</v>
      </c>
      <c r="K68" s="674">
        <v>365</v>
      </c>
      <c r="L68" s="660">
        <v>282</v>
      </c>
      <c r="M68" s="661">
        <v>42</v>
      </c>
      <c r="N68" s="674">
        <v>324</v>
      </c>
      <c r="O68" s="660">
        <v>325</v>
      </c>
      <c r="P68" s="661">
        <v>28</v>
      </c>
      <c r="Q68" s="674">
        <v>353</v>
      </c>
      <c r="R68" s="660">
        <v>313</v>
      </c>
      <c r="S68" s="661">
        <v>57</v>
      </c>
      <c r="T68" s="674">
        <v>370</v>
      </c>
      <c r="U68" s="660">
        <v>328</v>
      </c>
      <c r="V68" s="661">
        <v>28</v>
      </c>
      <c r="W68" s="674">
        <v>356</v>
      </c>
      <c r="X68" s="660">
        <v>296</v>
      </c>
      <c r="Y68" s="661">
        <v>7</v>
      </c>
      <c r="Z68" s="674">
        <v>303</v>
      </c>
      <c r="AA68" s="660">
        <v>251</v>
      </c>
      <c r="AB68" s="661">
        <v>50</v>
      </c>
      <c r="AC68" s="674">
        <v>301</v>
      </c>
      <c r="AD68" s="660">
        <v>291</v>
      </c>
      <c r="AE68" s="661">
        <v>88</v>
      </c>
      <c r="AF68" s="674">
        <v>379</v>
      </c>
      <c r="AG68" s="660">
        <v>322</v>
      </c>
      <c r="AH68" s="661">
        <v>81</v>
      </c>
      <c r="AI68" s="674">
        <v>403</v>
      </c>
      <c r="AJ68" s="660">
        <v>304</v>
      </c>
      <c r="AK68" s="661">
        <v>78</v>
      </c>
      <c r="AL68" s="674">
        <v>382</v>
      </c>
      <c r="AM68" s="656">
        <v>3727</v>
      </c>
      <c r="AN68" s="657">
        <v>604</v>
      </c>
      <c r="AO68" s="1102">
        <v>4331</v>
      </c>
    </row>
    <row r="69" spans="2:41" x14ac:dyDescent="0.2">
      <c r="B69" s="1075" t="s">
        <v>829</v>
      </c>
      <c r="C69" s="660">
        <v>2189</v>
      </c>
      <c r="D69" s="661">
        <v>1000</v>
      </c>
      <c r="E69" s="674">
        <v>3189</v>
      </c>
      <c r="F69" s="660">
        <v>1760</v>
      </c>
      <c r="G69" s="661">
        <v>684</v>
      </c>
      <c r="H69" s="674">
        <v>2444</v>
      </c>
      <c r="I69" s="660">
        <v>2450</v>
      </c>
      <c r="J69" s="661">
        <v>1130</v>
      </c>
      <c r="K69" s="674">
        <v>3580</v>
      </c>
      <c r="L69" s="660">
        <v>1651</v>
      </c>
      <c r="M69" s="661">
        <v>616</v>
      </c>
      <c r="N69" s="674">
        <v>2267</v>
      </c>
      <c r="O69" s="660">
        <v>1933</v>
      </c>
      <c r="P69" s="661">
        <v>614</v>
      </c>
      <c r="Q69" s="674">
        <v>2547</v>
      </c>
      <c r="R69" s="660">
        <v>2280</v>
      </c>
      <c r="S69" s="661">
        <v>595</v>
      </c>
      <c r="T69" s="674">
        <v>2875</v>
      </c>
      <c r="U69" s="660">
        <v>2235</v>
      </c>
      <c r="V69" s="661">
        <v>645</v>
      </c>
      <c r="W69" s="674">
        <v>2880</v>
      </c>
      <c r="X69" s="660">
        <v>1981</v>
      </c>
      <c r="Y69" s="661">
        <v>882</v>
      </c>
      <c r="Z69" s="674">
        <v>2863</v>
      </c>
      <c r="AA69" s="660">
        <v>1958</v>
      </c>
      <c r="AB69" s="661">
        <v>671</v>
      </c>
      <c r="AC69" s="674">
        <v>2629</v>
      </c>
      <c r="AD69" s="660">
        <v>2388</v>
      </c>
      <c r="AE69" s="661">
        <v>639</v>
      </c>
      <c r="AF69" s="674">
        <v>3027</v>
      </c>
      <c r="AG69" s="660">
        <v>2057</v>
      </c>
      <c r="AH69" s="661">
        <v>514</v>
      </c>
      <c r="AI69" s="674">
        <v>2571</v>
      </c>
      <c r="AJ69" s="660">
        <v>2269</v>
      </c>
      <c r="AK69" s="661">
        <v>592</v>
      </c>
      <c r="AL69" s="674">
        <v>2861</v>
      </c>
      <c r="AM69" s="656">
        <v>25151</v>
      </c>
      <c r="AN69" s="657">
        <v>8582</v>
      </c>
      <c r="AO69" s="1102">
        <v>33733</v>
      </c>
    </row>
    <row r="70" spans="2:41" x14ac:dyDescent="0.2">
      <c r="B70" s="1075" t="s">
        <v>830</v>
      </c>
      <c r="C70" s="660">
        <v>62</v>
      </c>
      <c r="D70" s="661">
        <v>31</v>
      </c>
      <c r="E70" s="674">
        <v>93</v>
      </c>
      <c r="F70" s="660">
        <v>28</v>
      </c>
      <c r="G70" s="661">
        <v>25</v>
      </c>
      <c r="H70" s="674">
        <v>53</v>
      </c>
      <c r="I70" s="660">
        <v>93</v>
      </c>
      <c r="J70" s="661">
        <v>62</v>
      </c>
      <c r="K70" s="674">
        <v>155</v>
      </c>
      <c r="L70" s="660">
        <v>18</v>
      </c>
      <c r="M70" s="661">
        <v>39</v>
      </c>
      <c r="N70" s="674">
        <v>57</v>
      </c>
      <c r="O70" s="660">
        <v>40</v>
      </c>
      <c r="P70" s="661">
        <v>42</v>
      </c>
      <c r="Q70" s="674">
        <v>82</v>
      </c>
      <c r="R70" s="660">
        <v>81</v>
      </c>
      <c r="S70" s="661">
        <v>45</v>
      </c>
      <c r="T70" s="674">
        <v>126</v>
      </c>
      <c r="U70" s="660">
        <v>107</v>
      </c>
      <c r="V70" s="661">
        <v>31</v>
      </c>
      <c r="W70" s="674">
        <v>138</v>
      </c>
      <c r="X70" s="660">
        <v>76</v>
      </c>
      <c r="Y70" s="661">
        <v>31</v>
      </c>
      <c r="Z70" s="674">
        <v>107</v>
      </c>
      <c r="AA70" s="660">
        <v>87</v>
      </c>
      <c r="AB70" s="661">
        <v>10</v>
      </c>
      <c r="AC70" s="674">
        <v>97</v>
      </c>
      <c r="AD70" s="660">
        <v>67</v>
      </c>
      <c r="AE70" s="661">
        <v>20</v>
      </c>
      <c r="AF70" s="674">
        <v>87</v>
      </c>
      <c r="AG70" s="660">
        <v>74</v>
      </c>
      <c r="AH70" s="661">
        <v>37</v>
      </c>
      <c r="AI70" s="674">
        <v>111</v>
      </c>
      <c r="AJ70" s="660">
        <v>69</v>
      </c>
      <c r="AK70" s="661">
        <v>29</v>
      </c>
      <c r="AL70" s="674">
        <v>98</v>
      </c>
      <c r="AM70" s="656">
        <v>802</v>
      </c>
      <c r="AN70" s="657">
        <v>402</v>
      </c>
      <c r="AO70" s="1102">
        <v>1204</v>
      </c>
    </row>
    <row r="71" spans="2:41" x14ac:dyDescent="0.2">
      <c r="B71" s="1075" t="s">
        <v>831</v>
      </c>
      <c r="C71" s="660">
        <v>1710</v>
      </c>
      <c r="D71" s="661">
        <v>402</v>
      </c>
      <c r="E71" s="674">
        <v>2112</v>
      </c>
      <c r="F71" s="660">
        <v>1360</v>
      </c>
      <c r="G71" s="661">
        <v>396</v>
      </c>
      <c r="H71" s="674">
        <v>1756</v>
      </c>
      <c r="I71" s="660">
        <v>1717</v>
      </c>
      <c r="J71" s="661">
        <v>303</v>
      </c>
      <c r="K71" s="674">
        <v>2020</v>
      </c>
      <c r="L71" s="660">
        <v>1148</v>
      </c>
      <c r="M71" s="661">
        <v>158</v>
      </c>
      <c r="N71" s="674">
        <v>1306</v>
      </c>
      <c r="O71" s="660">
        <v>882</v>
      </c>
      <c r="P71" s="661">
        <v>169</v>
      </c>
      <c r="Q71" s="674">
        <v>1051</v>
      </c>
      <c r="R71" s="660">
        <v>1091</v>
      </c>
      <c r="S71" s="661">
        <v>185</v>
      </c>
      <c r="T71" s="674">
        <v>1276</v>
      </c>
      <c r="U71" s="660">
        <v>1174</v>
      </c>
      <c r="V71" s="661">
        <v>278</v>
      </c>
      <c r="W71" s="674">
        <v>1452</v>
      </c>
      <c r="X71" s="660">
        <v>1494</v>
      </c>
      <c r="Y71" s="661">
        <v>418</v>
      </c>
      <c r="Z71" s="674">
        <v>1912</v>
      </c>
      <c r="AA71" s="660">
        <v>1401</v>
      </c>
      <c r="AB71" s="661">
        <v>328</v>
      </c>
      <c r="AC71" s="674">
        <v>1729</v>
      </c>
      <c r="AD71" s="660">
        <v>1750</v>
      </c>
      <c r="AE71" s="661">
        <v>333</v>
      </c>
      <c r="AF71" s="674">
        <v>2083</v>
      </c>
      <c r="AG71" s="660">
        <v>1755</v>
      </c>
      <c r="AH71" s="661">
        <v>207</v>
      </c>
      <c r="AI71" s="674">
        <v>1962</v>
      </c>
      <c r="AJ71" s="660">
        <v>2011</v>
      </c>
      <c r="AK71" s="661">
        <v>237</v>
      </c>
      <c r="AL71" s="674">
        <v>2248</v>
      </c>
      <c r="AM71" s="656">
        <v>17493</v>
      </c>
      <c r="AN71" s="657">
        <v>3414</v>
      </c>
      <c r="AO71" s="1102">
        <v>20907</v>
      </c>
    </row>
    <row r="72" spans="2:41" x14ac:dyDescent="0.2">
      <c r="B72" s="1075" t="s">
        <v>832</v>
      </c>
      <c r="C72" s="660">
        <v>1297</v>
      </c>
      <c r="D72" s="661">
        <v>2020</v>
      </c>
      <c r="E72" s="674">
        <v>3317</v>
      </c>
      <c r="F72" s="660">
        <v>1159</v>
      </c>
      <c r="G72" s="661">
        <v>2669</v>
      </c>
      <c r="H72" s="674">
        <v>3828</v>
      </c>
      <c r="I72" s="660">
        <v>2219</v>
      </c>
      <c r="J72" s="661">
        <v>3772</v>
      </c>
      <c r="K72" s="674">
        <v>5991</v>
      </c>
      <c r="L72" s="660">
        <v>1127</v>
      </c>
      <c r="M72" s="661">
        <v>1494</v>
      </c>
      <c r="N72" s="674">
        <v>2621</v>
      </c>
      <c r="O72" s="660">
        <v>1194</v>
      </c>
      <c r="P72" s="661">
        <v>1556</v>
      </c>
      <c r="Q72" s="674">
        <v>2750</v>
      </c>
      <c r="R72" s="660">
        <v>1336</v>
      </c>
      <c r="S72" s="661">
        <v>1897</v>
      </c>
      <c r="T72" s="674">
        <v>3233</v>
      </c>
      <c r="U72" s="660">
        <v>1276</v>
      </c>
      <c r="V72" s="661">
        <v>1501</v>
      </c>
      <c r="W72" s="674">
        <v>2777</v>
      </c>
      <c r="X72" s="660">
        <v>1359</v>
      </c>
      <c r="Y72" s="661">
        <v>1584</v>
      </c>
      <c r="Z72" s="674">
        <v>2943</v>
      </c>
      <c r="AA72" s="660">
        <v>1176</v>
      </c>
      <c r="AB72" s="661">
        <v>1229</v>
      </c>
      <c r="AC72" s="674">
        <v>2405</v>
      </c>
      <c r="AD72" s="660">
        <v>1175</v>
      </c>
      <c r="AE72" s="661">
        <v>1421</v>
      </c>
      <c r="AF72" s="674">
        <v>2596</v>
      </c>
      <c r="AG72" s="660">
        <v>1238</v>
      </c>
      <c r="AH72" s="661">
        <v>1419</v>
      </c>
      <c r="AI72" s="674">
        <v>2657</v>
      </c>
      <c r="AJ72" s="660">
        <v>1280</v>
      </c>
      <c r="AK72" s="661">
        <v>1298</v>
      </c>
      <c r="AL72" s="674">
        <v>2578</v>
      </c>
      <c r="AM72" s="656">
        <v>15836</v>
      </c>
      <c r="AN72" s="657">
        <v>21860</v>
      </c>
      <c r="AO72" s="1102">
        <v>37696</v>
      </c>
    </row>
    <row r="73" spans="2:41" x14ac:dyDescent="0.2">
      <c r="B73" s="1075" t="s">
        <v>833</v>
      </c>
      <c r="C73" s="660">
        <v>199</v>
      </c>
      <c r="D73" s="661">
        <v>636</v>
      </c>
      <c r="E73" s="674">
        <v>835</v>
      </c>
      <c r="F73" s="660">
        <v>143</v>
      </c>
      <c r="G73" s="661">
        <v>401</v>
      </c>
      <c r="H73" s="674">
        <v>544</v>
      </c>
      <c r="I73" s="660">
        <v>367</v>
      </c>
      <c r="J73" s="661">
        <v>1003</v>
      </c>
      <c r="K73" s="674">
        <v>1370</v>
      </c>
      <c r="L73" s="660">
        <v>151</v>
      </c>
      <c r="M73" s="661">
        <v>349</v>
      </c>
      <c r="N73" s="674">
        <v>500</v>
      </c>
      <c r="O73" s="660">
        <v>103</v>
      </c>
      <c r="P73" s="661">
        <v>281</v>
      </c>
      <c r="Q73" s="674">
        <v>384</v>
      </c>
      <c r="R73" s="660">
        <v>57</v>
      </c>
      <c r="S73" s="661">
        <v>242</v>
      </c>
      <c r="T73" s="674">
        <v>299</v>
      </c>
      <c r="U73" s="660">
        <v>136</v>
      </c>
      <c r="V73" s="661">
        <v>391</v>
      </c>
      <c r="W73" s="674">
        <v>527</v>
      </c>
      <c r="X73" s="660">
        <v>146</v>
      </c>
      <c r="Y73" s="661">
        <v>499</v>
      </c>
      <c r="Z73" s="674">
        <v>645</v>
      </c>
      <c r="AA73" s="660">
        <v>154</v>
      </c>
      <c r="AB73" s="661">
        <v>403</v>
      </c>
      <c r="AC73" s="674">
        <v>557</v>
      </c>
      <c r="AD73" s="660">
        <v>205</v>
      </c>
      <c r="AE73" s="661">
        <v>521</v>
      </c>
      <c r="AF73" s="674">
        <v>726</v>
      </c>
      <c r="AG73" s="660">
        <v>162</v>
      </c>
      <c r="AH73" s="661">
        <v>346</v>
      </c>
      <c r="AI73" s="674">
        <v>508</v>
      </c>
      <c r="AJ73" s="660">
        <v>190</v>
      </c>
      <c r="AK73" s="661">
        <v>357</v>
      </c>
      <c r="AL73" s="674">
        <v>547</v>
      </c>
      <c r="AM73" s="656">
        <v>2013</v>
      </c>
      <c r="AN73" s="657">
        <v>5429</v>
      </c>
      <c r="AO73" s="1102">
        <v>7442</v>
      </c>
    </row>
    <row r="74" spans="2:41" x14ac:dyDescent="0.2">
      <c r="B74" s="1075" t="s">
        <v>834</v>
      </c>
      <c r="C74" s="660">
        <v>3050</v>
      </c>
      <c r="D74" s="661">
        <v>467</v>
      </c>
      <c r="E74" s="674">
        <v>3517</v>
      </c>
      <c r="F74" s="660">
        <v>3058</v>
      </c>
      <c r="G74" s="661">
        <v>537</v>
      </c>
      <c r="H74" s="674">
        <v>3595</v>
      </c>
      <c r="I74" s="660">
        <v>3581</v>
      </c>
      <c r="J74" s="661">
        <v>609</v>
      </c>
      <c r="K74" s="674">
        <v>4190</v>
      </c>
      <c r="L74" s="660">
        <v>2237</v>
      </c>
      <c r="M74" s="661">
        <v>362</v>
      </c>
      <c r="N74" s="674">
        <v>2599</v>
      </c>
      <c r="O74" s="660">
        <v>1872</v>
      </c>
      <c r="P74" s="661">
        <v>349</v>
      </c>
      <c r="Q74" s="674">
        <v>2221</v>
      </c>
      <c r="R74" s="660">
        <v>1448</v>
      </c>
      <c r="S74" s="661">
        <v>336</v>
      </c>
      <c r="T74" s="674">
        <v>1784</v>
      </c>
      <c r="U74" s="660">
        <v>1373</v>
      </c>
      <c r="V74" s="661">
        <v>338</v>
      </c>
      <c r="W74" s="674">
        <v>1711</v>
      </c>
      <c r="X74" s="660">
        <v>1345</v>
      </c>
      <c r="Y74" s="661">
        <v>396</v>
      </c>
      <c r="Z74" s="674">
        <v>1741</v>
      </c>
      <c r="AA74" s="660">
        <v>1156</v>
      </c>
      <c r="AB74" s="661">
        <v>461</v>
      </c>
      <c r="AC74" s="674">
        <v>1617</v>
      </c>
      <c r="AD74" s="660">
        <v>1639</v>
      </c>
      <c r="AE74" s="661">
        <v>467</v>
      </c>
      <c r="AF74" s="674">
        <v>2106</v>
      </c>
      <c r="AG74" s="660">
        <v>931</v>
      </c>
      <c r="AH74" s="661">
        <v>384</v>
      </c>
      <c r="AI74" s="674">
        <v>1315</v>
      </c>
      <c r="AJ74" s="660">
        <v>1025</v>
      </c>
      <c r="AK74" s="661">
        <v>295</v>
      </c>
      <c r="AL74" s="674">
        <v>1320</v>
      </c>
      <c r="AM74" s="656">
        <v>22715</v>
      </c>
      <c r="AN74" s="657">
        <v>5001</v>
      </c>
      <c r="AO74" s="1102">
        <v>27716</v>
      </c>
    </row>
    <row r="75" spans="2:41" x14ac:dyDescent="0.2">
      <c r="B75" s="1075" t="s">
        <v>835</v>
      </c>
      <c r="C75" s="660">
        <v>404</v>
      </c>
      <c r="D75" s="661">
        <v>965</v>
      </c>
      <c r="E75" s="674">
        <v>1369</v>
      </c>
      <c r="F75" s="660">
        <v>315</v>
      </c>
      <c r="G75" s="661">
        <v>828</v>
      </c>
      <c r="H75" s="674">
        <v>1143</v>
      </c>
      <c r="I75" s="660">
        <v>378</v>
      </c>
      <c r="J75" s="661">
        <v>1030</v>
      </c>
      <c r="K75" s="674">
        <v>1408</v>
      </c>
      <c r="L75" s="660">
        <v>335</v>
      </c>
      <c r="M75" s="661">
        <v>564</v>
      </c>
      <c r="N75" s="674">
        <v>899</v>
      </c>
      <c r="O75" s="660">
        <v>280</v>
      </c>
      <c r="P75" s="661">
        <v>494</v>
      </c>
      <c r="Q75" s="674">
        <v>774</v>
      </c>
      <c r="R75" s="660">
        <v>241</v>
      </c>
      <c r="S75" s="661">
        <v>471</v>
      </c>
      <c r="T75" s="674">
        <v>712</v>
      </c>
      <c r="U75" s="660">
        <v>221</v>
      </c>
      <c r="V75" s="661">
        <v>503</v>
      </c>
      <c r="W75" s="674">
        <v>724</v>
      </c>
      <c r="X75" s="660">
        <v>282</v>
      </c>
      <c r="Y75" s="661">
        <v>453</v>
      </c>
      <c r="Z75" s="674">
        <v>735</v>
      </c>
      <c r="AA75" s="660">
        <v>271</v>
      </c>
      <c r="AB75" s="661">
        <v>565</v>
      </c>
      <c r="AC75" s="674">
        <v>836</v>
      </c>
      <c r="AD75" s="660">
        <v>160</v>
      </c>
      <c r="AE75" s="661">
        <v>677</v>
      </c>
      <c r="AF75" s="674">
        <v>837</v>
      </c>
      <c r="AG75" s="660">
        <v>244</v>
      </c>
      <c r="AH75" s="661">
        <v>504</v>
      </c>
      <c r="AI75" s="674">
        <v>748</v>
      </c>
      <c r="AJ75" s="660">
        <v>363</v>
      </c>
      <c r="AK75" s="661">
        <v>700</v>
      </c>
      <c r="AL75" s="674">
        <v>1063</v>
      </c>
      <c r="AM75" s="656">
        <v>3494</v>
      </c>
      <c r="AN75" s="657">
        <v>7754</v>
      </c>
      <c r="AO75" s="1102">
        <v>11248</v>
      </c>
    </row>
    <row r="76" spans="2:41" x14ac:dyDescent="0.2">
      <c r="B76" s="1075" t="s">
        <v>836</v>
      </c>
      <c r="C76" s="660">
        <v>845</v>
      </c>
      <c r="D76" s="661">
        <v>1652</v>
      </c>
      <c r="E76" s="674">
        <v>2497</v>
      </c>
      <c r="F76" s="660">
        <v>1100</v>
      </c>
      <c r="G76" s="661">
        <v>1271</v>
      </c>
      <c r="H76" s="674">
        <v>2371</v>
      </c>
      <c r="I76" s="660">
        <v>1285</v>
      </c>
      <c r="J76" s="661">
        <v>1657</v>
      </c>
      <c r="K76" s="674">
        <v>2942</v>
      </c>
      <c r="L76" s="660">
        <v>917</v>
      </c>
      <c r="M76" s="661">
        <v>1025</v>
      </c>
      <c r="N76" s="674">
        <v>1942</v>
      </c>
      <c r="O76" s="660">
        <v>1004</v>
      </c>
      <c r="P76" s="661">
        <v>1088</v>
      </c>
      <c r="Q76" s="674">
        <v>2092</v>
      </c>
      <c r="R76" s="660">
        <v>1046</v>
      </c>
      <c r="S76" s="661">
        <v>1191</v>
      </c>
      <c r="T76" s="674">
        <v>2237</v>
      </c>
      <c r="U76" s="660">
        <v>973</v>
      </c>
      <c r="V76" s="661">
        <v>1110</v>
      </c>
      <c r="W76" s="674">
        <v>2083</v>
      </c>
      <c r="X76" s="660">
        <v>1144</v>
      </c>
      <c r="Y76" s="661">
        <v>1455</v>
      </c>
      <c r="Z76" s="674">
        <v>2599</v>
      </c>
      <c r="AA76" s="660">
        <v>871</v>
      </c>
      <c r="AB76" s="661">
        <v>1312</v>
      </c>
      <c r="AC76" s="674">
        <v>2183</v>
      </c>
      <c r="AD76" s="660">
        <v>1254</v>
      </c>
      <c r="AE76" s="661">
        <v>1368</v>
      </c>
      <c r="AF76" s="674">
        <v>2622</v>
      </c>
      <c r="AG76" s="660">
        <v>812</v>
      </c>
      <c r="AH76" s="661">
        <v>1295</v>
      </c>
      <c r="AI76" s="674">
        <v>2107</v>
      </c>
      <c r="AJ76" s="660">
        <v>1008</v>
      </c>
      <c r="AK76" s="661">
        <v>1336</v>
      </c>
      <c r="AL76" s="674">
        <v>2344</v>
      </c>
      <c r="AM76" s="656">
        <v>12259</v>
      </c>
      <c r="AN76" s="657">
        <v>15760</v>
      </c>
      <c r="AO76" s="1102">
        <v>28019</v>
      </c>
    </row>
    <row r="77" spans="2:41" x14ac:dyDescent="0.2">
      <c r="B77" s="1075" t="s">
        <v>837</v>
      </c>
      <c r="C77" s="660">
        <v>1199</v>
      </c>
      <c r="D77" s="661">
        <v>3424</v>
      </c>
      <c r="E77" s="674">
        <v>4623</v>
      </c>
      <c r="F77" s="660">
        <v>1177</v>
      </c>
      <c r="G77" s="661">
        <v>2317</v>
      </c>
      <c r="H77" s="674">
        <v>3494</v>
      </c>
      <c r="I77" s="660">
        <v>1428</v>
      </c>
      <c r="J77" s="661">
        <v>3909</v>
      </c>
      <c r="K77" s="674">
        <v>5337</v>
      </c>
      <c r="L77" s="660">
        <v>773</v>
      </c>
      <c r="M77" s="661">
        <v>2673</v>
      </c>
      <c r="N77" s="674">
        <v>3446</v>
      </c>
      <c r="O77" s="660">
        <v>948</v>
      </c>
      <c r="P77" s="661">
        <v>2672</v>
      </c>
      <c r="Q77" s="674">
        <v>3620</v>
      </c>
      <c r="R77" s="660">
        <v>1249</v>
      </c>
      <c r="S77" s="661">
        <v>3259</v>
      </c>
      <c r="T77" s="674">
        <v>4508</v>
      </c>
      <c r="U77" s="660">
        <v>892</v>
      </c>
      <c r="V77" s="661">
        <v>3144</v>
      </c>
      <c r="W77" s="674">
        <v>4036</v>
      </c>
      <c r="X77" s="660">
        <v>1279</v>
      </c>
      <c r="Y77" s="661">
        <v>3913</v>
      </c>
      <c r="Z77" s="674">
        <v>5192</v>
      </c>
      <c r="AA77" s="660">
        <v>896</v>
      </c>
      <c r="AB77" s="661">
        <v>3434</v>
      </c>
      <c r="AC77" s="674">
        <v>4330</v>
      </c>
      <c r="AD77" s="660">
        <v>1037</v>
      </c>
      <c r="AE77" s="661">
        <v>3602</v>
      </c>
      <c r="AF77" s="674">
        <v>4639</v>
      </c>
      <c r="AG77" s="660">
        <v>871</v>
      </c>
      <c r="AH77" s="661">
        <v>3281</v>
      </c>
      <c r="AI77" s="674">
        <v>4152</v>
      </c>
      <c r="AJ77" s="660">
        <v>1006</v>
      </c>
      <c r="AK77" s="661">
        <v>3013</v>
      </c>
      <c r="AL77" s="674">
        <v>4019</v>
      </c>
      <c r="AM77" s="656">
        <v>12755</v>
      </c>
      <c r="AN77" s="657">
        <v>38641</v>
      </c>
      <c r="AO77" s="1102">
        <v>51396</v>
      </c>
    </row>
    <row r="78" spans="2:41" x14ac:dyDescent="0.2">
      <c r="B78" s="1075" t="s">
        <v>838</v>
      </c>
      <c r="C78" s="660">
        <v>370</v>
      </c>
      <c r="D78" s="661">
        <v>2039</v>
      </c>
      <c r="E78" s="674">
        <v>2409</v>
      </c>
      <c r="F78" s="660">
        <v>134</v>
      </c>
      <c r="G78" s="661">
        <v>939</v>
      </c>
      <c r="H78" s="674">
        <v>1073</v>
      </c>
      <c r="I78" s="660">
        <v>442</v>
      </c>
      <c r="J78" s="661">
        <v>1576</v>
      </c>
      <c r="K78" s="674">
        <v>2018</v>
      </c>
      <c r="L78" s="660">
        <v>252</v>
      </c>
      <c r="M78" s="661">
        <v>1197</v>
      </c>
      <c r="N78" s="674">
        <v>1449</v>
      </c>
      <c r="O78" s="660">
        <v>422</v>
      </c>
      <c r="P78" s="661">
        <v>1598</v>
      </c>
      <c r="Q78" s="674">
        <v>2020</v>
      </c>
      <c r="R78" s="660">
        <v>647</v>
      </c>
      <c r="S78" s="661">
        <v>2006</v>
      </c>
      <c r="T78" s="674">
        <v>2653</v>
      </c>
      <c r="U78" s="660">
        <v>499</v>
      </c>
      <c r="V78" s="661">
        <v>1636</v>
      </c>
      <c r="W78" s="674">
        <v>2135</v>
      </c>
      <c r="X78" s="660">
        <v>452</v>
      </c>
      <c r="Y78" s="661">
        <v>2214</v>
      </c>
      <c r="Z78" s="674">
        <v>2666</v>
      </c>
      <c r="AA78" s="660">
        <v>443</v>
      </c>
      <c r="AB78" s="661">
        <v>2223</v>
      </c>
      <c r="AC78" s="674">
        <v>2666</v>
      </c>
      <c r="AD78" s="660">
        <v>551</v>
      </c>
      <c r="AE78" s="661">
        <v>2715</v>
      </c>
      <c r="AF78" s="674">
        <v>3266</v>
      </c>
      <c r="AG78" s="660">
        <v>542</v>
      </c>
      <c r="AH78" s="661">
        <v>2835</v>
      </c>
      <c r="AI78" s="674">
        <v>3377</v>
      </c>
      <c r="AJ78" s="660">
        <v>733</v>
      </c>
      <c r="AK78" s="661">
        <v>2328</v>
      </c>
      <c r="AL78" s="674">
        <v>3061</v>
      </c>
      <c r="AM78" s="656">
        <v>5487</v>
      </c>
      <c r="AN78" s="657">
        <v>23306</v>
      </c>
      <c r="AO78" s="1102">
        <v>28793</v>
      </c>
    </row>
    <row r="79" spans="2:41" x14ac:dyDescent="0.2">
      <c r="B79" s="1075" t="s">
        <v>839</v>
      </c>
      <c r="C79" s="660">
        <v>302</v>
      </c>
      <c r="D79" s="661">
        <v>1352</v>
      </c>
      <c r="E79" s="674">
        <v>1654</v>
      </c>
      <c r="F79" s="660">
        <v>519</v>
      </c>
      <c r="G79" s="661">
        <v>840</v>
      </c>
      <c r="H79" s="674">
        <v>1359</v>
      </c>
      <c r="I79" s="660">
        <v>523</v>
      </c>
      <c r="J79" s="661">
        <v>1498</v>
      </c>
      <c r="K79" s="674">
        <v>2021</v>
      </c>
      <c r="L79" s="660">
        <v>286</v>
      </c>
      <c r="M79" s="661">
        <v>823</v>
      </c>
      <c r="N79" s="674">
        <v>1109</v>
      </c>
      <c r="O79" s="660">
        <v>384</v>
      </c>
      <c r="P79" s="661">
        <v>1029</v>
      </c>
      <c r="Q79" s="674">
        <v>1413</v>
      </c>
      <c r="R79" s="660">
        <v>310</v>
      </c>
      <c r="S79" s="661">
        <v>1067</v>
      </c>
      <c r="T79" s="674">
        <v>1377</v>
      </c>
      <c r="U79" s="660">
        <v>300</v>
      </c>
      <c r="V79" s="661">
        <v>1033</v>
      </c>
      <c r="W79" s="674">
        <v>1333</v>
      </c>
      <c r="X79" s="660">
        <v>230</v>
      </c>
      <c r="Y79" s="661">
        <v>983</v>
      </c>
      <c r="Z79" s="674">
        <v>1213</v>
      </c>
      <c r="AA79" s="660">
        <v>215</v>
      </c>
      <c r="AB79" s="661">
        <v>1150</v>
      </c>
      <c r="AC79" s="674">
        <v>1365</v>
      </c>
      <c r="AD79" s="660">
        <v>275</v>
      </c>
      <c r="AE79" s="661">
        <v>1277</v>
      </c>
      <c r="AF79" s="674">
        <v>1552</v>
      </c>
      <c r="AG79" s="660">
        <v>288</v>
      </c>
      <c r="AH79" s="661">
        <v>1262</v>
      </c>
      <c r="AI79" s="674">
        <v>1550</v>
      </c>
      <c r="AJ79" s="660">
        <v>425</v>
      </c>
      <c r="AK79" s="661">
        <v>998</v>
      </c>
      <c r="AL79" s="674">
        <v>1423</v>
      </c>
      <c r="AM79" s="656">
        <v>4057</v>
      </c>
      <c r="AN79" s="657">
        <v>13312</v>
      </c>
      <c r="AO79" s="1102">
        <v>17369</v>
      </c>
    </row>
    <row r="80" spans="2:41" x14ac:dyDescent="0.2">
      <c r="B80" s="1075" t="s">
        <v>840</v>
      </c>
      <c r="C80" s="660">
        <v>288</v>
      </c>
      <c r="D80" s="661">
        <v>1149</v>
      </c>
      <c r="E80" s="674">
        <v>1437</v>
      </c>
      <c r="F80" s="660">
        <v>549</v>
      </c>
      <c r="G80" s="661">
        <v>636</v>
      </c>
      <c r="H80" s="674">
        <v>1185</v>
      </c>
      <c r="I80" s="660">
        <v>385</v>
      </c>
      <c r="J80" s="661">
        <v>1499</v>
      </c>
      <c r="K80" s="674">
        <v>1884</v>
      </c>
      <c r="L80" s="660">
        <v>330</v>
      </c>
      <c r="M80" s="661">
        <v>949</v>
      </c>
      <c r="N80" s="674">
        <v>1279</v>
      </c>
      <c r="O80" s="660">
        <v>352</v>
      </c>
      <c r="P80" s="661">
        <v>650</v>
      </c>
      <c r="Q80" s="674">
        <v>1002</v>
      </c>
      <c r="R80" s="660">
        <v>411</v>
      </c>
      <c r="S80" s="661">
        <v>1045</v>
      </c>
      <c r="T80" s="674">
        <v>1456</v>
      </c>
      <c r="U80" s="660">
        <v>579</v>
      </c>
      <c r="V80" s="661">
        <v>1146</v>
      </c>
      <c r="W80" s="674">
        <v>1725</v>
      </c>
      <c r="X80" s="660">
        <v>599</v>
      </c>
      <c r="Y80" s="661">
        <v>1026</v>
      </c>
      <c r="Z80" s="674">
        <v>1625</v>
      </c>
      <c r="AA80" s="660">
        <v>468</v>
      </c>
      <c r="AB80" s="661">
        <v>835</v>
      </c>
      <c r="AC80" s="674">
        <v>1303</v>
      </c>
      <c r="AD80" s="660">
        <v>504</v>
      </c>
      <c r="AE80" s="661">
        <v>805</v>
      </c>
      <c r="AF80" s="674">
        <v>1309</v>
      </c>
      <c r="AG80" s="660">
        <v>484</v>
      </c>
      <c r="AH80" s="661">
        <v>1039</v>
      </c>
      <c r="AI80" s="674">
        <v>1523</v>
      </c>
      <c r="AJ80" s="660">
        <v>500</v>
      </c>
      <c r="AK80" s="661">
        <v>948</v>
      </c>
      <c r="AL80" s="674">
        <v>1448</v>
      </c>
      <c r="AM80" s="656">
        <v>5449</v>
      </c>
      <c r="AN80" s="657">
        <v>11727</v>
      </c>
      <c r="AO80" s="1102">
        <v>17176</v>
      </c>
    </row>
    <row r="81" spans="2:41" x14ac:dyDescent="0.2">
      <c r="B81" s="1075" t="s">
        <v>841</v>
      </c>
      <c r="C81" s="660">
        <v>0</v>
      </c>
      <c r="D81" s="661">
        <v>59</v>
      </c>
      <c r="E81" s="674">
        <v>59</v>
      </c>
      <c r="F81" s="660">
        <v>0</v>
      </c>
      <c r="G81" s="661">
        <v>129</v>
      </c>
      <c r="H81" s="674">
        <v>129</v>
      </c>
      <c r="I81" s="660">
        <v>8</v>
      </c>
      <c r="J81" s="661">
        <v>122</v>
      </c>
      <c r="K81" s="674">
        <v>130</v>
      </c>
      <c r="L81" s="660">
        <v>32</v>
      </c>
      <c r="M81" s="661">
        <v>79</v>
      </c>
      <c r="N81" s="674">
        <v>111</v>
      </c>
      <c r="O81" s="660">
        <v>22</v>
      </c>
      <c r="P81" s="661">
        <v>66</v>
      </c>
      <c r="Q81" s="674">
        <v>88</v>
      </c>
      <c r="R81" s="660">
        <v>28</v>
      </c>
      <c r="S81" s="661">
        <v>125</v>
      </c>
      <c r="T81" s="674">
        <v>153</v>
      </c>
      <c r="U81" s="660">
        <v>13</v>
      </c>
      <c r="V81" s="661">
        <v>36</v>
      </c>
      <c r="W81" s="674">
        <v>49</v>
      </c>
      <c r="X81" s="660">
        <v>54</v>
      </c>
      <c r="Y81" s="661">
        <v>33</v>
      </c>
      <c r="Z81" s="674">
        <v>87</v>
      </c>
      <c r="AA81" s="660">
        <v>20</v>
      </c>
      <c r="AB81" s="661">
        <v>0</v>
      </c>
      <c r="AC81" s="674">
        <v>20</v>
      </c>
      <c r="AD81" s="660">
        <v>11</v>
      </c>
      <c r="AE81" s="661">
        <v>2</v>
      </c>
      <c r="AF81" s="674">
        <v>13</v>
      </c>
      <c r="AG81" s="660">
        <v>30</v>
      </c>
      <c r="AH81" s="661">
        <v>30</v>
      </c>
      <c r="AI81" s="674">
        <v>60</v>
      </c>
      <c r="AJ81" s="660">
        <v>173</v>
      </c>
      <c r="AK81" s="661">
        <v>58</v>
      </c>
      <c r="AL81" s="674">
        <v>231</v>
      </c>
      <c r="AM81" s="656">
        <v>391</v>
      </c>
      <c r="AN81" s="657">
        <v>739</v>
      </c>
      <c r="AO81" s="1102">
        <v>1130</v>
      </c>
    </row>
    <row r="82" spans="2:41" x14ac:dyDescent="0.2">
      <c r="B82" s="1075" t="s">
        <v>842</v>
      </c>
      <c r="C82" s="660">
        <v>0</v>
      </c>
      <c r="D82" s="661">
        <v>0</v>
      </c>
      <c r="E82" s="674">
        <v>0</v>
      </c>
      <c r="F82" s="660">
        <v>0</v>
      </c>
      <c r="G82" s="661">
        <v>0</v>
      </c>
      <c r="H82" s="674">
        <v>0</v>
      </c>
      <c r="I82" s="660">
        <v>0</v>
      </c>
      <c r="J82" s="661">
        <v>0</v>
      </c>
      <c r="K82" s="674">
        <v>0</v>
      </c>
      <c r="L82" s="660">
        <v>0</v>
      </c>
      <c r="M82" s="661">
        <v>0</v>
      </c>
      <c r="N82" s="674">
        <v>0</v>
      </c>
      <c r="O82" s="660">
        <v>0</v>
      </c>
      <c r="P82" s="661">
        <v>0</v>
      </c>
      <c r="Q82" s="674">
        <v>0</v>
      </c>
      <c r="R82" s="660">
        <v>0</v>
      </c>
      <c r="S82" s="661">
        <v>0</v>
      </c>
      <c r="T82" s="674">
        <v>0</v>
      </c>
      <c r="U82" s="660">
        <v>0</v>
      </c>
      <c r="V82" s="661">
        <v>0</v>
      </c>
      <c r="W82" s="674">
        <v>0</v>
      </c>
      <c r="X82" s="660">
        <v>0</v>
      </c>
      <c r="Y82" s="661">
        <v>0</v>
      </c>
      <c r="Z82" s="674">
        <v>0</v>
      </c>
      <c r="AA82" s="660">
        <v>0</v>
      </c>
      <c r="AB82" s="661">
        <v>0</v>
      </c>
      <c r="AC82" s="674">
        <v>0</v>
      </c>
      <c r="AD82" s="660">
        <v>0</v>
      </c>
      <c r="AE82" s="661">
        <v>0</v>
      </c>
      <c r="AF82" s="674">
        <v>0</v>
      </c>
      <c r="AG82" s="660">
        <v>0</v>
      </c>
      <c r="AH82" s="661">
        <v>0</v>
      </c>
      <c r="AI82" s="674">
        <v>0</v>
      </c>
      <c r="AJ82" s="660">
        <v>0</v>
      </c>
      <c r="AK82" s="661">
        <v>0</v>
      </c>
      <c r="AL82" s="674">
        <v>0</v>
      </c>
      <c r="AM82" s="656">
        <v>0</v>
      </c>
      <c r="AN82" s="657">
        <v>0</v>
      </c>
      <c r="AO82" s="1102">
        <v>0</v>
      </c>
    </row>
    <row r="83" spans="2:41" ht="15" x14ac:dyDescent="0.25">
      <c r="B83" s="1056" t="s">
        <v>930</v>
      </c>
      <c r="C83" s="664">
        <v>12959</v>
      </c>
      <c r="D83" s="665">
        <v>15639</v>
      </c>
      <c r="E83" s="674">
        <v>28598</v>
      </c>
      <c r="F83" s="664">
        <v>11750</v>
      </c>
      <c r="G83" s="665">
        <v>12074</v>
      </c>
      <c r="H83" s="674">
        <v>23824</v>
      </c>
      <c r="I83" s="664">
        <v>15947</v>
      </c>
      <c r="J83" s="665">
        <v>18573</v>
      </c>
      <c r="K83" s="674">
        <v>34520</v>
      </c>
      <c r="L83" s="664">
        <v>9895</v>
      </c>
      <c r="M83" s="665">
        <v>10591</v>
      </c>
      <c r="N83" s="679">
        <v>20486</v>
      </c>
      <c r="O83" s="664">
        <v>10064</v>
      </c>
      <c r="P83" s="665">
        <v>10877</v>
      </c>
      <c r="Q83" s="679">
        <v>20941</v>
      </c>
      <c r="R83" s="664">
        <v>11070</v>
      </c>
      <c r="S83" s="665">
        <v>12717</v>
      </c>
      <c r="T83" s="679">
        <v>23787</v>
      </c>
      <c r="U83" s="664">
        <v>10714</v>
      </c>
      <c r="V83" s="665">
        <v>12046</v>
      </c>
      <c r="W83" s="679">
        <v>22760</v>
      </c>
      <c r="X83" s="664">
        <v>11329</v>
      </c>
      <c r="Y83" s="665">
        <v>14200</v>
      </c>
      <c r="Z83" s="679">
        <v>25529</v>
      </c>
      <c r="AA83" s="664">
        <v>9868</v>
      </c>
      <c r="AB83" s="665">
        <v>12946</v>
      </c>
      <c r="AC83" s="679">
        <v>22814</v>
      </c>
      <c r="AD83" s="664">
        <v>11715</v>
      </c>
      <c r="AE83" s="665">
        <v>14281</v>
      </c>
      <c r="AF83" s="679">
        <v>25996</v>
      </c>
      <c r="AG83" s="664">
        <v>10333</v>
      </c>
      <c r="AH83" s="665">
        <v>13558</v>
      </c>
      <c r="AI83" s="679">
        <v>23891</v>
      </c>
      <c r="AJ83" s="664">
        <v>12027</v>
      </c>
      <c r="AK83" s="665">
        <v>12608</v>
      </c>
      <c r="AL83" s="679">
        <v>24635</v>
      </c>
      <c r="AM83" s="664">
        <v>137671</v>
      </c>
      <c r="AN83" s="665">
        <v>160110</v>
      </c>
      <c r="AO83" s="1104">
        <v>297781</v>
      </c>
    </row>
    <row r="84" spans="2:41" ht="26.25" customHeight="1" x14ac:dyDescent="0.2">
      <c r="B84" s="1402" t="s">
        <v>871</v>
      </c>
      <c r="C84" s="1402"/>
      <c r="D84" s="1402"/>
      <c r="E84" s="1402"/>
      <c r="F84" s="1402"/>
      <c r="G84" s="1402"/>
      <c r="H84" s="1402"/>
      <c r="I84" s="1402"/>
      <c r="J84" s="1402"/>
      <c r="K84" s="1402"/>
      <c r="L84" s="1402"/>
      <c r="M84" s="1402"/>
      <c r="N84" s="1402"/>
      <c r="O84" s="1402"/>
      <c r="P84" s="1402"/>
      <c r="Q84" s="1402"/>
    </row>
    <row r="85" spans="2:41" ht="15" customHeight="1" x14ac:dyDescent="0.2">
      <c r="B85" s="1405" t="s">
        <v>872</v>
      </c>
      <c r="C85" s="1405"/>
      <c r="D85" s="1405"/>
      <c r="E85" s="1405"/>
      <c r="F85" s="1405"/>
      <c r="G85" s="1405"/>
      <c r="H85" s="1405"/>
      <c r="I85" s="1405"/>
      <c r="J85" s="1405"/>
      <c r="K85" s="1405"/>
      <c r="L85" s="1405"/>
      <c r="M85" s="1405"/>
      <c r="N85" s="1405"/>
      <c r="O85" s="1405"/>
      <c r="P85" s="1405"/>
      <c r="Q85" s="1405"/>
    </row>
    <row r="86" spans="2:41" ht="39" customHeight="1" x14ac:dyDescent="0.2">
      <c r="B86" s="1406" t="s">
        <v>873</v>
      </c>
      <c r="C86" s="1406"/>
      <c r="D86" s="1406"/>
      <c r="E86" s="1406"/>
      <c r="F86" s="1406"/>
      <c r="G86" s="1406"/>
      <c r="H86" s="1406"/>
      <c r="I86" s="1406"/>
      <c r="J86" s="1406"/>
      <c r="K86" s="1406"/>
      <c r="L86" s="1406"/>
      <c r="M86" s="1406"/>
      <c r="N86" s="1406"/>
      <c r="O86" s="1406"/>
      <c r="P86" s="1406"/>
      <c r="Q86" s="1406"/>
    </row>
    <row r="87" spans="2:41" x14ac:dyDescent="0.2">
      <c r="B87" s="607"/>
      <c r="C87" s="690"/>
      <c r="D87" s="690"/>
      <c r="E87" s="690"/>
      <c r="F87" s="690"/>
      <c r="G87" s="690"/>
      <c r="H87" s="690"/>
      <c r="I87" s="690"/>
      <c r="J87" s="690"/>
      <c r="K87" s="690"/>
      <c r="L87" s="690"/>
      <c r="M87" s="690"/>
      <c r="N87" s="690"/>
    </row>
  </sheetData>
  <mergeCells count="16">
    <mergeCell ref="B84:Q84"/>
    <mergeCell ref="B86:Q86"/>
    <mergeCell ref="AJ6:AL6"/>
    <mergeCell ref="AM6:AO6"/>
    <mergeCell ref="R6:T6"/>
    <mergeCell ref="U6:W6"/>
    <mergeCell ref="X6:Z6"/>
    <mergeCell ref="AA6:AC6"/>
    <mergeCell ref="AD6:AF6"/>
    <mergeCell ref="AG6:AI6"/>
    <mergeCell ref="B6:B7"/>
    <mergeCell ref="C6:E6"/>
    <mergeCell ref="F6:H6"/>
    <mergeCell ref="I6:K6"/>
    <mergeCell ref="L6:N6"/>
    <mergeCell ref="O6:Q6"/>
  </mergeCells>
  <hyperlinks>
    <hyperlink ref="AO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O78"/>
  <sheetViews>
    <sheetView showGridLines="0" zoomScale="90" zoomScaleNormal="90" workbookViewId="0"/>
  </sheetViews>
  <sheetFormatPr baseColWidth="10" defaultColWidth="10.85546875" defaultRowHeight="12.75" x14ac:dyDescent="0.2"/>
  <cols>
    <col min="1" max="1" width="6.7109375" style="3" customWidth="1"/>
    <col min="2" max="2" width="50.42578125" style="3" customWidth="1"/>
    <col min="3" max="3" width="13.42578125" style="3" bestFit="1" customWidth="1"/>
    <col min="4" max="4" width="10.28515625" style="9" customWidth="1"/>
    <col min="5" max="10" width="11.140625" style="9"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16384" width="10.85546875" style="3"/>
  </cols>
  <sheetData>
    <row r="2" spans="2:41" s="13" customFormat="1" ht="15.75" x14ac:dyDescent="0.2">
      <c r="B2" s="689" t="s">
        <v>931</v>
      </c>
      <c r="C2" s="640"/>
      <c r="D2" s="641"/>
      <c r="E2" s="641"/>
      <c r="F2" s="641"/>
      <c r="G2" s="641"/>
      <c r="H2" s="626"/>
      <c r="I2" s="626"/>
      <c r="J2" s="626"/>
    </row>
    <row r="3" spans="2:41" s="13" customFormat="1" ht="15.75" x14ac:dyDescent="0.2">
      <c r="B3" s="639" t="s">
        <v>844</v>
      </c>
      <c r="C3" s="640"/>
      <c r="D3" s="641"/>
      <c r="E3" s="641"/>
      <c r="F3" s="641"/>
      <c r="G3" s="641"/>
      <c r="H3" s="626"/>
      <c r="I3" s="626"/>
      <c r="J3" s="626"/>
      <c r="AO3" s="896" t="s">
        <v>1059</v>
      </c>
    </row>
    <row r="4" spans="2:41" s="13" customFormat="1" ht="15.75" x14ac:dyDescent="0.25">
      <c r="B4" s="642" t="s">
        <v>13</v>
      </c>
      <c r="C4" s="18"/>
      <c r="D4" s="643"/>
      <c r="E4" s="643"/>
      <c r="F4" s="643"/>
      <c r="G4" s="643"/>
      <c r="H4" s="626"/>
      <c r="I4" s="626"/>
      <c r="J4" s="626"/>
    </row>
    <row r="5" spans="2:41" s="649" customFormat="1" x14ac:dyDescent="0.2">
      <c r="B5" s="644"/>
      <c r="C5" s="644"/>
      <c r="D5" s="668"/>
      <c r="E5" s="645"/>
      <c r="F5" s="646"/>
      <c r="G5" s="646"/>
      <c r="H5" s="646"/>
      <c r="I5" s="646"/>
      <c r="J5" s="646"/>
      <c r="K5" s="647"/>
      <c r="L5" s="647"/>
      <c r="M5" s="648"/>
      <c r="N5" s="648"/>
      <c r="O5" s="648"/>
      <c r="P5" s="648"/>
      <c r="Q5" s="648"/>
      <c r="R5" s="648"/>
      <c r="S5" s="648"/>
      <c r="T5" s="648"/>
      <c r="U5" s="648"/>
      <c r="V5" s="648"/>
      <c r="W5" s="648"/>
      <c r="X5" s="648"/>
      <c r="Y5" s="648"/>
      <c r="Z5" s="648"/>
      <c r="AA5" s="648"/>
      <c r="AB5" s="648"/>
      <c r="AC5" s="648"/>
      <c r="AD5" s="648"/>
      <c r="AE5" s="648"/>
      <c r="AF5" s="648"/>
      <c r="AG5" s="648"/>
      <c r="AH5" s="648"/>
    </row>
    <row r="6" spans="2:41" s="13" customFormat="1" x14ac:dyDescent="0.2">
      <c r="B6" s="1284" t="s">
        <v>46</v>
      </c>
      <c r="C6" s="1281" t="s">
        <v>14</v>
      </c>
      <c r="D6" s="1282"/>
      <c r="E6" s="1283"/>
      <c r="F6" s="1281" t="s">
        <v>15</v>
      </c>
      <c r="G6" s="1282"/>
      <c r="H6" s="1283"/>
      <c r="I6" s="1281" t="s">
        <v>16</v>
      </c>
      <c r="J6" s="1282"/>
      <c r="K6" s="1283"/>
      <c r="L6" s="1281" t="s">
        <v>17</v>
      </c>
      <c r="M6" s="1282"/>
      <c r="N6" s="1283"/>
      <c r="O6" s="1281" t="s">
        <v>18</v>
      </c>
      <c r="P6" s="1282"/>
      <c r="Q6" s="1283"/>
      <c r="R6" s="1281" t="s">
        <v>19</v>
      </c>
      <c r="S6" s="1282"/>
      <c r="T6" s="1283"/>
      <c r="U6" s="1281" t="s">
        <v>20</v>
      </c>
      <c r="V6" s="1282"/>
      <c r="W6" s="1283"/>
      <c r="X6" s="1281" t="s">
        <v>21</v>
      </c>
      <c r="Y6" s="1282"/>
      <c r="Z6" s="1283"/>
      <c r="AA6" s="1281" t="s">
        <v>22</v>
      </c>
      <c r="AB6" s="1282"/>
      <c r="AC6" s="1283"/>
      <c r="AD6" s="1281" t="s">
        <v>23</v>
      </c>
      <c r="AE6" s="1282"/>
      <c r="AF6" s="1283"/>
      <c r="AG6" s="1281" t="s">
        <v>24</v>
      </c>
      <c r="AH6" s="1282"/>
      <c r="AI6" s="1283"/>
      <c r="AJ6" s="1281" t="s">
        <v>25</v>
      </c>
      <c r="AK6" s="1282"/>
      <c r="AL6" s="1283"/>
      <c r="AM6" s="1281" t="s">
        <v>60</v>
      </c>
      <c r="AN6" s="1282"/>
      <c r="AO6" s="1282"/>
    </row>
    <row r="7" spans="2:41" ht="18" customHeight="1" x14ac:dyDescent="0.2">
      <c r="B7" s="1286"/>
      <c r="C7" s="691" t="s">
        <v>845</v>
      </c>
      <c r="D7" s="746" t="s">
        <v>846</v>
      </c>
      <c r="E7" s="747" t="s">
        <v>40</v>
      </c>
      <c r="F7" s="691" t="s">
        <v>845</v>
      </c>
      <c r="G7" s="746" t="s">
        <v>846</v>
      </c>
      <c r="H7" s="747" t="s">
        <v>40</v>
      </c>
      <c r="I7" s="691" t="s">
        <v>845</v>
      </c>
      <c r="J7" s="746" t="s">
        <v>846</v>
      </c>
      <c r="K7" s="747" t="s">
        <v>40</v>
      </c>
      <c r="L7" s="691" t="s">
        <v>845</v>
      </c>
      <c r="M7" s="746" t="s">
        <v>846</v>
      </c>
      <c r="N7" s="747" t="s">
        <v>40</v>
      </c>
      <c r="O7" s="691" t="s">
        <v>845</v>
      </c>
      <c r="P7" s="746" t="s">
        <v>846</v>
      </c>
      <c r="Q7" s="747" t="s">
        <v>40</v>
      </c>
      <c r="R7" s="691" t="s">
        <v>845</v>
      </c>
      <c r="S7" s="746" t="s">
        <v>846</v>
      </c>
      <c r="T7" s="747" t="s">
        <v>40</v>
      </c>
      <c r="U7" s="691" t="s">
        <v>845</v>
      </c>
      <c r="V7" s="746" t="s">
        <v>846</v>
      </c>
      <c r="W7" s="747" t="s">
        <v>40</v>
      </c>
      <c r="X7" s="691" t="s">
        <v>845</v>
      </c>
      <c r="Y7" s="746" t="s">
        <v>846</v>
      </c>
      <c r="Z7" s="747" t="s">
        <v>40</v>
      </c>
      <c r="AA7" s="691" t="s">
        <v>845</v>
      </c>
      <c r="AB7" s="746" t="s">
        <v>846</v>
      </c>
      <c r="AC7" s="747" t="s">
        <v>40</v>
      </c>
      <c r="AD7" s="691" t="s">
        <v>845</v>
      </c>
      <c r="AE7" s="746" t="s">
        <v>846</v>
      </c>
      <c r="AF7" s="747" t="s">
        <v>40</v>
      </c>
      <c r="AG7" s="691" t="s">
        <v>845</v>
      </c>
      <c r="AH7" s="746" t="s">
        <v>846</v>
      </c>
      <c r="AI7" s="747" t="s">
        <v>40</v>
      </c>
      <c r="AJ7" s="691" t="s">
        <v>845</v>
      </c>
      <c r="AK7" s="746" t="s">
        <v>846</v>
      </c>
      <c r="AL7" s="747" t="s">
        <v>40</v>
      </c>
      <c r="AM7" s="691" t="s">
        <v>845</v>
      </c>
      <c r="AN7" s="746" t="s">
        <v>846</v>
      </c>
      <c r="AO7" s="756" t="s">
        <v>40</v>
      </c>
    </row>
    <row r="8" spans="2:41" ht="18.75" customHeight="1" x14ac:dyDescent="0.2">
      <c r="B8" s="1101" t="s">
        <v>923</v>
      </c>
      <c r="C8" s="1058"/>
      <c r="D8" s="1059"/>
      <c r="E8" s="1060"/>
      <c r="F8" s="1058"/>
      <c r="G8" s="1059"/>
      <c r="H8" s="1060"/>
      <c r="I8" s="1058"/>
      <c r="J8" s="1059"/>
      <c r="K8" s="1060"/>
      <c r="L8" s="1058"/>
      <c r="M8" s="1059"/>
      <c r="N8" s="1060"/>
      <c r="O8" s="1058"/>
      <c r="P8" s="1059"/>
      <c r="Q8" s="1060"/>
      <c r="R8" s="1058"/>
      <c r="S8" s="1059"/>
      <c r="T8" s="1060"/>
      <c r="U8" s="1058"/>
      <c r="V8" s="1059"/>
      <c r="W8" s="1060"/>
      <c r="X8" s="1058"/>
      <c r="Y8" s="1059"/>
      <c r="Z8" s="1060"/>
      <c r="AA8" s="1058"/>
      <c r="AB8" s="1059"/>
      <c r="AC8" s="1060"/>
      <c r="AD8" s="1058"/>
      <c r="AE8" s="1059"/>
      <c r="AF8" s="1060"/>
      <c r="AG8" s="1058"/>
      <c r="AH8" s="1059"/>
      <c r="AI8" s="1060"/>
      <c r="AJ8" s="1058"/>
      <c r="AK8" s="1059"/>
      <c r="AL8" s="1060"/>
      <c r="AM8" s="1058"/>
      <c r="AN8" s="1059"/>
      <c r="AO8" s="1061"/>
    </row>
    <row r="9" spans="2:41" x14ac:dyDescent="0.2">
      <c r="B9" s="699" t="s">
        <v>47</v>
      </c>
      <c r="C9" s="656">
        <v>1336</v>
      </c>
      <c r="D9" s="657">
        <v>447</v>
      </c>
      <c r="E9" s="674">
        <v>1783</v>
      </c>
      <c r="F9" s="656">
        <v>1285</v>
      </c>
      <c r="G9" s="657">
        <v>385</v>
      </c>
      <c r="H9" s="674">
        <v>1670</v>
      </c>
      <c r="I9" s="656">
        <v>1405</v>
      </c>
      <c r="J9" s="657">
        <v>419</v>
      </c>
      <c r="K9" s="674">
        <v>1824</v>
      </c>
      <c r="L9" s="656">
        <v>1427</v>
      </c>
      <c r="M9" s="657">
        <v>408</v>
      </c>
      <c r="N9" s="674">
        <v>1835</v>
      </c>
      <c r="O9" s="656">
        <v>1569</v>
      </c>
      <c r="P9" s="657">
        <v>445</v>
      </c>
      <c r="Q9" s="674">
        <v>2014</v>
      </c>
      <c r="R9" s="656">
        <v>1259</v>
      </c>
      <c r="S9" s="657">
        <v>544</v>
      </c>
      <c r="T9" s="674">
        <v>1803</v>
      </c>
      <c r="U9" s="656">
        <v>1022</v>
      </c>
      <c r="V9" s="657">
        <v>389</v>
      </c>
      <c r="W9" s="674">
        <v>1411</v>
      </c>
      <c r="X9" s="656">
        <v>986</v>
      </c>
      <c r="Y9" s="657">
        <v>464</v>
      </c>
      <c r="Z9" s="674">
        <v>1450</v>
      </c>
      <c r="AA9" s="656">
        <v>799</v>
      </c>
      <c r="AB9" s="657">
        <v>463</v>
      </c>
      <c r="AC9" s="674">
        <v>1262</v>
      </c>
      <c r="AD9" s="656">
        <v>712</v>
      </c>
      <c r="AE9" s="657">
        <v>450</v>
      </c>
      <c r="AF9" s="674">
        <v>1162</v>
      </c>
      <c r="AG9" s="656">
        <v>775</v>
      </c>
      <c r="AH9" s="657">
        <v>467</v>
      </c>
      <c r="AI9" s="674">
        <v>1242</v>
      </c>
      <c r="AJ9" s="656">
        <v>798</v>
      </c>
      <c r="AK9" s="657">
        <v>493</v>
      </c>
      <c r="AL9" s="674">
        <v>1291</v>
      </c>
      <c r="AM9" s="656">
        <v>13373</v>
      </c>
      <c r="AN9" s="657">
        <v>5374</v>
      </c>
      <c r="AO9" s="1054">
        <v>18747</v>
      </c>
    </row>
    <row r="10" spans="2:41" x14ac:dyDescent="0.2">
      <c r="B10" s="1075" t="s">
        <v>48</v>
      </c>
      <c r="C10" s="660">
        <v>2478</v>
      </c>
      <c r="D10" s="661">
        <v>956</v>
      </c>
      <c r="E10" s="674">
        <v>3434</v>
      </c>
      <c r="F10" s="660">
        <v>2607</v>
      </c>
      <c r="G10" s="661">
        <v>779</v>
      </c>
      <c r="H10" s="674">
        <v>3386</v>
      </c>
      <c r="I10" s="656">
        <v>2290</v>
      </c>
      <c r="J10" s="661">
        <v>821</v>
      </c>
      <c r="K10" s="674">
        <v>3111</v>
      </c>
      <c r="L10" s="660">
        <v>2205</v>
      </c>
      <c r="M10" s="661">
        <v>692</v>
      </c>
      <c r="N10" s="674">
        <v>2897</v>
      </c>
      <c r="O10" s="660">
        <v>2592</v>
      </c>
      <c r="P10" s="661">
        <v>810</v>
      </c>
      <c r="Q10" s="674">
        <v>3402</v>
      </c>
      <c r="R10" s="660">
        <v>2511</v>
      </c>
      <c r="S10" s="661">
        <v>868</v>
      </c>
      <c r="T10" s="674">
        <v>3379</v>
      </c>
      <c r="U10" s="660">
        <v>2649</v>
      </c>
      <c r="V10" s="661">
        <v>880</v>
      </c>
      <c r="W10" s="674">
        <v>3529</v>
      </c>
      <c r="X10" s="660">
        <v>2652</v>
      </c>
      <c r="Y10" s="661">
        <v>1129</v>
      </c>
      <c r="Z10" s="674">
        <v>3781</v>
      </c>
      <c r="AA10" s="660">
        <v>2429</v>
      </c>
      <c r="AB10" s="661">
        <v>1107</v>
      </c>
      <c r="AC10" s="674">
        <v>3536</v>
      </c>
      <c r="AD10" s="660">
        <v>2582</v>
      </c>
      <c r="AE10" s="661">
        <v>1197</v>
      </c>
      <c r="AF10" s="674">
        <v>3779</v>
      </c>
      <c r="AG10" s="660">
        <v>2534</v>
      </c>
      <c r="AH10" s="661">
        <v>1101</v>
      </c>
      <c r="AI10" s="674">
        <v>3635</v>
      </c>
      <c r="AJ10" s="660">
        <v>2522</v>
      </c>
      <c r="AK10" s="661">
        <v>1062</v>
      </c>
      <c r="AL10" s="674">
        <v>3584</v>
      </c>
      <c r="AM10" s="656">
        <v>30051</v>
      </c>
      <c r="AN10" s="657">
        <v>11402</v>
      </c>
      <c r="AO10" s="1102">
        <v>41453</v>
      </c>
    </row>
    <row r="11" spans="2:41" x14ac:dyDescent="0.2">
      <c r="B11" s="1075" t="s">
        <v>49</v>
      </c>
      <c r="C11" s="660">
        <v>5104</v>
      </c>
      <c r="D11" s="661">
        <v>1775</v>
      </c>
      <c r="E11" s="674">
        <v>6879</v>
      </c>
      <c r="F11" s="660">
        <v>5118</v>
      </c>
      <c r="G11" s="661">
        <v>1598</v>
      </c>
      <c r="H11" s="674">
        <v>6716</v>
      </c>
      <c r="I11" s="656">
        <v>4900</v>
      </c>
      <c r="J11" s="661">
        <v>2046</v>
      </c>
      <c r="K11" s="674">
        <v>6946</v>
      </c>
      <c r="L11" s="660">
        <v>4960</v>
      </c>
      <c r="M11" s="661">
        <v>1998</v>
      </c>
      <c r="N11" s="674">
        <v>6958</v>
      </c>
      <c r="O11" s="660">
        <v>5439</v>
      </c>
      <c r="P11" s="661">
        <v>2012</v>
      </c>
      <c r="Q11" s="674">
        <v>7451</v>
      </c>
      <c r="R11" s="660">
        <v>5245</v>
      </c>
      <c r="S11" s="661">
        <v>1354</v>
      </c>
      <c r="T11" s="674">
        <v>6599</v>
      </c>
      <c r="U11" s="660">
        <v>5225</v>
      </c>
      <c r="V11" s="661">
        <v>1341</v>
      </c>
      <c r="W11" s="674">
        <v>6566</v>
      </c>
      <c r="X11" s="660">
        <v>4971</v>
      </c>
      <c r="Y11" s="661">
        <v>1573</v>
      </c>
      <c r="Z11" s="674">
        <v>6544</v>
      </c>
      <c r="AA11" s="660">
        <v>4613</v>
      </c>
      <c r="AB11" s="661">
        <v>1603</v>
      </c>
      <c r="AC11" s="674">
        <v>6216</v>
      </c>
      <c r="AD11" s="660">
        <v>4850</v>
      </c>
      <c r="AE11" s="661">
        <v>1763</v>
      </c>
      <c r="AF11" s="674">
        <v>6613</v>
      </c>
      <c r="AG11" s="660">
        <v>4681</v>
      </c>
      <c r="AH11" s="661">
        <v>1627</v>
      </c>
      <c r="AI11" s="674">
        <v>6308</v>
      </c>
      <c r="AJ11" s="660">
        <v>4365</v>
      </c>
      <c r="AK11" s="661">
        <v>1562</v>
      </c>
      <c r="AL11" s="674">
        <v>5927</v>
      </c>
      <c r="AM11" s="656">
        <v>59471</v>
      </c>
      <c r="AN11" s="657">
        <v>20252</v>
      </c>
      <c r="AO11" s="1102">
        <v>79723</v>
      </c>
    </row>
    <row r="12" spans="2:41" x14ac:dyDescent="0.2">
      <c r="B12" s="1075" t="s">
        <v>50</v>
      </c>
      <c r="C12" s="660">
        <v>1971</v>
      </c>
      <c r="D12" s="661">
        <v>770</v>
      </c>
      <c r="E12" s="674">
        <v>2741</v>
      </c>
      <c r="F12" s="660">
        <v>1888</v>
      </c>
      <c r="G12" s="661">
        <v>686</v>
      </c>
      <c r="H12" s="674">
        <v>2574</v>
      </c>
      <c r="I12" s="656">
        <v>1608</v>
      </c>
      <c r="J12" s="661">
        <v>523</v>
      </c>
      <c r="K12" s="674">
        <v>2131</v>
      </c>
      <c r="L12" s="660">
        <v>1818</v>
      </c>
      <c r="M12" s="661">
        <v>561</v>
      </c>
      <c r="N12" s="674">
        <v>2379</v>
      </c>
      <c r="O12" s="660">
        <v>1593</v>
      </c>
      <c r="P12" s="661">
        <v>538</v>
      </c>
      <c r="Q12" s="674">
        <v>2131</v>
      </c>
      <c r="R12" s="660">
        <v>1348</v>
      </c>
      <c r="S12" s="661">
        <v>632</v>
      </c>
      <c r="T12" s="674">
        <v>1980</v>
      </c>
      <c r="U12" s="660">
        <v>1359</v>
      </c>
      <c r="V12" s="661">
        <v>665</v>
      </c>
      <c r="W12" s="674">
        <v>2024</v>
      </c>
      <c r="X12" s="660">
        <v>1565</v>
      </c>
      <c r="Y12" s="661">
        <v>619</v>
      </c>
      <c r="Z12" s="674">
        <v>2184</v>
      </c>
      <c r="AA12" s="660">
        <v>1376</v>
      </c>
      <c r="AB12" s="661">
        <v>548</v>
      </c>
      <c r="AC12" s="674">
        <v>1924</v>
      </c>
      <c r="AD12" s="660">
        <v>1576</v>
      </c>
      <c r="AE12" s="661">
        <v>577</v>
      </c>
      <c r="AF12" s="674">
        <v>2153</v>
      </c>
      <c r="AG12" s="660">
        <v>1835</v>
      </c>
      <c r="AH12" s="661">
        <v>649</v>
      </c>
      <c r="AI12" s="674">
        <v>2484</v>
      </c>
      <c r="AJ12" s="660">
        <v>2010</v>
      </c>
      <c r="AK12" s="661">
        <v>715</v>
      </c>
      <c r="AL12" s="674">
        <v>2725</v>
      </c>
      <c r="AM12" s="656">
        <v>19947</v>
      </c>
      <c r="AN12" s="657">
        <v>7483</v>
      </c>
      <c r="AO12" s="1102">
        <v>27430</v>
      </c>
    </row>
    <row r="13" spans="2:41" x14ac:dyDescent="0.2">
      <c r="B13" s="1075" t="s">
        <v>51</v>
      </c>
      <c r="C13" s="660">
        <v>3542</v>
      </c>
      <c r="D13" s="661">
        <v>1274</v>
      </c>
      <c r="E13" s="674">
        <v>4816</v>
      </c>
      <c r="F13" s="660">
        <v>3555</v>
      </c>
      <c r="G13" s="661">
        <v>1263</v>
      </c>
      <c r="H13" s="674">
        <v>4818</v>
      </c>
      <c r="I13" s="656">
        <v>3911</v>
      </c>
      <c r="J13" s="661">
        <v>1528</v>
      </c>
      <c r="K13" s="674">
        <v>5439</v>
      </c>
      <c r="L13" s="660">
        <v>3827</v>
      </c>
      <c r="M13" s="661">
        <v>1443</v>
      </c>
      <c r="N13" s="674">
        <v>5270</v>
      </c>
      <c r="O13" s="660">
        <v>3922</v>
      </c>
      <c r="P13" s="661">
        <v>1620</v>
      </c>
      <c r="Q13" s="674">
        <v>5542</v>
      </c>
      <c r="R13" s="660">
        <v>4168</v>
      </c>
      <c r="S13" s="661">
        <v>1713</v>
      </c>
      <c r="T13" s="674">
        <v>5881</v>
      </c>
      <c r="U13" s="660">
        <v>3921</v>
      </c>
      <c r="V13" s="661">
        <v>1472</v>
      </c>
      <c r="W13" s="674">
        <v>5393</v>
      </c>
      <c r="X13" s="660">
        <v>3961</v>
      </c>
      <c r="Y13" s="661">
        <v>1776</v>
      </c>
      <c r="Z13" s="674">
        <v>5737</v>
      </c>
      <c r="AA13" s="660">
        <v>3276</v>
      </c>
      <c r="AB13" s="661">
        <v>1660</v>
      </c>
      <c r="AC13" s="674">
        <v>4936</v>
      </c>
      <c r="AD13" s="660">
        <v>4124</v>
      </c>
      <c r="AE13" s="661">
        <v>1795</v>
      </c>
      <c r="AF13" s="674">
        <v>5919</v>
      </c>
      <c r="AG13" s="660">
        <v>4257</v>
      </c>
      <c r="AH13" s="661">
        <v>1815</v>
      </c>
      <c r="AI13" s="674">
        <v>6072</v>
      </c>
      <c r="AJ13" s="660">
        <v>4265</v>
      </c>
      <c r="AK13" s="661">
        <v>1922</v>
      </c>
      <c r="AL13" s="674">
        <v>6187</v>
      </c>
      <c r="AM13" s="656">
        <v>46729</v>
      </c>
      <c r="AN13" s="657">
        <v>19281</v>
      </c>
      <c r="AO13" s="1102">
        <v>66010</v>
      </c>
    </row>
    <row r="14" spans="2:41" x14ac:dyDescent="0.2">
      <c r="B14" s="1075" t="s">
        <v>52</v>
      </c>
      <c r="C14" s="660">
        <v>16792</v>
      </c>
      <c r="D14" s="661">
        <v>5362</v>
      </c>
      <c r="E14" s="674">
        <v>22154</v>
      </c>
      <c r="F14" s="660">
        <v>15420</v>
      </c>
      <c r="G14" s="661">
        <v>4902</v>
      </c>
      <c r="H14" s="674">
        <v>20322</v>
      </c>
      <c r="I14" s="656">
        <v>18275</v>
      </c>
      <c r="J14" s="661">
        <v>6927</v>
      </c>
      <c r="K14" s="674">
        <v>25202</v>
      </c>
      <c r="L14" s="660">
        <v>15216</v>
      </c>
      <c r="M14" s="661">
        <v>7787</v>
      </c>
      <c r="N14" s="674">
        <v>23003</v>
      </c>
      <c r="O14" s="660">
        <v>15740</v>
      </c>
      <c r="P14" s="661">
        <v>7816</v>
      </c>
      <c r="Q14" s="674">
        <v>23556</v>
      </c>
      <c r="R14" s="660">
        <v>15997</v>
      </c>
      <c r="S14" s="661">
        <v>7196</v>
      </c>
      <c r="T14" s="674">
        <v>23193</v>
      </c>
      <c r="U14" s="660">
        <v>17149</v>
      </c>
      <c r="V14" s="661">
        <v>6078</v>
      </c>
      <c r="W14" s="674">
        <v>23227</v>
      </c>
      <c r="X14" s="660">
        <v>17837</v>
      </c>
      <c r="Y14" s="661">
        <v>6751</v>
      </c>
      <c r="Z14" s="674">
        <v>24588</v>
      </c>
      <c r="AA14" s="660">
        <v>15896</v>
      </c>
      <c r="AB14" s="661">
        <v>5948</v>
      </c>
      <c r="AC14" s="674">
        <v>21844</v>
      </c>
      <c r="AD14" s="660">
        <v>16666</v>
      </c>
      <c r="AE14" s="661">
        <v>6531</v>
      </c>
      <c r="AF14" s="674">
        <v>23197</v>
      </c>
      <c r="AG14" s="660">
        <v>17321</v>
      </c>
      <c r="AH14" s="661">
        <v>6606</v>
      </c>
      <c r="AI14" s="674">
        <v>23927</v>
      </c>
      <c r="AJ14" s="660">
        <v>17423</v>
      </c>
      <c r="AK14" s="661">
        <v>6386</v>
      </c>
      <c r="AL14" s="674">
        <v>23809</v>
      </c>
      <c r="AM14" s="656">
        <v>199732</v>
      </c>
      <c r="AN14" s="657">
        <v>78290</v>
      </c>
      <c r="AO14" s="1102">
        <v>278022</v>
      </c>
    </row>
    <row r="15" spans="2:41" x14ac:dyDescent="0.2">
      <c r="B15" s="1075" t="s">
        <v>856</v>
      </c>
      <c r="C15" s="660">
        <v>11173</v>
      </c>
      <c r="D15" s="661">
        <v>4048</v>
      </c>
      <c r="E15" s="674">
        <v>15221</v>
      </c>
      <c r="F15" s="660">
        <v>11182</v>
      </c>
      <c r="G15" s="661">
        <v>4074</v>
      </c>
      <c r="H15" s="674">
        <v>15256</v>
      </c>
      <c r="I15" s="656">
        <v>11716</v>
      </c>
      <c r="J15" s="661">
        <v>4693</v>
      </c>
      <c r="K15" s="674">
        <v>16409</v>
      </c>
      <c r="L15" s="660">
        <v>10623</v>
      </c>
      <c r="M15" s="661">
        <v>3988</v>
      </c>
      <c r="N15" s="674">
        <v>14611</v>
      </c>
      <c r="O15" s="660">
        <v>10228</v>
      </c>
      <c r="P15" s="661">
        <v>3607</v>
      </c>
      <c r="Q15" s="674">
        <v>13835</v>
      </c>
      <c r="R15" s="660">
        <v>10057</v>
      </c>
      <c r="S15" s="661">
        <v>3245</v>
      </c>
      <c r="T15" s="674">
        <v>13302</v>
      </c>
      <c r="U15" s="660">
        <v>11205</v>
      </c>
      <c r="V15" s="661">
        <v>3645</v>
      </c>
      <c r="W15" s="674">
        <v>14850</v>
      </c>
      <c r="X15" s="660">
        <v>10607</v>
      </c>
      <c r="Y15" s="661">
        <v>3473</v>
      </c>
      <c r="Z15" s="674">
        <v>14080</v>
      </c>
      <c r="AA15" s="660">
        <v>9619</v>
      </c>
      <c r="AB15" s="661">
        <v>3564</v>
      </c>
      <c r="AC15" s="674">
        <v>13183</v>
      </c>
      <c r="AD15" s="660">
        <v>9710</v>
      </c>
      <c r="AE15" s="661">
        <v>3216</v>
      </c>
      <c r="AF15" s="674">
        <v>12926</v>
      </c>
      <c r="AG15" s="660">
        <v>9500</v>
      </c>
      <c r="AH15" s="661">
        <v>3603</v>
      </c>
      <c r="AI15" s="674">
        <v>13103</v>
      </c>
      <c r="AJ15" s="660">
        <v>10806</v>
      </c>
      <c r="AK15" s="661">
        <v>4315</v>
      </c>
      <c r="AL15" s="674">
        <v>15121</v>
      </c>
      <c r="AM15" s="656">
        <v>126426</v>
      </c>
      <c r="AN15" s="657">
        <v>45471</v>
      </c>
      <c r="AO15" s="1102">
        <v>171897</v>
      </c>
    </row>
    <row r="16" spans="2:41" x14ac:dyDescent="0.2">
      <c r="B16" s="1075" t="s">
        <v>53</v>
      </c>
      <c r="C16" s="660">
        <v>10666</v>
      </c>
      <c r="D16" s="661">
        <v>3252</v>
      </c>
      <c r="E16" s="674">
        <v>13918</v>
      </c>
      <c r="F16" s="660">
        <v>10689</v>
      </c>
      <c r="G16" s="661">
        <v>3018</v>
      </c>
      <c r="H16" s="674">
        <v>13707</v>
      </c>
      <c r="I16" s="656">
        <v>13106</v>
      </c>
      <c r="J16" s="661">
        <v>3789</v>
      </c>
      <c r="K16" s="674">
        <v>16895</v>
      </c>
      <c r="L16" s="660">
        <v>11605</v>
      </c>
      <c r="M16" s="661">
        <v>3454</v>
      </c>
      <c r="N16" s="674">
        <v>15059</v>
      </c>
      <c r="O16" s="660">
        <v>11254</v>
      </c>
      <c r="P16" s="661">
        <v>3413</v>
      </c>
      <c r="Q16" s="674">
        <v>14667</v>
      </c>
      <c r="R16" s="660">
        <v>11256</v>
      </c>
      <c r="S16" s="661">
        <v>3306</v>
      </c>
      <c r="T16" s="674">
        <v>14562</v>
      </c>
      <c r="U16" s="660">
        <v>11157</v>
      </c>
      <c r="V16" s="661">
        <v>3216</v>
      </c>
      <c r="W16" s="674">
        <v>14373</v>
      </c>
      <c r="X16" s="660">
        <v>10881</v>
      </c>
      <c r="Y16" s="661">
        <v>3349</v>
      </c>
      <c r="Z16" s="674">
        <v>14230</v>
      </c>
      <c r="AA16" s="660">
        <v>10546</v>
      </c>
      <c r="AB16" s="661">
        <v>2848</v>
      </c>
      <c r="AC16" s="674">
        <v>13394</v>
      </c>
      <c r="AD16" s="660">
        <v>10944</v>
      </c>
      <c r="AE16" s="661">
        <v>2975</v>
      </c>
      <c r="AF16" s="674">
        <v>13919</v>
      </c>
      <c r="AG16" s="660">
        <v>11620</v>
      </c>
      <c r="AH16" s="661">
        <v>3247</v>
      </c>
      <c r="AI16" s="674">
        <v>14867</v>
      </c>
      <c r="AJ16" s="660">
        <v>12608</v>
      </c>
      <c r="AK16" s="661">
        <v>3854</v>
      </c>
      <c r="AL16" s="674">
        <v>16462</v>
      </c>
      <c r="AM16" s="656">
        <v>136332</v>
      </c>
      <c r="AN16" s="657">
        <v>39721</v>
      </c>
      <c r="AO16" s="1102">
        <v>176053</v>
      </c>
    </row>
    <row r="17" spans="2:41" x14ac:dyDescent="0.2">
      <c r="B17" s="1075" t="s">
        <v>54</v>
      </c>
      <c r="C17" s="660">
        <v>15499</v>
      </c>
      <c r="D17" s="661">
        <v>3972</v>
      </c>
      <c r="E17" s="674">
        <v>19471</v>
      </c>
      <c r="F17" s="660">
        <v>14993</v>
      </c>
      <c r="G17" s="661">
        <v>3707</v>
      </c>
      <c r="H17" s="674">
        <v>18700</v>
      </c>
      <c r="I17" s="656">
        <v>16814</v>
      </c>
      <c r="J17" s="661">
        <v>4161</v>
      </c>
      <c r="K17" s="674">
        <v>20975</v>
      </c>
      <c r="L17" s="660">
        <v>15981</v>
      </c>
      <c r="M17" s="661">
        <v>3596</v>
      </c>
      <c r="N17" s="674">
        <v>19577</v>
      </c>
      <c r="O17" s="660">
        <v>17761</v>
      </c>
      <c r="P17" s="661">
        <v>4427</v>
      </c>
      <c r="Q17" s="674">
        <v>22188</v>
      </c>
      <c r="R17" s="660">
        <v>16935</v>
      </c>
      <c r="S17" s="661">
        <v>4764</v>
      </c>
      <c r="T17" s="674">
        <v>21699</v>
      </c>
      <c r="U17" s="660">
        <v>16775</v>
      </c>
      <c r="V17" s="661">
        <v>4155</v>
      </c>
      <c r="W17" s="674">
        <v>20930</v>
      </c>
      <c r="X17" s="660">
        <v>16665</v>
      </c>
      <c r="Y17" s="661">
        <v>4673</v>
      </c>
      <c r="Z17" s="674">
        <v>21338</v>
      </c>
      <c r="AA17" s="660">
        <v>15050</v>
      </c>
      <c r="AB17" s="661">
        <v>4169</v>
      </c>
      <c r="AC17" s="674">
        <v>19219</v>
      </c>
      <c r="AD17" s="660">
        <v>15783</v>
      </c>
      <c r="AE17" s="661">
        <v>4553</v>
      </c>
      <c r="AF17" s="674">
        <v>20336</v>
      </c>
      <c r="AG17" s="660">
        <v>15144</v>
      </c>
      <c r="AH17" s="661">
        <v>4598</v>
      </c>
      <c r="AI17" s="674">
        <v>19742</v>
      </c>
      <c r="AJ17" s="660">
        <v>16631</v>
      </c>
      <c r="AK17" s="661">
        <v>4785</v>
      </c>
      <c r="AL17" s="674">
        <v>21416</v>
      </c>
      <c r="AM17" s="656">
        <v>194031</v>
      </c>
      <c r="AN17" s="657">
        <v>51560</v>
      </c>
      <c r="AO17" s="1102">
        <v>245591</v>
      </c>
    </row>
    <row r="18" spans="2:41" x14ac:dyDescent="0.2">
      <c r="B18" s="1075" t="s">
        <v>857</v>
      </c>
      <c r="C18" s="660">
        <v>7338</v>
      </c>
      <c r="D18" s="661">
        <v>1779</v>
      </c>
      <c r="E18" s="674">
        <v>9117</v>
      </c>
      <c r="F18" s="660">
        <v>7645</v>
      </c>
      <c r="G18" s="661">
        <v>1514</v>
      </c>
      <c r="H18" s="674">
        <v>9159</v>
      </c>
      <c r="I18" s="656">
        <v>8065</v>
      </c>
      <c r="J18" s="661">
        <v>1865</v>
      </c>
      <c r="K18" s="674">
        <v>9930</v>
      </c>
      <c r="L18" s="660">
        <v>7093</v>
      </c>
      <c r="M18" s="661">
        <v>1756</v>
      </c>
      <c r="N18" s="674">
        <v>8849</v>
      </c>
      <c r="O18" s="660">
        <v>7464</v>
      </c>
      <c r="P18" s="661">
        <v>1794</v>
      </c>
      <c r="Q18" s="674">
        <v>9258</v>
      </c>
      <c r="R18" s="660">
        <v>7518</v>
      </c>
      <c r="S18" s="661">
        <v>2003</v>
      </c>
      <c r="T18" s="674">
        <v>9521</v>
      </c>
      <c r="U18" s="660">
        <v>8299</v>
      </c>
      <c r="V18" s="661">
        <v>1661</v>
      </c>
      <c r="W18" s="674">
        <v>9960</v>
      </c>
      <c r="X18" s="660">
        <v>7412</v>
      </c>
      <c r="Y18" s="661">
        <v>1421</v>
      </c>
      <c r="Z18" s="674">
        <v>8833</v>
      </c>
      <c r="AA18" s="660">
        <v>6708</v>
      </c>
      <c r="AB18" s="661">
        <v>1186</v>
      </c>
      <c r="AC18" s="674">
        <v>7894</v>
      </c>
      <c r="AD18" s="660">
        <v>6731</v>
      </c>
      <c r="AE18" s="661">
        <v>1419</v>
      </c>
      <c r="AF18" s="674">
        <v>8150</v>
      </c>
      <c r="AG18" s="660">
        <v>6962</v>
      </c>
      <c r="AH18" s="661">
        <v>1460</v>
      </c>
      <c r="AI18" s="674">
        <v>8422</v>
      </c>
      <c r="AJ18" s="660">
        <v>7410</v>
      </c>
      <c r="AK18" s="661">
        <v>1801</v>
      </c>
      <c r="AL18" s="674">
        <v>9211</v>
      </c>
      <c r="AM18" s="656">
        <v>88645</v>
      </c>
      <c r="AN18" s="657">
        <v>19659</v>
      </c>
      <c r="AO18" s="1102">
        <v>108304</v>
      </c>
    </row>
    <row r="19" spans="2:41" x14ac:dyDescent="0.2">
      <c r="B19" s="1075" t="s">
        <v>55</v>
      </c>
      <c r="C19" s="660">
        <v>2607</v>
      </c>
      <c r="D19" s="661">
        <v>671</v>
      </c>
      <c r="E19" s="674">
        <v>3278</v>
      </c>
      <c r="F19" s="660">
        <v>2842</v>
      </c>
      <c r="G19" s="661">
        <v>715</v>
      </c>
      <c r="H19" s="674">
        <v>3557</v>
      </c>
      <c r="I19" s="656">
        <v>2938</v>
      </c>
      <c r="J19" s="661">
        <v>705</v>
      </c>
      <c r="K19" s="674">
        <v>3643</v>
      </c>
      <c r="L19" s="660">
        <v>2607</v>
      </c>
      <c r="M19" s="661">
        <v>654</v>
      </c>
      <c r="N19" s="674">
        <v>3261</v>
      </c>
      <c r="O19" s="660">
        <v>2698</v>
      </c>
      <c r="P19" s="661">
        <v>627</v>
      </c>
      <c r="Q19" s="674">
        <v>3325</v>
      </c>
      <c r="R19" s="660">
        <v>2659</v>
      </c>
      <c r="S19" s="661">
        <v>697</v>
      </c>
      <c r="T19" s="674">
        <v>3356</v>
      </c>
      <c r="U19" s="660">
        <v>2604</v>
      </c>
      <c r="V19" s="661">
        <v>482</v>
      </c>
      <c r="W19" s="674">
        <v>3086</v>
      </c>
      <c r="X19" s="660">
        <v>2303</v>
      </c>
      <c r="Y19" s="661">
        <v>529</v>
      </c>
      <c r="Z19" s="674">
        <v>2832</v>
      </c>
      <c r="AA19" s="660">
        <v>2240</v>
      </c>
      <c r="AB19" s="661">
        <v>474</v>
      </c>
      <c r="AC19" s="674">
        <v>2714</v>
      </c>
      <c r="AD19" s="660">
        <v>2381</v>
      </c>
      <c r="AE19" s="661">
        <v>469</v>
      </c>
      <c r="AF19" s="674">
        <v>2850</v>
      </c>
      <c r="AG19" s="660">
        <v>2237</v>
      </c>
      <c r="AH19" s="661">
        <v>387</v>
      </c>
      <c r="AI19" s="674">
        <v>2624</v>
      </c>
      <c r="AJ19" s="660">
        <v>2670</v>
      </c>
      <c r="AK19" s="661">
        <v>596</v>
      </c>
      <c r="AL19" s="674">
        <v>3266</v>
      </c>
      <c r="AM19" s="656">
        <v>30786</v>
      </c>
      <c r="AN19" s="657">
        <v>7006</v>
      </c>
      <c r="AO19" s="1102">
        <v>37792</v>
      </c>
    </row>
    <row r="20" spans="2:41" x14ac:dyDescent="0.2">
      <c r="B20" s="1075" t="s">
        <v>56</v>
      </c>
      <c r="C20" s="660">
        <v>8583</v>
      </c>
      <c r="D20" s="661">
        <v>1703</v>
      </c>
      <c r="E20" s="674">
        <v>10286</v>
      </c>
      <c r="F20" s="660">
        <v>8386</v>
      </c>
      <c r="G20" s="661">
        <v>1684</v>
      </c>
      <c r="H20" s="674">
        <v>10070</v>
      </c>
      <c r="I20" s="656">
        <v>8758</v>
      </c>
      <c r="J20" s="661">
        <v>1545</v>
      </c>
      <c r="K20" s="674">
        <v>10303</v>
      </c>
      <c r="L20" s="660">
        <v>7480</v>
      </c>
      <c r="M20" s="661">
        <v>1785</v>
      </c>
      <c r="N20" s="674">
        <v>9265</v>
      </c>
      <c r="O20" s="660">
        <v>8560</v>
      </c>
      <c r="P20" s="661">
        <v>2060</v>
      </c>
      <c r="Q20" s="674">
        <v>10620</v>
      </c>
      <c r="R20" s="660">
        <v>8430</v>
      </c>
      <c r="S20" s="661">
        <v>2059</v>
      </c>
      <c r="T20" s="674">
        <v>10489</v>
      </c>
      <c r="U20" s="660">
        <v>8534</v>
      </c>
      <c r="V20" s="661">
        <v>1869</v>
      </c>
      <c r="W20" s="674">
        <v>10403</v>
      </c>
      <c r="X20" s="660">
        <v>8738</v>
      </c>
      <c r="Y20" s="661">
        <v>1813</v>
      </c>
      <c r="Z20" s="674">
        <v>10551</v>
      </c>
      <c r="AA20" s="660">
        <v>7922</v>
      </c>
      <c r="AB20" s="661">
        <v>1768</v>
      </c>
      <c r="AC20" s="674">
        <v>9690</v>
      </c>
      <c r="AD20" s="660">
        <v>8263</v>
      </c>
      <c r="AE20" s="661">
        <v>2395</v>
      </c>
      <c r="AF20" s="674">
        <v>10658</v>
      </c>
      <c r="AG20" s="660">
        <v>8616</v>
      </c>
      <c r="AH20" s="661">
        <v>2317</v>
      </c>
      <c r="AI20" s="674">
        <v>10933</v>
      </c>
      <c r="AJ20" s="660">
        <v>9539</v>
      </c>
      <c r="AK20" s="661">
        <v>2379</v>
      </c>
      <c r="AL20" s="674">
        <v>11918</v>
      </c>
      <c r="AM20" s="656">
        <v>101809</v>
      </c>
      <c r="AN20" s="657">
        <v>23377</v>
      </c>
      <c r="AO20" s="1102">
        <v>125186</v>
      </c>
    </row>
    <row r="21" spans="2:41" x14ac:dyDescent="0.2">
      <c r="B21" s="1075" t="s">
        <v>858</v>
      </c>
      <c r="C21" s="660">
        <v>711</v>
      </c>
      <c r="D21" s="661">
        <v>174</v>
      </c>
      <c r="E21" s="674">
        <v>885</v>
      </c>
      <c r="F21" s="660">
        <v>705</v>
      </c>
      <c r="G21" s="661">
        <v>160</v>
      </c>
      <c r="H21" s="674">
        <v>865</v>
      </c>
      <c r="I21" s="656">
        <v>742</v>
      </c>
      <c r="J21" s="661">
        <v>190</v>
      </c>
      <c r="K21" s="674">
        <v>932</v>
      </c>
      <c r="L21" s="660">
        <v>557</v>
      </c>
      <c r="M21" s="661">
        <v>278</v>
      </c>
      <c r="N21" s="674">
        <v>835</v>
      </c>
      <c r="O21" s="660">
        <v>600</v>
      </c>
      <c r="P21" s="661">
        <v>351</v>
      </c>
      <c r="Q21" s="674">
        <v>951</v>
      </c>
      <c r="R21" s="660">
        <v>852</v>
      </c>
      <c r="S21" s="661">
        <v>340</v>
      </c>
      <c r="T21" s="674">
        <v>1192</v>
      </c>
      <c r="U21" s="660">
        <v>1024</v>
      </c>
      <c r="V21" s="661">
        <v>276</v>
      </c>
      <c r="W21" s="674">
        <v>1300</v>
      </c>
      <c r="X21" s="660">
        <v>853</v>
      </c>
      <c r="Y21" s="661">
        <v>193</v>
      </c>
      <c r="Z21" s="674">
        <v>1046</v>
      </c>
      <c r="AA21" s="660">
        <v>630</v>
      </c>
      <c r="AB21" s="661">
        <v>224</v>
      </c>
      <c r="AC21" s="674">
        <v>854</v>
      </c>
      <c r="AD21" s="660">
        <v>692</v>
      </c>
      <c r="AE21" s="661">
        <v>309</v>
      </c>
      <c r="AF21" s="674">
        <v>1001</v>
      </c>
      <c r="AG21" s="660">
        <v>763</v>
      </c>
      <c r="AH21" s="661">
        <v>201</v>
      </c>
      <c r="AI21" s="674">
        <v>964</v>
      </c>
      <c r="AJ21" s="660">
        <v>892</v>
      </c>
      <c r="AK21" s="661">
        <v>297</v>
      </c>
      <c r="AL21" s="674">
        <v>1189</v>
      </c>
      <c r="AM21" s="656">
        <v>9021</v>
      </c>
      <c r="AN21" s="657">
        <v>2993</v>
      </c>
      <c r="AO21" s="1102">
        <v>12014</v>
      </c>
    </row>
    <row r="22" spans="2:41" x14ac:dyDescent="0.2">
      <c r="B22" s="1075" t="s">
        <v>57</v>
      </c>
      <c r="C22" s="660">
        <v>1565</v>
      </c>
      <c r="D22" s="661">
        <v>388</v>
      </c>
      <c r="E22" s="674">
        <v>1953</v>
      </c>
      <c r="F22" s="660">
        <v>1714</v>
      </c>
      <c r="G22" s="661">
        <v>464</v>
      </c>
      <c r="H22" s="674">
        <v>2178</v>
      </c>
      <c r="I22" s="656">
        <v>1926</v>
      </c>
      <c r="J22" s="661">
        <v>582</v>
      </c>
      <c r="K22" s="674">
        <v>2508</v>
      </c>
      <c r="L22" s="660">
        <v>1721</v>
      </c>
      <c r="M22" s="661">
        <v>495</v>
      </c>
      <c r="N22" s="674">
        <v>2216</v>
      </c>
      <c r="O22" s="660">
        <v>2177</v>
      </c>
      <c r="P22" s="661">
        <v>462</v>
      </c>
      <c r="Q22" s="674">
        <v>2639</v>
      </c>
      <c r="R22" s="660">
        <v>2022</v>
      </c>
      <c r="S22" s="661">
        <v>363</v>
      </c>
      <c r="T22" s="674">
        <v>2385</v>
      </c>
      <c r="U22" s="660">
        <v>1990</v>
      </c>
      <c r="V22" s="661">
        <v>467</v>
      </c>
      <c r="W22" s="674">
        <v>2457</v>
      </c>
      <c r="X22" s="660">
        <v>1793</v>
      </c>
      <c r="Y22" s="661">
        <v>520</v>
      </c>
      <c r="Z22" s="674">
        <v>2313</v>
      </c>
      <c r="AA22" s="660">
        <v>1413</v>
      </c>
      <c r="AB22" s="661">
        <v>503</v>
      </c>
      <c r="AC22" s="674">
        <v>1916</v>
      </c>
      <c r="AD22" s="660">
        <v>1545</v>
      </c>
      <c r="AE22" s="661">
        <v>448</v>
      </c>
      <c r="AF22" s="674">
        <v>1993</v>
      </c>
      <c r="AG22" s="660">
        <v>1889</v>
      </c>
      <c r="AH22" s="661">
        <v>485</v>
      </c>
      <c r="AI22" s="674">
        <v>2374</v>
      </c>
      <c r="AJ22" s="660">
        <v>1661</v>
      </c>
      <c r="AK22" s="661">
        <v>500</v>
      </c>
      <c r="AL22" s="674">
        <v>2161</v>
      </c>
      <c r="AM22" s="656">
        <v>21416</v>
      </c>
      <c r="AN22" s="657">
        <v>5677</v>
      </c>
      <c r="AO22" s="1102">
        <v>27093</v>
      </c>
    </row>
    <row r="23" spans="2:41" x14ac:dyDescent="0.2">
      <c r="B23" s="1075" t="s">
        <v>58</v>
      </c>
      <c r="C23" s="660">
        <v>129011</v>
      </c>
      <c r="D23" s="661">
        <v>44145</v>
      </c>
      <c r="E23" s="674">
        <v>173156</v>
      </c>
      <c r="F23" s="660">
        <v>120873</v>
      </c>
      <c r="G23" s="661">
        <v>40158</v>
      </c>
      <c r="H23" s="674">
        <v>161031</v>
      </c>
      <c r="I23" s="656">
        <v>132522</v>
      </c>
      <c r="J23" s="661">
        <v>45049</v>
      </c>
      <c r="K23" s="674">
        <v>177571</v>
      </c>
      <c r="L23" s="660">
        <v>117386</v>
      </c>
      <c r="M23" s="661">
        <v>41749</v>
      </c>
      <c r="N23" s="674">
        <v>159135</v>
      </c>
      <c r="O23" s="660">
        <v>123286</v>
      </c>
      <c r="P23" s="661">
        <v>42402</v>
      </c>
      <c r="Q23" s="674">
        <v>165688</v>
      </c>
      <c r="R23" s="660">
        <v>122820</v>
      </c>
      <c r="S23" s="661">
        <v>40456</v>
      </c>
      <c r="T23" s="674">
        <v>163276</v>
      </c>
      <c r="U23" s="660">
        <v>125484</v>
      </c>
      <c r="V23" s="661">
        <v>38535</v>
      </c>
      <c r="W23" s="674">
        <v>164019</v>
      </c>
      <c r="X23" s="660">
        <v>126211</v>
      </c>
      <c r="Y23" s="661">
        <v>41310</v>
      </c>
      <c r="Z23" s="674">
        <v>167521</v>
      </c>
      <c r="AA23" s="660">
        <v>117552</v>
      </c>
      <c r="AB23" s="661">
        <v>38526</v>
      </c>
      <c r="AC23" s="674">
        <v>156078</v>
      </c>
      <c r="AD23" s="660">
        <v>121819</v>
      </c>
      <c r="AE23" s="661">
        <v>40338</v>
      </c>
      <c r="AF23" s="674">
        <v>162157</v>
      </c>
      <c r="AG23" s="660">
        <v>124292</v>
      </c>
      <c r="AH23" s="661">
        <v>41462</v>
      </c>
      <c r="AI23" s="674">
        <v>165754</v>
      </c>
      <c r="AJ23" s="660">
        <v>130185</v>
      </c>
      <c r="AK23" s="661">
        <v>42446</v>
      </c>
      <c r="AL23" s="674">
        <v>172631</v>
      </c>
      <c r="AM23" s="656">
        <v>1491441</v>
      </c>
      <c r="AN23" s="657">
        <v>496576</v>
      </c>
      <c r="AO23" s="1102">
        <v>1988017</v>
      </c>
    </row>
    <row r="24" spans="2:41" ht="15" x14ac:dyDescent="0.25">
      <c r="B24" s="1103" t="s">
        <v>932</v>
      </c>
      <c r="C24" s="664">
        <v>218376</v>
      </c>
      <c r="D24" s="665">
        <v>70716</v>
      </c>
      <c r="E24" s="674">
        <v>289092</v>
      </c>
      <c r="F24" s="664">
        <v>208902</v>
      </c>
      <c r="G24" s="665">
        <v>65107</v>
      </c>
      <c r="H24" s="674">
        <v>274009</v>
      </c>
      <c r="I24" s="664">
        <v>228976</v>
      </c>
      <c r="J24" s="665">
        <v>74843</v>
      </c>
      <c r="K24" s="674">
        <v>303819</v>
      </c>
      <c r="L24" s="664">
        <v>204506</v>
      </c>
      <c r="M24" s="665">
        <v>70644</v>
      </c>
      <c r="N24" s="679">
        <v>275150</v>
      </c>
      <c r="O24" s="664">
        <v>214883</v>
      </c>
      <c r="P24" s="665">
        <v>72384</v>
      </c>
      <c r="Q24" s="679">
        <v>287267</v>
      </c>
      <c r="R24" s="664">
        <v>213077</v>
      </c>
      <c r="S24" s="665">
        <v>69540</v>
      </c>
      <c r="T24" s="679">
        <v>282617</v>
      </c>
      <c r="U24" s="664">
        <v>218397</v>
      </c>
      <c r="V24" s="665">
        <v>65131</v>
      </c>
      <c r="W24" s="679">
        <v>283528</v>
      </c>
      <c r="X24" s="664">
        <v>217435</v>
      </c>
      <c r="Y24" s="665">
        <v>69593</v>
      </c>
      <c r="Z24" s="679">
        <v>287028</v>
      </c>
      <c r="AA24" s="664">
        <v>200069</v>
      </c>
      <c r="AB24" s="665">
        <v>64591</v>
      </c>
      <c r="AC24" s="679">
        <v>264660</v>
      </c>
      <c r="AD24" s="664">
        <v>208378</v>
      </c>
      <c r="AE24" s="665">
        <v>68435</v>
      </c>
      <c r="AF24" s="679">
        <v>276813</v>
      </c>
      <c r="AG24" s="664">
        <v>212426</v>
      </c>
      <c r="AH24" s="665">
        <v>70025</v>
      </c>
      <c r="AI24" s="679">
        <v>282451</v>
      </c>
      <c r="AJ24" s="664">
        <v>223785</v>
      </c>
      <c r="AK24" s="665">
        <v>73113</v>
      </c>
      <c r="AL24" s="679">
        <v>296898</v>
      </c>
      <c r="AM24" s="664">
        <v>2569210</v>
      </c>
      <c r="AN24" s="665">
        <v>834122</v>
      </c>
      <c r="AO24" s="1104">
        <v>3403332</v>
      </c>
    </row>
    <row r="25" spans="2:41" ht="21.75" customHeight="1" x14ac:dyDescent="0.2">
      <c r="B25" s="1101" t="s">
        <v>933</v>
      </c>
      <c r="C25" s="1058"/>
      <c r="D25" s="1059"/>
      <c r="E25" s="1060"/>
      <c r="F25" s="1058"/>
      <c r="G25" s="1059"/>
      <c r="H25" s="1060"/>
      <c r="I25" s="1058"/>
      <c r="J25" s="1059"/>
      <c r="K25" s="1060"/>
      <c r="L25" s="1058"/>
      <c r="M25" s="1059"/>
      <c r="N25" s="1060"/>
      <c r="O25" s="1058"/>
      <c r="P25" s="1059"/>
      <c r="Q25" s="1060"/>
      <c r="R25" s="1058"/>
      <c r="S25" s="1059"/>
      <c r="T25" s="1060"/>
      <c r="U25" s="1058"/>
      <c r="V25" s="1059"/>
      <c r="W25" s="1060"/>
      <c r="X25" s="1058"/>
      <c r="Y25" s="1059"/>
      <c r="Z25" s="1060"/>
      <c r="AA25" s="1058"/>
      <c r="AB25" s="1059"/>
      <c r="AC25" s="1060"/>
      <c r="AD25" s="1058"/>
      <c r="AE25" s="1059"/>
      <c r="AF25" s="1060"/>
      <c r="AG25" s="1058"/>
      <c r="AH25" s="1059"/>
      <c r="AI25" s="1060"/>
      <c r="AJ25" s="1058"/>
      <c r="AK25" s="1059"/>
      <c r="AL25" s="1060"/>
      <c r="AM25" s="1058"/>
      <c r="AN25" s="1059"/>
      <c r="AO25" s="1061"/>
    </row>
    <row r="26" spans="2:41" x14ac:dyDescent="0.2">
      <c r="B26" s="699" t="s">
        <v>47</v>
      </c>
      <c r="C26" s="656">
        <v>178</v>
      </c>
      <c r="D26" s="657">
        <v>245</v>
      </c>
      <c r="E26" s="674">
        <v>423</v>
      </c>
      <c r="F26" s="656">
        <v>127</v>
      </c>
      <c r="G26" s="657">
        <v>177</v>
      </c>
      <c r="H26" s="674">
        <v>304</v>
      </c>
      <c r="I26" s="656">
        <v>239</v>
      </c>
      <c r="J26" s="657">
        <v>283</v>
      </c>
      <c r="K26" s="674">
        <v>522</v>
      </c>
      <c r="L26" s="656">
        <v>149</v>
      </c>
      <c r="M26" s="657">
        <v>327</v>
      </c>
      <c r="N26" s="674">
        <v>476</v>
      </c>
      <c r="O26" s="656">
        <v>150</v>
      </c>
      <c r="P26" s="657">
        <v>262</v>
      </c>
      <c r="Q26" s="674">
        <v>412</v>
      </c>
      <c r="R26" s="656">
        <v>227</v>
      </c>
      <c r="S26" s="657">
        <v>289</v>
      </c>
      <c r="T26" s="674">
        <v>516</v>
      </c>
      <c r="U26" s="656">
        <v>228</v>
      </c>
      <c r="V26" s="657">
        <v>245</v>
      </c>
      <c r="W26" s="674">
        <v>473</v>
      </c>
      <c r="X26" s="656">
        <v>197</v>
      </c>
      <c r="Y26" s="657">
        <v>226</v>
      </c>
      <c r="Z26" s="674">
        <v>423</v>
      </c>
      <c r="AA26" s="656">
        <v>222</v>
      </c>
      <c r="AB26" s="657">
        <v>138</v>
      </c>
      <c r="AC26" s="674">
        <v>360</v>
      </c>
      <c r="AD26" s="656">
        <v>201</v>
      </c>
      <c r="AE26" s="657">
        <v>215</v>
      </c>
      <c r="AF26" s="674">
        <v>416</v>
      </c>
      <c r="AG26" s="656">
        <v>149</v>
      </c>
      <c r="AH26" s="657">
        <v>315</v>
      </c>
      <c r="AI26" s="674">
        <v>464</v>
      </c>
      <c r="AJ26" s="656">
        <v>189</v>
      </c>
      <c r="AK26" s="657">
        <v>290</v>
      </c>
      <c r="AL26" s="674">
        <v>479</v>
      </c>
      <c r="AM26" s="656">
        <v>2256</v>
      </c>
      <c r="AN26" s="657">
        <v>3012</v>
      </c>
      <c r="AO26" s="1054">
        <v>5268</v>
      </c>
    </row>
    <row r="27" spans="2:41" x14ac:dyDescent="0.2">
      <c r="B27" s="1075" t="s">
        <v>48</v>
      </c>
      <c r="C27" s="660">
        <v>346</v>
      </c>
      <c r="D27" s="661">
        <v>459</v>
      </c>
      <c r="E27" s="674">
        <v>805</v>
      </c>
      <c r="F27" s="660">
        <v>397</v>
      </c>
      <c r="G27" s="661">
        <v>378</v>
      </c>
      <c r="H27" s="674">
        <v>775</v>
      </c>
      <c r="I27" s="660">
        <v>479</v>
      </c>
      <c r="J27" s="661">
        <v>392</v>
      </c>
      <c r="K27" s="674">
        <v>871</v>
      </c>
      <c r="L27" s="660">
        <v>542</v>
      </c>
      <c r="M27" s="661">
        <v>496</v>
      </c>
      <c r="N27" s="674">
        <v>1038</v>
      </c>
      <c r="O27" s="660">
        <v>482</v>
      </c>
      <c r="P27" s="661">
        <v>342</v>
      </c>
      <c r="Q27" s="674">
        <v>824</v>
      </c>
      <c r="R27" s="660">
        <v>691</v>
      </c>
      <c r="S27" s="661">
        <v>310</v>
      </c>
      <c r="T27" s="674">
        <v>1001</v>
      </c>
      <c r="U27" s="660">
        <v>707</v>
      </c>
      <c r="V27" s="661">
        <v>283</v>
      </c>
      <c r="W27" s="674">
        <v>990</v>
      </c>
      <c r="X27" s="660">
        <v>570</v>
      </c>
      <c r="Y27" s="661">
        <v>378</v>
      </c>
      <c r="Z27" s="674">
        <v>948</v>
      </c>
      <c r="AA27" s="660">
        <v>544</v>
      </c>
      <c r="AB27" s="661">
        <v>440</v>
      </c>
      <c r="AC27" s="674">
        <v>984</v>
      </c>
      <c r="AD27" s="660">
        <v>518</v>
      </c>
      <c r="AE27" s="661">
        <v>418</v>
      </c>
      <c r="AF27" s="674">
        <v>936</v>
      </c>
      <c r="AG27" s="660">
        <v>502</v>
      </c>
      <c r="AH27" s="661">
        <v>273</v>
      </c>
      <c r="AI27" s="674">
        <v>775</v>
      </c>
      <c r="AJ27" s="660">
        <v>466</v>
      </c>
      <c r="AK27" s="661">
        <v>203</v>
      </c>
      <c r="AL27" s="674">
        <v>669</v>
      </c>
      <c r="AM27" s="656">
        <v>6244</v>
      </c>
      <c r="AN27" s="657">
        <v>4372</v>
      </c>
      <c r="AO27" s="1102">
        <v>10616</v>
      </c>
    </row>
    <row r="28" spans="2:41" x14ac:dyDescent="0.2">
      <c r="B28" s="1075" t="s">
        <v>49</v>
      </c>
      <c r="C28" s="660">
        <v>747</v>
      </c>
      <c r="D28" s="661">
        <v>1058</v>
      </c>
      <c r="E28" s="674">
        <v>1805</v>
      </c>
      <c r="F28" s="660">
        <v>674</v>
      </c>
      <c r="G28" s="661">
        <v>981</v>
      </c>
      <c r="H28" s="674">
        <v>1655</v>
      </c>
      <c r="I28" s="660">
        <v>891</v>
      </c>
      <c r="J28" s="661">
        <v>796</v>
      </c>
      <c r="K28" s="674">
        <v>1687</v>
      </c>
      <c r="L28" s="660">
        <v>1004</v>
      </c>
      <c r="M28" s="661">
        <v>907</v>
      </c>
      <c r="N28" s="674">
        <v>1911</v>
      </c>
      <c r="O28" s="660">
        <v>1090</v>
      </c>
      <c r="P28" s="661">
        <v>1080</v>
      </c>
      <c r="Q28" s="674">
        <v>2170</v>
      </c>
      <c r="R28" s="660">
        <v>906</v>
      </c>
      <c r="S28" s="661">
        <v>963</v>
      </c>
      <c r="T28" s="674">
        <v>1869</v>
      </c>
      <c r="U28" s="660">
        <v>1137</v>
      </c>
      <c r="V28" s="661">
        <v>805</v>
      </c>
      <c r="W28" s="674">
        <v>1942</v>
      </c>
      <c r="X28" s="660">
        <v>924</v>
      </c>
      <c r="Y28" s="661">
        <v>782</v>
      </c>
      <c r="Z28" s="674">
        <v>1706</v>
      </c>
      <c r="AA28" s="660">
        <v>964</v>
      </c>
      <c r="AB28" s="661">
        <v>775</v>
      </c>
      <c r="AC28" s="674">
        <v>1739</v>
      </c>
      <c r="AD28" s="660">
        <v>974</v>
      </c>
      <c r="AE28" s="661">
        <v>950</v>
      </c>
      <c r="AF28" s="674">
        <v>1924</v>
      </c>
      <c r="AG28" s="660">
        <v>841</v>
      </c>
      <c r="AH28" s="661">
        <v>1134</v>
      </c>
      <c r="AI28" s="674">
        <v>1975</v>
      </c>
      <c r="AJ28" s="660">
        <v>1194</v>
      </c>
      <c r="AK28" s="661">
        <v>945</v>
      </c>
      <c r="AL28" s="674">
        <v>2139</v>
      </c>
      <c r="AM28" s="656">
        <v>11346</v>
      </c>
      <c r="AN28" s="657">
        <v>11176</v>
      </c>
      <c r="AO28" s="1102">
        <v>22522</v>
      </c>
    </row>
    <row r="29" spans="2:41" x14ac:dyDescent="0.2">
      <c r="B29" s="1075" t="s">
        <v>50</v>
      </c>
      <c r="C29" s="660">
        <v>769</v>
      </c>
      <c r="D29" s="661">
        <v>325</v>
      </c>
      <c r="E29" s="674">
        <v>1094</v>
      </c>
      <c r="F29" s="660">
        <v>656</v>
      </c>
      <c r="G29" s="661">
        <v>277</v>
      </c>
      <c r="H29" s="674">
        <v>933</v>
      </c>
      <c r="I29" s="660">
        <v>534</v>
      </c>
      <c r="J29" s="661">
        <v>253</v>
      </c>
      <c r="K29" s="674">
        <v>787</v>
      </c>
      <c r="L29" s="660">
        <v>415</v>
      </c>
      <c r="M29" s="661">
        <v>241</v>
      </c>
      <c r="N29" s="674">
        <v>656</v>
      </c>
      <c r="O29" s="660">
        <v>553</v>
      </c>
      <c r="P29" s="661">
        <v>204</v>
      </c>
      <c r="Q29" s="674">
        <v>757</v>
      </c>
      <c r="R29" s="660">
        <v>522</v>
      </c>
      <c r="S29" s="661">
        <v>214</v>
      </c>
      <c r="T29" s="674">
        <v>736</v>
      </c>
      <c r="U29" s="660">
        <v>493</v>
      </c>
      <c r="V29" s="661">
        <v>263</v>
      </c>
      <c r="W29" s="674">
        <v>756</v>
      </c>
      <c r="X29" s="660">
        <v>467</v>
      </c>
      <c r="Y29" s="661">
        <v>277</v>
      </c>
      <c r="Z29" s="674">
        <v>744</v>
      </c>
      <c r="AA29" s="660">
        <v>445</v>
      </c>
      <c r="AB29" s="661">
        <v>235</v>
      </c>
      <c r="AC29" s="674">
        <v>680</v>
      </c>
      <c r="AD29" s="660">
        <v>414</v>
      </c>
      <c r="AE29" s="661">
        <v>171</v>
      </c>
      <c r="AF29" s="674">
        <v>585</v>
      </c>
      <c r="AG29" s="660">
        <v>465</v>
      </c>
      <c r="AH29" s="661">
        <v>207</v>
      </c>
      <c r="AI29" s="674">
        <v>672</v>
      </c>
      <c r="AJ29" s="660">
        <v>494</v>
      </c>
      <c r="AK29" s="661">
        <v>348</v>
      </c>
      <c r="AL29" s="674">
        <v>842</v>
      </c>
      <c r="AM29" s="656">
        <v>6227</v>
      </c>
      <c r="AN29" s="657">
        <v>3015</v>
      </c>
      <c r="AO29" s="1102">
        <v>9242</v>
      </c>
    </row>
    <row r="30" spans="2:41" x14ac:dyDescent="0.2">
      <c r="B30" s="1075" t="s">
        <v>51</v>
      </c>
      <c r="C30" s="660">
        <v>901</v>
      </c>
      <c r="D30" s="661">
        <v>823</v>
      </c>
      <c r="E30" s="674">
        <v>1724</v>
      </c>
      <c r="F30" s="660">
        <v>953</v>
      </c>
      <c r="G30" s="661">
        <v>732</v>
      </c>
      <c r="H30" s="674">
        <v>1685</v>
      </c>
      <c r="I30" s="660">
        <v>965</v>
      </c>
      <c r="J30" s="661">
        <v>749</v>
      </c>
      <c r="K30" s="674">
        <v>1714</v>
      </c>
      <c r="L30" s="660">
        <v>993</v>
      </c>
      <c r="M30" s="661">
        <v>881</v>
      </c>
      <c r="N30" s="674">
        <v>1874</v>
      </c>
      <c r="O30" s="660">
        <v>955</v>
      </c>
      <c r="P30" s="661">
        <v>705</v>
      </c>
      <c r="Q30" s="674">
        <v>1660</v>
      </c>
      <c r="R30" s="660">
        <v>1090</v>
      </c>
      <c r="S30" s="661">
        <v>646</v>
      </c>
      <c r="T30" s="674">
        <v>1736</v>
      </c>
      <c r="U30" s="660">
        <v>1168</v>
      </c>
      <c r="V30" s="661">
        <v>581</v>
      </c>
      <c r="W30" s="674">
        <v>1749</v>
      </c>
      <c r="X30" s="660">
        <v>1206</v>
      </c>
      <c r="Y30" s="661">
        <v>563</v>
      </c>
      <c r="Z30" s="674">
        <v>1769</v>
      </c>
      <c r="AA30" s="660">
        <v>1192</v>
      </c>
      <c r="AB30" s="661">
        <v>424</v>
      </c>
      <c r="AC30" s="674">
        <v>1616</v>
      </c>
      <c r="AD30" s="660">
        <v>1217</v>
      </c>
      <c r="AE30" s="661">
        <v>366</v>
      </c>
      <c r="AF30" s="674">
        <v>1583</v>
      </c>
      <c r="AG30" s="660">
        <v>1193</v>
      </c>
      <c r="AH30" s="661">
        <v>367</v>
      </c>
      <c r="AI30" s="674">
        <v>1560</v>
      </c>
      <c r="AJ30" s="660">
        <v>1152</v>
      </c>
      <c r="AK30" s="661">
        <v>611</v>
      </c>
      <c r="AL30" s="674">
        <v>1763</v>
      </c>
      <c r="AM30" s="656">
        <v>12985</v>
      </c>
      <c r="AN30" s="657">
        <v>7448</v>
      </c>
      <c r="AO30" s="1102">
        <v>20433</v>
      </c>
    </row>
    <row r="31" spans="2:41" x14ac:dyDescent="0.2">
      <c r="B31" s="1075" t="s">
        <v>52</v>
      </c>
      <c r="C31" s="660">
        <v>4119</v>
      </c>
      <c r="D31" s="661">
        <v>3207</v>
      </c>
      <c r="E31" s="674">
        <v>7326</v>
      </c>
      <c r="F31" s="660">
        <v>3902</v>
      </c>
      <c r="G31" s="661">
        <v>2829</v>
      </c>
      <c r="H31" s="674">
        <v>6731</v>
      </c>
      <c r="I31" s="660">
        <v>4566</v>
      </c>
      <c r="J31" s="661">
        <v>3489</v>
      </c>
      <c r="K31" s="674">
        <v>8055</v>
      </c>
      <c r="L31" s="660">
        <v>3685</v>
      </c>
      <c r="M31" s="661">
        <v>4055</v>
      </c>
      <c r="N31" s="674">
        <v>7740</v>
      </c>
      <c r="O31" s="660">
        <v>3809</v>
      </c>
      <c r="P31" s="661">
        <v>4324</v>
      </c>
      <c r="Q31" s="674">
        <v>8133</v>
      </c>
      <c r="R31" s="660">
        <v>4106</v>
      </c>
      <c r="S31" s="661">
        <v>3912</v>
      </c>
      <c r="T31" s="674">
        <v>8018</v>
      </c>
      <c r="U31" s="660">
        <v>4062</v>
      </c>
      <c r="V31" s="661">
        <v>3495</v>
      </c>
      <c r="W31" s="674">
        <v>7557</v>
      </c>
      <c r="X31" s="660">
        <v>3898</v>
      </c>
      <c r="Y31" s="661">
        <v>3480</v>
      </c>
      <c r="Z31" s="674">
        <v>7378</v>
      </c>
      <c r="AA31" s="660">
        <v>3870</v>
      </c>
      <c r="AB31" s="661">
        <v>3220</v>
      </c>
      <c r="AC31" s="674">
        <v>7090</v>
      </c>
      <c r="AD31" s="660">
        <v>3975</v>
      </c>
      <c r="AE31" s="661">
        <v>3245</v>
      </c>
      <c r="AF31" s="674">
        <v>7220</v>
      </c>
      <c r="AG31" s="660">
        <v>4001</v>
      </c>
      <c r="AH31" s="661">
        <v>3724</v>
      </c>
      <c r="AI31" s="674">
        <v>7725</v>
      </c>
      <c r="AJ31" s="660">
        <v>4026</v>
      </c>
      <c r="AK31" s="661">
        <v>3678</v>
      </c>
      <c r="AL31" s="674">
        <v>7704</v>
      </c>
      <c r="AM31" s="656">
        <v>48019</v>
      </c>
      <c r="AN31" s="657">
        <v>42658</v>
      </c>
      <c r="AO31" s="1102">
        <v>90677</v>
      </c>
    </row>
    <row r="32" spans="2:41" x14ac:dyDescent="0.2">
      <c r="B32" s="1075" t="s">
        <v>856</v>
      </c>
      <c r="C32" s="660">
        <v>2746</v>
      </c>
      <c r="D32" s="661">
        <v>1848</v>
      </c>
      <c r="E32" s="674">
        <v>4594</v>
      </c>
      <c r="F32" s="660">
        <v>2248</v>
      </c>
      <c r="G32" s="661">
        <v>1777</v>
      </c>
      <c r="H32" s="674">
        <v>4025</v>
      </c>
      <c r="I32" s="660">
        <v>2553</v>
      </c>
      <c r="J32" s="661">
        <v>1957</v>
      </c>
      <c r="K32" s="674">
        <v>4510</v>
      </c>
      <c r="L32" s="660">
        <v>1977</v>
      </c>
      <c r="M32" s="661">
        <v>1658</v>
      </c>
      <c r="N32" s="674">
        <v>3635</v>
      </c>
      <c r="O32" s="660">
        <v>1855</v>
      </c>
      <c r="P32" s="661">
        <v>1471</v>
      </c>
      <c r="Q32" s="674">
        <v>3326</v>
      </c>
      <c r="R32" s="660">
        <v>1968</v>
      </c>
      <c r="S32" s="661">
        <v>1466</v>
      </c>
      <c r="T32" s="674">
        <v>3434</v>
      </c>
      <c r="U32" s="660">
        <v>2085</v>
      </c>
      <c r="V32" s="661">
        <v>1467</v>
      </c>
      <c r="W32" s="674">
        <v>3552</v>
      </c>
      <c r="X32" s="660">
        <v>2168</v>
      </c>
      <c r="Y32" s="661">
        <v>1394</v>
      </c>
      <c r="Z32" s="674">
        <v>3562</v>
      </c>
      <c r="AA32" s="660">
        <v>2265</v>
      </c>
      <c r="AB32" s="661">
        <v>1294</v>
      </c>
      <c r="AC32" s="674">
        <v>3559</v>
      </c>
      <c r="AD32" s="660">
        <v>2467</v>
      </c>
      <c r="AE32" s="661">
        <v>1380</v>
      </c>
      <c r="AF32" s="674">
        <v>3847</v>
      </c>
      <c r="AG32" s="660">
        <v>2390</v>
      </c>
      <c r="AH32" s="661">
        <v>1451</v>
      </c>
      <c r="AI32" s="674">
        <v>3841</v>
      </c>
      <c r="AJ32" s="660">
        <v>2521</v>
      </c>
      <c r="AK32" s="661">
        <v>1628</v>
      </c>
      <c r="AL32" s="674">
        <v>4149</v>
      </c>
      <c r="AM32" s="656">
        <v>27243</v>
      </c>
      <c r="AN32" s="657">
        <v>18791</v>
      </c>
      <c r="AO32" s="1102">
        <v>46034</v>
      </c>
    </row>
    <row r="33" spans="2:41" x14ac:dyDescent="0.2">
      <c r="B33" s="1075" t="s">
        <v>53</v>
      </c>
      <c r="C33" s="660">
        <v>2649</v>
      </c>
      <c r="D33" s="661">
        <v>2041</v>
      </c>
      <c r="E33" s="674">
        <v>4690</v>
      </c>
      <c r="F33" s="660">
        <v>2781</v>
      </c>
      <c r="G33" s="661">
        <v>1988</v>
      </c>
      <c r="H33" s="674">
        <v>4769</v>
      </c>
      <c r="I33" s="660">
        <v>2708</v>
      </c>
      <c r="J33" s="661">
        <v>1953</v>
      </c>
      <c r="K33" s="674">
        <v>4661</v>
      </c>
      <c r="L33" s="660">
        <v>2537</v>
      </c>
      <c r="M33" s="661">
        <v>2033</v>
      </c>
      <c r="N33" s="674">
        <v>4570</v>
      </c>
      <c r="O33" s="660">
        <v>2595</v>
      </c>
      <c r="P33" s="661">
        <v>2300</v>
      </c>
      <c r="Q33" s="674">
        <v>4895</v>
      </c>
      <c r="R33" s="660">
        <v>2722</v>
      </c>
      <c r="S33" s="661">
        <v>2128</v>
      </c>
      <c r="T33" s="674">
        <v>4850</v>
      </c>
      <c r="U33" s="660">
        <v>2985</v>
      </c>
      <c r="V33" s="661">
        <v>2239</v>
      </c>
      <c r="W33" s="674">
        <v>5224</v>
      </c>
      <c r="X33" s="660">
        <v>2950</v>
      </c>
      <c r="Y33" s="661">
        <v>2056</v>
      </c>
      <c r="Z33" s="674">
        <v>5006</v>
      </c>
      <c r="AA33" s="660">
        <v>2757</v>
      </c>
      <c r="AB33" s="661">
        <v>1908</v>
      </c>
      <c r="AC33" s="674">
        <v>4665</v>
      </c>
      <c r="AD33" s="660">
        <v>2599</v>
      </c>
      <c r="AE33" s="661">
        <v>1931</v>
      </c>
      <c r="AF33" s="674">
        <v>4530</v>
      </c>
      <c r="AG33" s="660">
        <v>2527</v>
      </c>
      <c r="AH33" s="661">
        <v>1861</v>
      </c>
      <c r="AI33" s="674">
        <v>4388</v>
      </c>
      <c r="AJ33" s="660">
        <v>2784</v>
      </c>
      <c r="AK33" s="661">
        <v>1674</v>
      </c>
      <c r="AL33" s="674">
        <v>4458</v>
      </c>
      <c r="AM33" s="656">
        <v>32594</v>
      </c>
      <c r="AN33" s="657">
        <v>24112</v>
      </c>
      <c r="AO33" s="1102">
        <v>56706</v>
      </c>
    </row>
    <row r="34" spans="2:41" x14ac:dyDescent="0.2">
      <c r="B34" s="1075" t="s">
        <v>54</v>
      </c>
      <c r="C34" s="660">
        <v>3347</v>
      </c>
      <c r="D34" s="661">
        <v>2302</v>
      </c>
      <c r="E34" s="674">
        <v>5649</v>
      </c>
      <c r="F34" s="660">
        <v>3050</v>
      </c>
      <c r="G34" s="661">
        <v>2137</v>
      </c>
      <c r="H34" s="674">
        <v>5187</v>
      </c>
      <c r="I34" s="660">
        <v>3122</v>
      </c>
      <c r="J34" s="661">
        <v>1878</v>
      </c>
      <c r="K34" s="674">
        <v>5000</v>
      </c>
      <c r="L34" s="660">
        <v>3506</v>
      </c>
      <c r="M34" s="661">
        <v>2063</v>
      </c>
      <c r="N34" s="674">
        <v>5569</v>
      </c>
      <c r="O34" s="660">
        <v>3844</v>
      </c>
      <c r="P34" s="661">
        <v>2160</v>
      </c>
      <c r="Q34" s="674">
        <v>6004</v>
      </c>
      <c r="R34" s="660">
        <v>3474</v>
      </c>
      <c r="S34" s="661">
        <v>2086</v>
      </c>
      <c r="T34" s="674">
        <v>5560</v>
      </c>
      <c r="U34" s="660">
        <v>3403</v>
      </c>
      <c r="V34" s="661">
        <v>2283</v>
      </c>
      <c r="W34" s="674">
        <v>5686</v>
      </c>
      <c r="X34" s="660">
        <v>3336</v>
      </c>
      <c r="Y34" s="661">
        <v>2333</v>
      </c>
      <c r="Z34" s="674">
        <v>5669</v>
      </c>
      <c r="AA34" s="660">
        <v>3196</v>
      </c>
      <c r="AB34" s="661">
        <v>2054</v>
      </c>
      <c r="AC34" s="674">
        <v>5250</v>
      </c>
      <c r="AD34" s="660">
        <v>3106</v>
      </c>
      <c r="AE34" s="661">
        <v>2178</v>
      </c>
      <c r="AF34" s="674">
        <v>5284</v>
      </c>
      <c r="AG34" s="660">
        <v>3101</v>
      </c>
      <c r="AH34" s="661">
        <v>2089</v>
      </c>
      <c r="AI34" s="674">
        <v>5190</v>
      </c>
      <c r="AJ34" s="660">
        <v>3307</v>
      </c>
      <c r="AK34" s="661">
        <v>2404</v>
      </c>
      <c r="AL34" s="674">
        <v>5711</v>
      </c>
      <c r="AM34" s="656">
        <v>39792</v>
      </c>
      <c r="AN34" s="657">
        <v>25967</v>
      </c>
      <c r="AO34" s="1102">
        <v>65759</v>
      </c>
    </row>
    <row r="35" spans="2:41" x14ac:dyDescent="0.2">
      <c r="B35" s="1075" t="s">
        <v>857</v>
      </c>
      <c r="C35" s="660">
        <v>1528</v>
      </c>
      <c r="D35" s="661">
        <v>930</v>
      </c>
      <c r="E35" s="674">
        <v>2458</v>
      </c>
      <c r="F35" s="660">
        <v>1596</v>
      </c>
      <c r="G35" s="661">
        <v>936</v>
      </c>
      <c r="H35" s="674">
        <v>2532</v>
      </c>
      <c r="I35" s="660">
        <v>1606</v>
      </c>
      <c r="J35" s="661">
        <v>1082</v>
      </c>
      <c r="K35" s="674">
        <v>2688</v>
      </c>
      <c r="L35" s="660">
        <v>1299</v>
      </c>
      <c r="M35" s="661">
        <v>1056</v>
      </c>
      <c r="N35" s="674">
        <v>2355</v>
      </c>
      <c r="O35" s="660">
        <v>1834</v>
      </c>
      <c r="P35" s="661">
        <v>1197</v>
      </c>
      <c r="Q35" s="674">
        <v>3031</v>
      </c>
      <c r="R35" s="660">
        <v>2014</v>
      </c>
      <c r="S35" s="661">
        <v>1285</v>
      </c>
      <c r="T35" s="674">
        <v>3299</v>
      </c>
      <c r="U35" s="660">
        <v>1910</v>
      </c>
      <c r="V35" s="661">
        <v>1028</v>
      </c>
      <c r="W35" s="674">
        <v>2938</v>
      </c>
      <c r="X35" s="660">
        <v>1721</v>
      </c>
      <c r="Y35" s="661">
        <v>1018</v>
      </c>
      <c r="Z35" s="674">
        <v>2739</v>
      </c>
      <c r="AA35" s="660">
        <v>1424</v>
      </c>
      <c r="AB35" s="661">
        <v>973</v>
      </c>
      <c r="AC35" s="674">
        <v>2397</v>
      </c>
      <c r="AD35" s="660">
        <v>1352</v>
      </c>
      <c r="AE35" s="661">
        <v>895</v>
      </c>
      <c r="AF35" s="674">
        <v>2247</v>
      </c>
      <c r="AG35" s="660">
        <v>1226</v>
      </c>
      <c r="AH35" s="661">
        <v>993</v>
      </c>
      <c r="AI35" s="674">
        <v>2219</v>
      </c>
      <c r="AJ35" s="660">
        <v>1301</v>
      </c>
      <c r="AK35" s="661">
        <v>786</v>
      </c>
      <c r="AL35" s="674">
        <v>2087</v>
      </c>
      <c r="AM35" s="656">
        <v>18811</v>
      </c>
      <c r="AN35" s="657">
        <v>12179</v>
      </c>
      <c r="AO35" s="1102">
        <v>30990</v>
      </c>
    </row>
    <row r="36" spans="2:41" x14ac:dyDescent="0.2">
      <c r="B36" s="1075" t="s">
        <v>55</v>
      </c>
      <c r="C36" s="660">
        <v>363</v>
      </c>
      <c r="D36" s="661">
        <v>353</v>
      </c>
      <c r="E36" s="674">
        <v>716</v>
      </c>
      <c r="F36" s="660">
        <v>389</v>
      </c>
      <c r="G36" s="661">
        <v>311</v>
      </c>
      <c r="H36" s="674">
        <v>700</v>
      </c>
      <c r="I36" s="660">
        <v>659</v>
      </c>
      <c r="J36" s="661">
        <v>512</v>
      </c>
      <c r="K36" s="674">
        <v>1171</v>
      </c>
      <c r="L36" s="660">
        <v>615</v>
      </c>
      <c r="M36" s="661">
        <v>457</v>
      </c>
      <c r="N36" s="674">
        <v>1072</v>
      </c>
      <c r="O36" s="660">
        <v>532</v>
      </c>
      <c r="P36" s="661">
        <v>344</v>
      </c>
      <c r="Q36" s="674">
        <v>876</v>
      </c>
      <c r="R36" s="660">
        <v>480</v>
      </c>
      <c r="S36" s="661">
        <v>384</v>
      </c>
      <c r="T36" s="674">
        <v>864</v>
      </c>
      <c r="U36" s="660">
        <v>418</v>
      </c>
      <c r="V36" s="661">
        <v>393</v>
      </c>
      <c r="W36" s="674">
        <v>811</v>
      </c>
      <c r="X36" s="660">
        <v>321</v>
      </c>
      <c r="Y36" s="661">
        <v>415</v>
      </c>
      <c r="Z36" s="674">
        <v>736</v>
      </c>
      <c r="AA36" s="660">
        <v>288</v>
      </c>
      <c r="AB36" s="661">
        <v>364</v>
      </c>
      <c r="AC36" s="674">
        <v>652</v>
      </c>
      <c r="AD36" s="660">
        <v>221</v>
      </c>
      <c r="AE36" s="661">
        <v>450</v>
      </c>
      <c r="AF36" s="674">
        <v>671</v>
      </c>
      <c r="AG36" s="660">
        <v>340</v>
      </c>
      <c r="AH36" s="661">
        <v>315</v>
      </c>
      <c r="AI36" s="674">
        <v>655</v>
      </c>
      <c r="AJ36" s="660">
        <v>391</v>
      </c>
      <c r="AK36" s="661">
        <v>306</v>
      </c>
      <c r="AL36" s="674">
        <v>697</v>
      </c>
      <c r="AM36" s="656">
        <v>5017</v>
      </c>
      <c r="AN36" s="657">
        <v>4604</v>
      </c>
      <c r="AO36" s="1102">
        <v>9621</v>
      </c>
    </row>
    <row r="37" spans="2:41" x14ac:dyDescent="0.2">
      <c r="B37" s="1075" t="s">
        <v>56</v>
      </c>
      <c r="C37" s="660">
        <v>1576</v>
      </c>
      <c r="D37" s="661">
        <v>892</v>
      </c>
      <c r="E37" s="674">
        <v>2468</v>
      </c>
      <c r="F37" s="660">
        <v>1243</v>
      </c>
      <c r="G37" s="661">
        <v>789</v>
      </c>
      <c r="H37" s="674">
        <v>2032</v>
      </c>
      <c r="I37" s="660">
        <v>1367</v>
      </c>
      <c r="J37" s="661">
        <v>954</v>
      </c>
      <c r="K37" s="674">
        <v>2321</v>
      </c>
      <c r="L37" s="660">
        <v>1294</v>
      </c>
      <c r="M37" s="661">
        <v>774</v>
      </c>
      <c r="N37" s="674">
        <v>2068</v>
      </c>
      <c r="O37" s="660">
        <v>1317</v>
      </c>
      <c r="P37" s="661">
        <v>1065</v>
      </c>
      <c r="Q37" s="674">
        <v>2382</v>
      </c>
      <c r="R37" s="660">
        <v>1358</v>
      </c>
      <c r="S37" s="661">
        <v>1263</v>
      </c>
      <c r="T37" s="674">
        <v>2621</v>
      </c>
      <c r="U37" s="660">
        <v>1226</v>
      </c>
      <c r="V37" s="661">
        <v>1149</v>
      </c>
      <c r="W37" s="674">
        <v>2375</v>
      </c>
      <c r="X37" s="660">
        <v>1242</v>
      </c>
      <c r="Y37" s="661">
        <v>1038</v>
      </c>
      <c r="Z37" s="674">
        <v>2280</v>
      </c>
      <c r="AA37" s="660">
        <v>1017</v>
      </c>
      <c r="AB37" s="661">
        <v>746</v>
      </c>
      <c r="AC37" s="674">
        <v>1763</v>
      </c>
      <c r="AD37" s="660">
        <v>1036</v>
      </c>
      <c r="AE37" s="661">
        <v>646</v>
      </c>
      <c r="AF37" s="674">
        <v>1682</v>
      </c>
      <c r="AG37" s="660">
        <v>1071</v>
      </c>
      <c r="AH37" s="661">
        <v>772</v>
      </c>
      <c r="AI37" s="674">
        <v>1843</v>
      </c>
      <c r="AJ37" s="660">
        <v>1082</v>
      </c>
      <c r="AK37" s="661">
        <v>837</v>
      </c>
      <c r="AL37" s="674">
        <v>1919</v>
      </c>
      <c r="AM37" s="656">
        <v>14829</v>
      </c>
      <c r="AN37" s="657">
        <v>10925</v>
      </c>
      <c r="AO37" s="1102">
        <v>25754</v>
      </c>
    </row>
    <row r="38" spans="2:41" x14ac:dyDescent="0.2">
      <c r="B38" s="1075" t="s">
        <v>858</v>
      </c>
      <c r="C38" s="660">
        <v>95</v>
      </c>
      <c r="D38" s="661">
        <v>81</v>
      </c>
      <c r="E38" s="674">
        <v>176</v>
      </c>
      <c r="F38" s="660">
        <v>81</v>
      </c>
      <c r="G38" s="661">
        <v>95</v>
      </c>
      <c r="H38" s="674">
        <v>176</v>
      </c>
      <c r="I38" s="660">
        <v>107</v>
      </c>
      <c r="J38" s="661">
        <v>80</v>
      </c>
      <c r="K38" s="674">
        <v>187</v>
      </c>
      <c r="L38" s="660">
        <v>113</v>
      </c>
      <c r="M38" s="661">
        <v>65</v>
      </c>
      <c r="N38" s="674">
        <v>178</v>
      </c>
      <c r="O38" s="660">
        <v>105</v>
      </c>
      <c r="P38" s="661">
        <v>71</v>
      </c>
      <c r="Q38" s="674">
        <v>176</v>
      </c>
      <c r="R38" s="660">
        <v>140</v>
      </c>
      <c r="S38" s="661">
        <v>172</v>
      </c>
      <c r="T38" s="674">
        <v>312</v>
      </c>
      <c r="U38" s="660">
        <v>181</v>
      </c>
      <c r="V38" s="661">
        <v>243</v>
      </c>
      <c r="W38" s="674">
        <v>424</v>
      </c>
      <c r="X38" s="660">
        <v>209</v>
      </c>
      <c r="Y38" s="661">
        <v>235</v>
      </c>
      <c r="Z38" s="674">
        <v>444</v>
      </c>
      <c r="AA38" s="660">
        <v>273</v>
      </c>
      <c r="AB38" s="661">
        <v>146</v>
      </c>
      <c r="AC38" s="674">
        <v>419</v>
      </c>
      <c r="AD38" s="660">
        <v>199</v>
      </c>
      <c r="AE38" s="661">
        <v>88</v>
      </c>
      <c r="AF38" s="674">
        <v>287</v>
      </c>
      <c r="AG38" s="660">
        <v>188</v>
      </c>
      <c r="AH38" s="661">
        <v>80</v>
      </c>
      <c r="AI38" s="674">
        <v>268</v>
      </c>
      <c r="AJ38" s="660">
        <v>149</v>
      </c>
      <c r="AK38" s="661">
        <v>97</v>
      </c>
      <c r="AL38" s="674">
        <v>246</v>
      </c>
      <c r="AM38" s="656">
        <v>1840</v>
      </c>
      <c r="AN38" s="657">
        <v>1453</v>
      </c>
      <c r="AO38" s="1102">
        <v>3293</v>
      </c>
    </row>
    <row r="39" spans="2:41" x14ac:dyDescent="0.2">
      <c r="B39" s="1075" t="s">
        <v>57</v>
      </c>
      <c r="C39" s="660">
        <v>143</v>
      </c>
      <c r="D39" s="661">
        <v>224</v>
      </c>
      <c r="E39" s="674">
        <v>367</v>
      </c>
      <c r="F39" s="660">
        <v>87</v>
      </c>
      <c r="G39" s="661">
        <v>227</v>
      </c>
      <c r="H39" s="674">
        <v>314</v>
      </c>
      <c r="I39" s="660">
        <v>116</v>
      </c>
      <c r="J39" s="661">
        <v>111</v>
      </c>
      <c r="K39" s="674">
        <v>227</v>
      </c>
      <c r="L39" s="660">
        <v>115</v>
      </c>
      <c r="M39" s="661">
        <v>121</v>
      </c>
      <c r="N39" s="674">
        <v>236</v>
      </c>
      <c r="O39" s="660">
        <v>200</v>
      </c>
      <c r="P39" s="661">
        <v>163</v>
      </c>
      <c r="Q39" s="674">
        <v>363</v>
      </c>
      <c r="R39" s="660">
        <v>240</v>
      </c>
      <c r="S39" s="661">
        <v>246</v>
      </c>
      <c r="T39" s="674">
        <v>486</v>
      </c>
      <c r="U39" s="660">
        <v>247</v>
      </c>
      <c r="V39" s="661">
        <v>239</v>
      </c>
      <c r="W39" s="674">
        <v>486</v>
      </c>
      <c r="X39" s="660">
        <v>152</v>
      </c>
      <c r="Y39" s="661">
        <v>251</v>
      </c>
      <c r="Z39" s="674">
        <v>403</v>
      </c>
      <c r="AA39" s="660">
        <v>153</v>
      </c>
      <c r="AB39" s="661">
        <v>117</v>
      </c>
      <c r="AC39" s="674">
        <v>270</v>
      </c>
      <c r="AD39" s="660">
        <v>106</v>
      </c>
      <c r="AE39" s="661">
        <v>175</v>
      </c>
      <c r="AF39" s="674">
        <v>281</v>
      </c>
      <c r="AG39" s="660">
        <v>156</v>
      </c>
      <c r="AH39" s="661">
        <v>168</v>
      </c>
      <c r="AI39" s="674">
        <v>324</v>
      </c>
      <c r="AJ39" s="660">
        <v>254</v>
      </c>
      <c r="AK39" s="661">
        <v>111</v>
      </c>
      <c r="AL39" s="674">
        <v>365</v>
      </c>
      <c r="AM39" s="656">
        <v>1969</v>
      </c>
      <c r="AN39" s="657">
        <v>2153</v>
      </c>
      <c r="AO39" s="1102">
        <v>4122</v>
      </c>
    </row>
    <row r="40" spans="2:41" x14ac:dyDescent="0.2">
      <c r="B40" s="1075" t="s">
        <v>58</v>
      </c>
      <c r="C40" s="660">
        <v>49102</v>
      </c>
      <c r="D40" s="661">
        <v>35670</v>
      </c>
      <c r="E40" s="674">
        <v>84772</v>
      </c>
      <c r="F40" s="660">
        <v>45992</v>
      </c>
      <c r="G40" s="661">
        <v>34091</v>
      </c>
      <c r="H40" s="674">
        <v>80083</v>
      </c>
      <c r="I40" s="660">
        <v>49958</v>
      </c>
      <c r="J40" s="661">
        <v>36923</v>
      </c>
      <c r="K40" s="674">
        <v>86881</v>
      </c>
      <c r="L40" s="660">
        <v>47344</v>
      </c>
      <c r="M40" s="661">
        <v>35565</v>
      </c>
      <c r="N40" s="674">
        <v>82909</v>
      </c>
      <c r="O40" s="660">
        <v>50295</v>
      </c>
      <c r="P40" s="661">
        <v>37555</v>
      </c>
      <c r="Q40" s="674">
        <v>87850</v>
      </c>
      <c r="R40" s="660">
        <v>49874</v>
      </c>
      <c r="S40" s="661">
        <v>35139</v>
      </c>
      <c r="T40" s="674">
        <v>85013</v>
      </c>
      <c r="U40" s="660">
        <v>49451</v>
      </c>
      <c r="V40" s="661">
        <v>35347</v>
      </c>
      <c r="W40" s="674">
        <v>84798</v>
      </c>
      <c r="X40" s="660">
        <v>49257</v>
      </c>
      <c r="Y40" s="661">
        <v>34930</v>
      </c>
      <c r="Z40" s="674">
        <v>84187</v>
      </c>
      <c r="AA40" s="660">
        <v>45884</v>
      </c>
      <c r="AB40" s="661">
        <v>32823</v>
      </c>
      <c r="AC40" s="674">
        <v>78707</v>
      </c>
      <c r="AD40" s="660">
        <v>48946</v>
      </c>
      <c r="AE40" s="661">
        <v>34440</v>
      </c>
      <c r="AF40" s="674">
        <v>83386</v>
      </c>
      <c r="AG40" s="660">
        <v>49671</v>
      </c>
      <c r="AH40" s="661">
        <v>34974</v>
      </c>
      <c r="AI40" s="674">
        <v>84645</v>
      </c>
      <c r="AJ40" s="660">
        <v>52692</v>
      </c>
      <c r="AK40" s="661">
        <v>37643</v>
      </c>
      <c r="AL40" s="674">
        <v>90335</v>
      </c>
      <c r="AM40" s="656">
        <v>588466</v>
      </c>
      <c r="AN40" s="657">
        <v>425100</v>
      </c>
      <c r="AO40" s="1102">
        <v>1013566</v>
      </c>
    </row>
    <row r="41" spans="2:41" ht="15" x14ac:dyDescent="0.25">
      <c r="B41" s="1103" t="s">
        <v>879</v>
      </c>
      <c r="C41" s="664">
        <v>68609</v>
      </c>
      <c r="D41" s="665">
        <v>50458</v>
      </c>
      <c r="E41" s="674">
        <v>119067</v>
      </c>
      <c r="F41" s="664">
        <v>64176</v>
      </c>
      <c r="G41" s="665">
        <v>47725</v>
      </c>
      <c r="H41" s="674">
        <v>111901</v>
      </c>
      <c r="I41" s="664">
        <v>69870</v>
      </c>
      <c r="J41" s="665">
        <v>51412</v>
      </c>
      <c r="K41" s="674">
        <v>121282</v>
      </c>
      <c r="L41" s="664">
        <v>65588</v>
      </c>
      <c r="M41" s="665">
        <v>50699</v>
      </c>
      <c r="N41" s="679">
        <v>116287</v>
      </c>
      <c r="O41" s="664">
        <v>69616</v>
      </c>
      <c r="P41" s="665">
        <v>53243</v>
      </c>
      <c r="Q41" s="679">
        <v>122859</v>
      </c>
      <c r="R41" s="664">
        <v>69812</v>
      </c>
      <c r="S41" s="665">
        <v>50503</v>
      </c>
      <c r="T41" s="679">
        <v>120315</v>
      </c>
      <c r="U41" s="664">
        <v>69701</v>
      </c>
      <c r="V41" s="665">
        <v>50060</v>
      </c>
      <c r="W41" s="679">
        <v>119761</v>
      </c>
      <c r="X41" s="664">
        <v>68618</v>
      </c>
      <c r="Y41" s="665">
        <v>49376</v>
      </c>
      <c r="Z41" s="679">
        <v>117994</v>
      </c>
      <c r="AA41" s="664">
        <v>64494</v>
      </c>
      <c r="AB41" s="665">
        <v>45657</v>
      </c>
      <c r="AC41" s="679">
        <v>110151</v>
      </c>
      <c r="AD41" s="664">
        <v>67331</v>
      </c>
      <c r="AE41" s="665">
        <v>47548</v>
      </c>
      <c r="AF41" s="679">
        <v>114879</v>
      </c>
      <c r="AG41" s="664">
        <v>67821</v>
      </c>
      <c r="AH41" s="665">
        <v>48723</v>
      </c>
      <c r="AI41" s="679">
        <v>116544</v>
      </c>
      <c r="AJ41" s="664">
        <v>72002</v>
      </c>
      <c r="AK41" s="665">
        <v>51561</v>
      </c>
      <c r="AL41" s="679">
        <v>123563</v>
      </c>
      <c r="AM41" s="664">
        <v>817638</v>
      </c>
      <c r="AN41" s="665">
        <v>596965</v>
      </c>
      <c r="AO41" s="1104">
        <v>1414603</v>
      </c>
    </row>
    <row r="42" spans="2:41" ht="23.25" customHeight="1" x14ac:dyDescent="0.2">
      <c r="B42" s="1101" t="s">
        <v>927</v>
      </c>
      <c r="C42" s="1058"/>
      <c r="D42" s="1059"/>
      <c r="E42" s="1060"/>
      <c r="F42" s="1058"/>
      <c r="G42" s="1059"/>
      <c r="H42" s="1060"/>
      <c r="I42" s="1058"/>
      <c r="J42" s="1059"/>
      <c r="K42" s="1060"/>
      <c r="L42" s="1058"/>
      <c r="M42" s="1059"/>
      <c r="N42" s="1060"/>
      <c r="O42" s="1058"/>
      <c r="P42" s="1059"/>
      <c r="Q42" s="1060"/>
      <c r="R42" s="1058"/>
      <c r="S42" s="1059"/>
      <c r="T42" s="1060"/>
      <c r="U42" s="1058"/>
      <c r="V42" s="1059"/>
      <c r="W42" s="1060"/>
      <c r="X42" s="1058"/>
      <c r="Y42" s="1059"/>
      <c r="Z42" s="1060"/>
      <c r="AA42" s="1058"/>
      <c r="AB42" s="1059"/>
      <c r="AC42" s="1060"/>
      <c r="AD42" s="1058"/>
      <c r="AE42" s="1059"/>
      <c r="AF42" s="1060"/>
      <c r="AG42" s="1058"/>
      <c r="AH42" s="1059"/>
      <c r="AI42" s="1060"/>
      <c r="AJ42" s="1058"/>
      <c r="AK42" s="1059"/>
      <c r="AL42" s="1060"/>
      <c r="AM42" s="1058"/>
      <c r="AN42" s="1059"/>
      <c r="AO42" s="1061"/>
    </row>
    <row r="43" spans="2:41" x14ac:dyDescent="0.2">
      <c r="B43" s="699" t="s">
        <v>47</v>
      </c>
      <c r="C43" s="656">
        <v>1514</v>
      </c>
      <c r="D43" s="657">
        <v>692</v>
      </c>
      <c r="E43" s="674">
        <v>2206</v>
      </c>
      <c r="F43" s="656">
        <v>1412</v>
      </c>
      <c r="G43" s="657">
        <v>562</v>
      </c>
      <c r="H43" s="674">
        <v>1974</v>
      </c>
      <c r="I43" s="656">
        <v>1644</v>
      </c>
      <c r="J43" s="657">
        <v>702</v>
      </c>
      <c r="K43" s="674">
        <v>2346</v>
      </c>
      <c r="L43" s="656">
        <v>1576</v>
      </c>
      <c r="M43" s="657">
        <v>735</v>
      </c>
      <c r="N43" s="674">
        <v>2311</v>
      </c>
      <c r="O43" s="656">
        <v>1719</v>
      </c>
      <c r="P43" s="657">
        <v>707</v>
      </c>
      <c r="Q43" s="674">
        <v>2426</v>
      </c>
      <c r="R43" s="656">
        <v>1486</v>
      </c>
      <c r="S43" s="657">
        <v>833</v>
      </c>
      <c r="T43" s="674">
        <v>2319</v>
      </c>
      <c r="U43" s="656">
        <v>1250</v>
      </c>
      <c r="V43" s="657">
        <v>634</v>
      </c>
      <c r="W43" s="674">
        <v>1884</v>
      </c>
      <c r="X43" s="656">
        <v>1183</v>
      </c>
      <c r="Y43" s="657">
        <v>690</v>
      </c>
      <c r="Z43" s="674">
        <v>1873</v>
      </c>
      <c r="AA43" s="656">
        <v>1021</v>
      </c>
      <c r="AB43" s="657">
        <v>601</v>
      </c>
      <c r="AC43" s="674">
        <v>1622</v>
      </c>
      <c r="AD43" s="656">
        <v>913</v>
      </c>
      <c r="AE43" s="657">
        <v>665</v>
      </c>
      <c r="AF43" s="674">
        <v>1578</v>
      </c>
      <c r="AG43" s="656">
        <v>924</v>
      </c>
      <c r="AH43" s="657">
        <v>782</v>
      </c>
      <c r="AI43" s="674">
        <v>1706</v>
      </c>
      <c r="AJ43" s="656">
        <v>987</v>
      </c>
      <c r="AK43" s="657">
        <v>783</v>
      </c>
      <c r="AL43" s="674">
        <v>1770</v>
      </c>
      <c r="AM43" s="656">
        <v>15629</v>
      </c>
      <c r="AN43" s="657">
        <v>8386</v>
      </c>
      <c r="AO43" s="1054">
        <v>24015</v>
      </c>
    </row>
    <row r="44" spans="2:41" x14ac:dyDescent="0.2">
      <c r="B44" s="1075" t="s">
        <v>48</v>
      </c>
      <c r="C44" s="660">
        <v>2824</v>
      </c>
      <c r="D44" s="661">
        <v>1415</v>
      </c>
      <c r="E44" s="674">
        <v>4239</v>
      </c>
      <c r="F44" s="660">
        <v>3004</v>
      </c>
      <c r="G44" s="661">
        <v>1157</v>
      </c>
      <c r="H44" s="674">
        <v>4161</v>
      </c>
      <c r="I44" s="660">
        <v>2769</v>
      </c>
      <c r="J44" s="661">
        <v>1213</v>
      </c>
      <c r="K44" s="726">
        <v>3982</v>
      </c>
      <c r="L44" s="660">
        <v>2747</v>
      </c>
      <c r="M44" s="661">
        <v>1188</v>
      </c>
      <c r="N44" s="726">
        <v>3935</v>
      </c>
      <c r="O44" s="660">
        <v>3074</v>
      </c>
      <c r="P44" s="661">
        <v>1152</v>
      </c>
      <c r="Q44" s="726">
        <v>4226</v>
      </c>
      <c r="R44" s="660">
        <v>3202</v>
      </c>
      <c r="S44" s="661">
        <v>1178</v>
      </c>
      <c r="T44" s="726">
        <v>4380</v>
      </c>
      <c r="U44" s="660">
        <v>3356</v>
      </c>
      <c r="V44" s="661">
        <v>1163</v>
      </c>
      <c r="W44" s="726">
        <v>4519</v>
      </c>
      <c r="X44" s="660">
        <v>3222</v>
      </c>
      <c r="Y44" s="661">
        <v>1507</v>
      </c>
      <c r="Z44" s="726">
        <v>4729</v>
      </c>
      <c r="AA44" s="660">
        <v>2973</v>
      </c>
      <c r="AB44" s="661">
        <v>1547</v>
      </c>
      <c r="AC44" s="726">
        <v>4520</v>
      </c>
      <c r="AD44" s="660">
        <v>3100</v>
      </c>
      <c r="AE44" s="661">
        <v>1615</v>
      </c>
      <c r="AF44" s="726">
        <v>4715</v>
      </c>
      <c r="AG44" s="660">
        <v>3036</v>
      </c>
      <c r="AH44" s="661">
        <v>1374</v>
      </c>
      <c r="AI44" s="726">
        <v>4410</v>
      </c>
      <c r="AJ44" s="660">
        <v>2988</v>
      </c>
      <c r="AK44" s="661">
        <v>1265</v>
      </c>
      <c r="AL44" s="726">
        <v>4253</v>
      </c>
      <c r="AM44" s="656">
        <v>36295</v>
      </c>
      <c r="AN44" s="657">
        <v>15774</v>
      </c>
      <c r="AO44" s="1102">
        <v>52069</v>
      </c>
    </row>
    <row r="45" spans="2:41" x14ac:dyDescent="0.2">
      <c r="B45" s="1075" t="s">
        <v>49</v>
      </c>
      <c r="C45" s="660">
        <v>5851</v>
      </c>
      <c r="D45" s="661">
        <v>2833</v>
      </c>
      <c r="E45" s="674">
        <v>8684</v>
      </c>
      <c r="F45" s="660">
        <v>5792</v>
      </c>
      <c r="G45" s="661">
        <v>2579</v>
      </c>
      <c r="H45" s="674">
        <v>8371</v>
      </c>
      <c r="I45" s="660">
        <v>5791</v>
      </c>
      <c r="J45" s="661">
        <v>2842</v>
      </c>
      <c r="K45" s="726">
        <v>8633</v>
      </c>
      <c r="L45" s="660">
        <v>5964</v>
      </c>
      <c r="M45" s="661">
        <v>2905</v>
      </c>
      <c r="N45" s="726">
        <v>8869</v>
      </c>
      <c r="O45" s="660">
        <v>6529</v>
      </c>
      <c r="P45" s="661">
        <v>3092</v>
      </c>
      <c r="Q45" s="726">
        <v>9621</v>
      </c>
      <c r="R45" s="660">
        <v>6151</v>
      </c>
      <c r="S45" s="661">
        <v>2317</v>
      </c>
      <c r="T45" s="726">
        <v>8468</v>
      </c>
      <c r="U45" s="660">
        <v>6362</v>
      </c>
      <c r="V45" s="661">
        <v>2146</v>
      </c>
      <c r="W45" s="726">
        <v>8508</v>
      </c>
      <c r="X45" s="660">
        <v>5895</v>
      </c>
      <c r="Y45" s="661">
        <v>2355</v>
      </c>
      <c r="Z45" s="726">
        <v>8250</v>
      </c>
      <c r="AA45" s="660">
        <v>5577</v>
      </c>
      <c r="AB45" s="661">
        <v>2378</v>
      </c>
      <c r="AC45" s="726">
        <v>7955</v>
      </c>
      <c r="AD45" s="660">
        <v>5824</v>
      </c>
      <c r="AE45" s="661">
        <v>2713</v>
      </c>
      <c r="AF45" s="726">
        <v>8537</v>
      </c>
      <c r="AG45" s="660">
        <v>5522</v>
      </c>
      <c r="AH45" s="661">
        <v>2761</v>
      </c>
      <c r="AI45" s="726">
        <v>8283</v>
      </c>
      <c r="AJ45" s="660">
        <v>5559</v>
      </c>
      <c r="AK45" s="661">
        <v>2507</v>
      </c>
      <c r="AL45" s="726">
        <v>8066</v>
      </c>
      <c r="AM45" s="656">
        <v>70817</v>
      </c>
      <c r="AN45" s="657">
        <v>31428</v>
      </c>
      <c r="AO45" s="1102">
        <v>102245</v>
      </c>
    </row>
    <row r="46" spans="2:41" x14ac:dyDescent="0.2">
      <c r="B46" s="1075" t="s">
        <v>50</v>
      </c>
      <c r="C46" s="660">
        <v>2740</v>
      </c>
      <c r="D46" s="661">
        <v>1095</v>
      </c>
      <c r="E46" s="674">
        <v>3835</v>
      </c>
      <c r="F46" s="660">
        <v>2544</v>
      </c>
      <c r="G46" s="661">
        <v>963</v>
      </c>
      <c r="H46" s="674">
        <v>3507</v>
      </c>
      <c r="I46" s="660">
        <v>2142</v>
      </c>
      <c r="J46" s="661">
        <v>776</v>
      </c>
      <c r="K46" s="726">
        <v>2918</v>
      </c>
      <c r="L46" s="660">
        <v>2233</v>
      </c>
      <c r="M46" s="661">
        <v>802</v>
      </c>
      <c r="N46" s="726">
        <v>3035</v>
      </c>
      <c r="O46" s="660">
        <v>2146</v>
      </c>
      <c r="P46" s="661">
        <v>742</v>
      </c>
      <c r="Q46" s="726">
        <v>2888</v>
      </c>
      <c r="R46" s="660">
        <v>1870</v>
      </c>
      <c r="S46" s="661">
        <v>846</v>
      </c>
      <c r="T46" s="726">
        <v>2716</v>
      </c>
      <c r="U46" s="660">
        <v>1852</v>
      </c>
      <c r="V46" s="661">
        <v>928</v>
      </c>
      <c r="W46" s="726">
        <v>2780</v>
      </c>
      <c r="X46" s="660">
        <v>2032</v>
      </c>
      <c r="Y46" s="661">
        <v>896</v>
      </c>
      <c r="Z46" s="726">
        <v>2928</v>
      </c>
      <c r="AA46" s="660">
        <v>1821</v>
      </c>
      <c r="AB46" s="661">
        <v>783</v>
      </c>
      <c r="AC46" s="726">
        <v>2604</v>
      </c>
      <c r="AD46" s="660">
        <v>1990</v>
      </c>
      <c r="AE46" s="661">
        <v>748</v>
      </c>
      <c r="AF46" s="726">
        <v>2738</v>
      </c>
      <c r="AG46" s="660">
        <v>2300</v>
      </c>
      <c r="AH46" s="661">
        <v>856</v>
      </c>
      <c r="AI46" s="726">
        <v>3156</v>
      </c>
      <c r="AJ46" s="660">
        <v>2504</v>
      </c>
      <c r="AK46" s="661">
        <v>1063</v>
      </c>
      <c r="AL46" s="726">
        <v>3567</v>
      </c>
      <c r="AM46" s="656">
        <v>26174</v>
      </c>
      <c r="AN46" s="657">
        <v>10498</v>
      </c>
      <c r="AO46" s="1102">
        <v>36672</v>
      </c>
    </row>
    <row r="47" spans="2:41" x14ac:dyDescent="0.2">
      <c r="B47" s="1075" t="s">
        <v>51</v>
      </c>
      <c r="C47" s="660">
        <v>4443</v>
      </c>
      <c r="D47" s="661">
        <v>2097</v>
      </c>
      <c r="E47" s="674">
        <v>6540</v>
      </c>
      <c r="F47" s="660">
        <v>4508</v>
      </c>
      <c r="G47" s="661">
        <v>1995</v>
      </c>
      <c r="H47" s="674">
        <v>6503</v>
      </c>
      <c r="I47" s="660">
        <v>4876</v>
      </c>
      <c r="J47" s="661">
        <v>2277</v>
      </c>
      <c r="K47" s="726">
        <v>7153</v>
      </c>
      <c r="L47" s="660">
        <v>4820</v>
      </c>
      <c r="M47" s="661">
        <v>2324</v>
      </c>
      <c r="N47" s="726">
        <v>7144</v>
      </c>
      <c r="O47" s="660">
        <v>4877</v>
      </c>
      <c r="P47" s="661">
        <v>2325</v>
      </c>
      <c r="Q47" s="726">
        <v>7202</v>
      </c>
      <c r="R47" s="660">
        <v>5258</v>
      </c>
      <c r="S47" s="661">
        <v>2359</v>
      </c>
      <c r="T47" s="726">
        <v>7617</v>
      </c>
      <c r="U47" s="660">
        <v>5089</v>
      </c>
      <c r="V47" s="661">
        <v>2053</v>
      </c>
      <c r="W47" s="726">
        <v>7142</v>
      </c>
      <c r="X47" s="660">
        <v>5167</v>
      </c>
      <c r="Y47" s="661">
        <v>2339</v>
      </c>
      <c r="Z47" s="726">
        <v>7506</v>
      </c>
      <c r="AA47" s="660">
        <v>4468</v>
      </c>
      <c r="AB47" s="661">
        <v>2084</v>
      </c>
      <c r="AC47" s="726">
        <v>6552</v>
      </c>
      <c r="AD47" s="660">
        <v>5341</v>
      </c>
      <c r="AE47" s="661">
        <v>2161</v>
      </c>
      <c r="AF47" s="726">
        <v>7502</v>
      </c>
      <c r="AG47" s="660">
        <v>5450</v>
      </c>
      <c r="AH47" s="661">
        <v>2182</v>
      </c>
      <c r="AI47" s="726">
        <v>7632</v>
      </c>
      <c r="AJ47" s="660">
        <v>5417</v>
      </c>
      <c r="AK47" s="661">
        <v>2533</v>
      </c>
      <c r="AL47" s="726">
        <v>7950</v>
      </c>
      <c r="AM47" s="656">
        <v>59714</v>
      </c>
      <c r="AN47" s="657">
        <v>26729</v>
      </c>
      <c r="AO47" s="1102">
        <v>86443</v>
      </c>
    </row>
    <row r="48" spans="2:41" x14ac:dyDescent="0.2">
      <c r="B48" s="1075" t="s">
        <v>52</v>
      </c>
      <c r="C48" s="660">
        <v>20911</v>
      </c>
      <c r="D48" s="661">
        <v>8569</v>
      </c>
      <c r="E48" s="674">
        <v>29480</v>
      </c>
      <c r="F48" s="660">
        <v>19322</v>
      </c>
      <c r="G48" s="661">
        <v>7731</v>
      </c>
      <c r="H48" s="674">
        <v>27053</v>
      </c>
      <c r="I48" s="660">
        <v>22841</v>
      </c>
      <c r="J48" s="661">
        <v>10416</v>
      </c>
      <c r="K48" s="726">
        <v>33257</v>
      </c>
      <c r="L48" s="660">
        <v>18901</v>
      </c>
      <c r="M48" s="661">
        <v>11842</v>
      </c>
      <c r="N48" s="726">
        <v>30743</v>
      </c>
      <c r="O48" s="660">
        <v>19549</v>
      </c>
      <c r="P48" s="661">
        <v>12140</v>
      </c>
      <c r="Q48" s="726">
        <v>31689</v>
      </c>
      <c r="R48" s="660">
        <v>20103</v>
      </c>
      <c r="S48" s="661">
        <v>11108</v>
      </c>
      <c r="T48" s="726">
        <v>31211</v>
      </c>
      <c r="U48" s="660">
        <v>21211</v>
      </c>
      <c r="V48" s="661">
        <v>9573</v>
      </c>
      <c r="W48" s="726">
        <v>30784</v>
      </c>
      <c r="X48" s="660">
        <v>21735</v>
      </c>
      <c r="Y48" s="661">
        <v>10231</v>
      </c>
      <c r="Z48" s="726">
        <v>31966</v>
      </c>
      <c r="AA48" s="660">
        <v>19766</v>
      </c>
      <c r="AB48" s="661">
        <v>9168</v>
      </c>
      <c r="AC48" s="726">
        <v>28934</v>
      </c>
      <c r="AD48" s="660">
        <v>20641</v>
      </c>
      <c r="AE48" s="661">
        <v>9776</v>
      </c>
      <c r="AF48" s="726">
        <v>30417</v>
      </c>
      <c r="AG48" s="660">
        <v>21322</v>
      </c>
      <c r="AH48" s="661">
        <v>10330</v>
      </c>
      <c r="AI48" s="726">
        <v>31652</v>
      </c>
      <c r="AJ48" s="660">
        <v>21449</v>
      </c>
      <c r="AK48" s="661">
        <v>10064</v>
      </c>
      <c r="AL48" s="726">
        <v>31513</v>
      </c>
      <c r="AM48" s="656">
        <v>247751</v>
      </c>
      <c r="AN48" s="657">
        <v>120948</v>
      </c>
      <c r="AO48" s="1102">
        <v>368699</v>
      </c>
    </row>
    <row r="49" spans="2:41" x14ac:dyDescent="0.2">
      <c r="B49" s="1075" t="s">
        <v>856</v>
      </c>
      <c r="C49" s="660">
        <v>13919</v>
      </c>
      <c r="D49" s="661">
        <v>5896</v>
      </c>
      <c r="E49" s="674">
        <v>19815</v>
      </c>
      <c r="F49" s="660">
        <v>13430</v>
      </c>
      <c r="G49" s="661">
        <v>5851</v>
      </c>
      <c r="H49" s="674">
        <v>19281</v>
      </c>
      <c r="I49" s="660">
        <v>14269</v>
      </c>
      <c r="J49" s="661">
        <v>6650</v>
      </c>
      <c r="K49" s="726">
        <v>20919</v>
      </c>
      <c r="L49" s="660">
        <v>12600</v>
      </c>
      <c r="M49" s="661">
        <v>5646</v>
      </c>
      <c r="N49" s="726">
        <v>18246</v>
      </c>
      <c r="O49" s="660">
        <v>12083</v>
      </c>
      <c r="P49" s="661">
        <v>5078</v>
      </c>
      <c r="Q49" s="726">
        <v>17161</v>
      </c>
      <c r="R49" s="660">
        <v>12025</v>
      </c>
      <c r="S49" s="661">
        <v>4711</v>
      </c>
      <c r="T49" s="726">
        <v>16736</v>
      </c>
      <c r="U49" s="660">
        <v>13290</v>
      </c>
      <c r="V49" s="661">
        <v>5112</v>
      </c>
      <c r="W49" s="726">
        <v>18402</v>
      </c>
      <c r="X49" s="660">
        <v>12775</v>
      </c>
      <c r="Y49" s="661">
        <v>4867</v>
      </c>
      <c r="Z49" s="726">
        <v>17642</v>
      </c>
      <c r="AA49" s="660">
        <v>11884</v>
      </c>
      <c r="AB49" s="661">
        <v>4858</v>
      </c>
      <c r="AC49" s="726">
        <v>16742</v>
      </c>
      <c r="AD49" s="660">
        <v>12177</v>
      </c>
      <c r="AE49" s="661">
        <v>4596</v>
      </c>
      <c r="AF49" s="726">
        <v>16773</v>
      </c>
      <c r="AG49" s="660">
        <v>11890</v>
      </c>
      <c r="AH49" s="661">
        <v>5054</v>
      </c>
      <c r="AI49" s="726">
        <v>16944</v>
      </c>
      <c r="AJ49" s="660">
        <v>13327</v>
      </c>
      <c r="AK49" s="661">
        <v>5943</v>
      </c>
      <c r="AL49" s="726">
        <v>19270</v>
      </c>
      <c r="AM49" s="656">
        <v>153669</v>
      </c>
      <c r="AN49" s="657">
        <v>64262</v>
      </c>
      <c r="AO49" s="1102">
        <v>217931</v>
      </c>
    </row>
    <row r="50" spans="2:41" x14ac:dyDescent="0.2">
      <c r="B50" s="1075" t="s">
        <v>53</v>
      </c>
      <c r="C50" s="660">
        <v>13315</v>
      </c>
      <c r="D50" s="661">
        <v>5293</v>
      </c>
      <c r="E50" s="674">
        <v>18608</v>
      </c>
      <c r="F50" s="660">
        <v>13470</v>
      </c>
      <c r="G50" s="661">
        <v>5006</v>
      </c>
      <c r="H50" s="674">
        <v>18476</v>
      </c>
      <c r="I50" s="660">
        <v>15814</v>
      </c>
      <c r="J50" s="661">
        <v>5742</v>
      </c>
      <c r="K50" s="726">
        <v>21556</v>
      </c>
      <c r="L50" s="660">
        <v>14142</v>
      </c>
      <c r="M50" s="661">
        <v>5487</v>
      </c>
      <c r="N50" s="726">
        <v>19629</v>
      </c>
      <c r="O50" s="660">
        <v>13849</v>
      </c>
      <c r="P50" s="661">
        <v>5713</v>
      </c>
      <c r="Q50" s="726">
        <v>19562</v>
      </c>
      <c r="R50" s="660">
        <v>13978</v>
      </c>
      <c r="S50" s="661">
        <v>5434</v>
      </c>
      <c r="T50" s="726">
        <v>19412</v>
      </c>
      <c r="U50" s="660">
        <v>14142</v>
      </c>
      <c r="V50" s="661">
        <v>5455</v>
      </c>
      <c r="W50" s="726">
        <v>19597</v>
      </c>
      <c r="X50" s="660">
        <v>13831</v>
      </c>
      <c r="Y50" s="661">
        <v>5405</v>
      </c>
      <c r="Z50" s="726">
        <v>19236</v>
      </c>
      <c r="AA50" s="660">
        <v>13303</v>
      </c>
      <c r="AB50" s="661">
        <v>4756</v>
      </c>
      <c r="AC50" s="726">
        <v>18059</v>
      </c>
      <c r="AD50" s="660">
        <v>13543</v>
      </c>
      <c r="AE50" s="661">
        <v>4906</v>
      </c>
      <c r="AF50" s="726">
        <v>18449</v>
      </c>
      <c r="AG50" s="660">
        <v>14147</v>
      </c>
      <c r="AH50" s="661">
        <v>5108</v>
      </c>
      <c r="AI50" s="726">
        <v>19255</v>
      </c>
      <c r="AJ50" s="660">
        <v>15392</v>
      </c>
      <c r="AK50" s="661">
        <v>5528</v>
      </c>
      <c r="AL50" s="726">
        <v>20920</v>
      </c>
      <c r="AM50" s="656">
        <v>168926</v>
      </c>
      <c r="AN50" s="657">
        <v>63833</v>
      </c>
      <c r="AO50" s="1102">
        <v>232759</v>
      </c>
    </row>
    <row r="51" spans="2:41" x14ac:dyDescent="0.2">
      <c r="B51" s="1075" t="s">
        <v>54</v>
      </c>
      <c r="C51" s="660">
        <v>18846</v>
      </c>
      <c r="D51" s="661">
        <v>6274</v>
      </c>
      <c r="E51" s="674">
        <v>25120</v>
      </c>
      <c r="F51" s="660">
        <v>18043</v>
      </c>
      <c r="G51" s="661">
        <v>5844</v>
      </c>
      <c r="H51" s="674">
        <v>23887</v>
      </c>
      <c r="I51" s="660">
        <v>19936</v>
      </c>
      <c r="J51" s="661">
        <v>6039</v>
      </c>
      <c r="K51" s="726">
        <v>25975</v>
      </c>
      <c r="L51" s="660">
        <v>19487</v>
      </c>
      <c r="M51" s="661">
        <v>5659</v>
      </c>
      <c r="N51" s="726">
        <v>25146</v>
      </c>
      <c r="O51" s="660">
        <v>21605</v>
      </c>
      <c r="P51" s="661">
        <v>6587</v>
      </c>
      <c r="Q51" s="726">
        <v>28192</v>
      </c>
      <c r="R51" s="660">
        <v>20409</v>
      </c>
      <c r="S51" s="661">
        <v>6850</v>
      </c>
      <c r="T51" s="726">
        <v>27259</v>
      </c>
      <c r="U51" s="660">
        <v>20178</v>
      </c>
      <c r="V51" s="661">
        <v>6438</v>
      </c>
      <c r="W51" s="726">
        <v>26616</v>
      </c>
      <c r="X51" s="660">
        <v>20001</v>
      </c>
      <c r="Y51" s="661">
        <v>7006</v>
      </c>
      <c r="Z51" s="726">
        <v>27007</v>
      </c>
      <c r="AA51" s="660">
        <v>18246</v>
      </c>
      <c r="AB51" s="661">
        <v>6223</v>
      </c>
      <c r="AC51" s="726">
        <v>24469</v>
      </c>
      <c r="AD51" s="660">
        <v>18889</v>
      </c>
      <c r="AE51" s="661">
        <v>6731</v>
      </c>
      <c r="AF51" s="726">
        <v>25620</v>
      </c>
      <c r="AG51" s="660">
        <v>18245</v>
      </c>
      <c r="AH51" s="661">
        <v>6687</v>
      </c>
      <c r="AI51" s="726">
        <v>24932</v>
      </c>
      <c r="AJ51" s="660">
        <v>19938</v>
      </c>
      <c r="AK51" s="661">
        <v>7189</v>
      </c>
      <c r="AL51" s="726">
        <v>27127</v>
      </c>
      <c r="AM51" s="656">
        <v>233823</v>
      </c>
      <c r="AN51" s="657">
        <v>77527</v>
      </c>
      <c r="AO51" s="1102">
        <v>311350</v>
      </c>
    </row>
    <row r="52" spans="2:41" x14ac:dyDescent="0.2">
      <c r="B52" s="1075" t="s">
        <v>857</v>
      </c>
      <c r="C52" s="660">
        <v>8866</v>
      </c>
      <c r="D52" s="661">
        <v>2709</v>
      </c>
      <c r="E52" s="674">
        <v>11575</v>
      </c>
      <c r="F52" s="660">
        <v>9241</v>
      </c>
      <c r="G52" s="661">
        <v>2450</v>
      </c>
      <c r="H52" s="674">
        <v>11691</v>
      </c>
      <c r="I52" s="660">
        <v>9671</v>
      </c>
      <c r="J52" s="661">
        <v>2947</v>
      </c>
      <c r="K52" s="726">
        <v>12618</v>
      </c>
      <c r="L52" s="660">
        <v>8392</v>
      </c>
      <c r="M52" s="661">
        <v>2812</v>
      </c>
      <c r="N52" s="726">
        <v>11204</v>
      </c>
      <c r="O52" s="660">
        <v>9298</v>
      </c>
      <c r="P52" s="661">
        <v>2991</v>
      </c>
      <c r="Q52" s="726">
        <v>12289</v>
      </c>
      <c r="R52" s="660">
        <v>9532</v>
      </c>
      <c r="S52" s="661">
        <v>3288</v>
      </c>
      <c r="T52" s="726">
        <v>12820</v>
      </c>
      <c r="U52" s="660">
        <v>10209</v>
      </c>
      <c r="V52" s="661">
        <v>2689</v>
      </c>
      <c r="W52" s="726">
        <v>12898</v>
      </c>
      <c r="X52" s="660">
        <v>9133</v>
      </c>
      <c r="Y52" s="661">
        <v>2439</v>
      </c>
      <c r="Z52" s="726">
        <v>11572</v>
      </c>
      <c r="AA52" s="660">
        <v>8132</v>
      </c>
      <c r="AB52" s="661">
        <v>2159</v>
      </c>
      <c r="AC52" s="726">
        <v>10291</v>
      </c>
      <c r="AD52" s="660">
        <v>8083</v>
      </c>
      <c r="AE52" s="661">
        <v>2314</v>
      </c>
      <c r="AF52" s="726">
        <v>10397</v>
      </c>
      <c r="AG52" s="660">
        <v>8188</v>
      </c>
      <c r="AH52" s="661">
        <v>2453</v>
      </c>
      <c r="AI52" s="726">
        <v>10641</v>
      </c>
      <c r="AJ52" s="660">
        <v>8711</v>
      </c>
      <c r="AK52" s="661">
        <v>2587</v>
      </c>
      <c r="AL52" s="726">
        <v>11298</v>
      </c>
      <c r="AM52" s="656">
        <v>107456</v>
      </c>
      <c r="AN52" s="657">
        <v>31838</v>
      </c>
      <c r="AO52" s="1102">
        <v>139294</v>
      </c>
    </row>
    <row r="53" spans="2:41" x14ac:dyDescent="0.2">
      <c r="B53" s="1075" t="s">
        <v>55</v>
      </c>
      <c r="C53" s="660">
        <v>2970</v>
      </c>
      <c r="D53" s="661">
        <v>1024</v>
      </c>
      <c r="E53" s="674">
        <v>3994</v>
      </c>
      <c r="F53" s="660">
        <v>3231</v>
      </c>
      <c r="G53" s="661">
        <v>1026</v>
      </c>
      <c r="H53" s="674">
        <v>4257</v>
      </c>
      <c r="I53" s="660">
        <v>3597</v>
      </c>
      <c r="J53" s="661">
        <v>1217</v>
      </c>
      <c r="K53" s="726">
        <v>4814</v>
      </c>
      <c r="L53" s="660">
        <v>3222</v>
      </c>
      <c r="M53" s="661">
        <v>1111</v>
      </c>
      <c r="N53" s="726">
        <v>4333</v>
      </c>
      <c r="O53" s="660">
        <v>3230</v>
      </c>
      <c r="P53" s="661">
        <v>971</v>
      </c>
      <c r="Q53" s="726">
        <v>4201</v>
      </c>
      <c r="R53" s="660">
        <v>3139</v>
      </c>
      <c r="S53" s="661">
        <v>1081</v>
      </c>
      <c r="T53" s="726">
        <v>4220</v>
      </c>
      <c r="U53" s="660">
        <v>3022</v>
      </c>
      <c r="V53" s="661">
        <v>875</v>
      </c>
      <c r="W53" s="726">
        <v>3897</v>
      </c>
      <c r="X53" s="660">
        <v>2624</v>
      </c>
      <c r="Y53" s="661">
        <v>944</v>
      </c>
      <c r="Z53" s="726">
        <v>3568</v>
      </c>
      <c r="AA53" s="660">
        <v>2528</v>
      </c>
      <c r="AB53" s="661">
        <v>838</v>
      </c>
      <c r="AC53" s="726">
        <v>3366</v>
      </c>
      <c r="AD53" s="660">
        <v>2602</v>
      </c>
      <c r="AE53" s="661">
        <v>919</v>
      </c>
      <c r="AF53" s="726">
        <v>3521</v>
      </c>
      <c r="AG53" s="660">
        <v>2577</v>
      </c>
      <c r="AH53" s="661">
        <v>702</v>
      </c>
      <c r="AI53" s="726">
        <v>3279</v>
      </c>
      <c r="AJ53" s="660">
        <v>3061</v>
      </c>
      <c r="AK53" s="661">
        <v>902</v>
      </c>
      <c r="AL53" s="726">
        <v>3963</v>
      </c>
      <c r="AM53" s="656">
        <v>35803</v>
      </c>
      <c r="AN53" s="657">
        <v>11610</v>
      </c>
      <c r="AO53" s="1102">
        <v>47413</v>
      </c>
    </row>
    <row r="54" spans="2:41" x14ac:dyDescent="0.2">
      <c r="B54" s="1075" t="s">
        <v>56</v>
      </c>
      <c r="C54" s="660">
        <v>10159</v>
      </c>
      <c r="D54" s="661">
        <v>2595</v>
      </c>
      <c r="E54" s="674">
        <v>12754</v>
      </c>
      <c r="F54" s="660">
        <v>9629</v>
      </c>
      <c r="G54" s="661">
        <v>2473</v>
      </c>
      <c r="H54" s="674">
        <v>12102</v>
      </c>
      <c r="I54" s="660">
        <v>10125</v>
      </c>
      <c r="J54" s="661">
        <v>2499</v>
      </c>
      <c r="K54" s="726">
        <v>12624</v>
      </c>
      <c r="L54" s="660">
        <v>8774</v>
      </c>
      <c r="M54" s="661">
        <v>2559</v>
      </c>
      <c r="N54" s="726">
        <v>11333</v>
      </c>
      <c r="O54" s="660">
        <v>9877</v>
      </c>
      <c r="P54" s="661">
        <v>3125</v>
      </c>
      <c r="Q54" s="726">
        <v>13002</v>
      </c>
      <c r="R54" s="660">
        <v>9788</v>
      </c>
      <c r="S54" s="661">
        <v>3322</v>
      </c>
      <c r="T54" s="726">
        <v>13110</v>
      </c>
      <c r="U54" s="660">
        <v>9760</v>
      </c>
      <c r="V54" s="661">
        <v>3018</v>
      </c>
      <c r="W54" s="726">
        <v>12778</v>
      </c>
      <c r="X54" s="660">
        <v>9980</v>
      </c>
      <c r="Y54" s="661">
        <v>2851</v>
      </c>
      <c r="Z54" s="726">
        <v>12831</v>
      </c>
      <c r="AA54" s="660">
        <v>8939</v>
      </c>
      <c r="AB54" s="661">
        <v>2514</v>
      </c>
      <c r="AC54" s="726">
        <v>11453</v>
      </c>
      <c r="AD54" s="660">
        <v>9299</v>
      </c>
      <c r="AE54" s="661">
        <v>3041</v>
      </c>
      <c r="AF54" s="726">
        <v>12340</v>
      </c>
      <c r="AG54" s="660">
        <v>9687</v>
      </c>
      <c r="AH54" s="661">
        <v>3089</v>
      </c>
      <c r="AI54" s="726">
        <v>12776</v>
      </c>
      <c r="AJ54" s="660">
        <v>10621</v>
      </c>
      <c r="AK54" s="661">
        <v>3216</v>
      </c>
      <c r="AL54" s="726">
        <v>13837</v>
      </c>
      <c r="AM54" s="656">
        <v>116638</v>
      </c>
      <c r="AN54" s="657">
        <v>34302</v>
      </c>
      <c r="AO54" s="1102">
        <v>150940</v>
      </c>
    </row>
    <row r="55" spans="2:41" x14ac:dyDescent="0.2">
      <c r="B55" s="1075" t="s">
        <v>858</v>
      </c>
      <c r="C55" s="660">
        <v>806</v>
      </c>
      <c r="D55" s="661">
        <v>255</v>
      </c>
      <c r="E55" s="674">
        <v>1061</v>
      </c>
      <c r="F55" s="660">
        <v>786</v>
      </c>
      <c r="G55" s="661">
        <v>255</v>
      </c>
      <c r="H55" s="674">
        <v>1041</v>
      </c>
      <c r="I55" s="660">
        <v>849</v>
      </c>
      <c r="J55" s="661">
        <v>270</v>
      </c>
      <c r="K55" s="726">
        <v>1119</v>
      </c>
      <c r="L55" s="660">
        <v>670</v>
      </c>
      <c r="M55" s="661">
        <v>343</v>
      </c>
      <c r="N55" s="726">
        <v>1013</v>
      </c>
      <c r="O55" s="660">
        <v>705</v>
      </c>
      <c r="P55" s="661">
        <v>422</v>
      </c>
      <c r="Q55" s="726">
        <v>1127</v>
      </c>
      <c r="R55" s="660">
        <v>992</v>
      </c>
      <c r="S55" s="661">
        <v>512</v>
      </c>
      <c r="T55" s="726">
        <v>1504</v>
      </c>
      <c r="U55" s="660">
        <v>1205</v>
      </c>
      <c r="V55" s="661">
        <v>519</v>
      </c>
      <c r="W55" s="726">
        <v>1724</v>
      </c>
      <c r="X55" s="660">
        <v>1062</v>
      </c>
      <c r="Y55" s="661">
        <v>428</v>
      </c>
      <c r="Z55" s="726">
        <v>1490</v>
      </c>
      <c r="AA55" s="660">
        <v>903</v>
      </c>
      <c r="AB55" s="661">
        <v>370</v>
      </c>
      <c r="AC55" s="726">
        <v>1273</v>
      </c>
      <c r="AD55" s="660">
        <v>891</v>
      </c>
      <c r="AE55" s="661">
        <v>397</v>
      </c>
      <c r="AF55" s="726">
        <v>1288</v>
      </c>
      <c r="AG55" s="660">
        <v>951</v>
      </c>
      <c r="AH55" s="661">
        <v>281</v>
      </c>
      <c r="AI55" s="726">
        <v>1232</v>
      </c>
      <c r="AJ55" s="660">
        <v>1041</v>
      </c>
      <c r="AK55" s="661">
        <v>394</v>
      </c>
      <c r="AL55" s="726">
        <v>1435</v>
      </c>
      <c r="AM55" s="656">
        <v>10861</v>
      </c>
      <c r="AN55" s="657">
        <v>4446</v>
      </c>
      <c r="AO55" s="1102">
        <v>15307</v>
      </c>
    </row>
    <row r="56" spans="2:41" x14ac:dyDescent="0.2">
      <c r="B56" s="1075" t="s">
        <v>57</v>
      </c>
      <c r="C56" s="660">
        <v>1708</v>
      </c>
      <c r="D56" s="661">
        <v>612</v>
      </c>
      <c r="E56" s="674">
        <v>2320</v>
      </c>
      <c r="F56" s="660">
        <v>1801</v>
      </c>
      <c r="G56" s="661">
        <v>691</v>
      </c>
      <c r="H56" s="674">
        <v>2492</v>
      </c>
      <c r="I56" s="660">
        <v>2042</v>
      </c>
      <c r="J56" s="661">
        <v>693</v>
      </c>
      <c r="K56" s="726">
        <v>2735</v>
      </c>
      <c r="L56" s="660">
        <v>1836</v>
      </c>
      <c r="M56" s="661">
        <v>616</v>
      </c>
      <c r="N56" s="726">
        <v>2452</v>
      </c>
      <c r="O56" s="660">
        <v>2377</v>
      </c>
      <c r="P56" s="661">
        <v>625</v>
      </c>
      <c r="Q56" s="726">
        <v>3002</v>
      </c>
      <c r="R56" s="660">
        <v>2262</v>
      </c>
      <c r="S56" s="661">
        <v>609</v>
      </c>
      <c r="T56" s="726">
        <v>2871</v>
      </c>
      <c r="U56" s="660">
        <v>2237</v>
      </c>
      <c r="V56" s="661">
        <v>706</v>
      </c>
      <c r="W56" s="726">
        <v>2943</v>
      </c>
      <c r="X56" s="660">
        <v>1945</v>
      </c>
      <c r="Y56" s="661">
        <v>771</v>
      </c>
      <c r="Z56" s="726">
        <v>2716</v>
      </c>
      <c r="AA56" s="660">
        <v>1566</v>
      </c>
      <c r="AB56" s="661">
        <v>620</v>
      </c>
      <c r="AC56" s="726">
        <v>2186</v>
      </c>
      <c r="AD56" s="660">
        <v>1651</v>
      </c>
      <c r="AE56" s="661">
        <v>623</v>
      </c>
      <c r="AF56" s="726">
        <v>2274</v>
      </c>
      <c r="AG56" s="660">
        <v>2045</v>
      </c>
      <c r="AH56" s="661">
        <v>653</v>
      </c>
      <c r="AI56" s="726">
        <v>2698</v>
      </c>
      <c r="AJ56" s="660">
        <v>1915</v>
      </c>
      <c r="AK56" s="661">
        <v>611</v>
      </c>
      <c r="AL56" s="726">
        <v>2526</v>
      </c>
      <c r="AM56" s="656">
        <v>23385</v>
      </c>
      <c r="AN56" s="657">
        <v>7830</v>
      </c>
      <c r="AO56" s="1102">
        <v>31215</v>
      </c>
    </row>
    <row r="57" spans="2:41" x14ac:dyDescent="0.2">
      <c r="B57" s="1075" t="s">
        <v>58</v>
      </c>
      <c r="C57" s="660">
        <v>178113</v>
      </c>
      <c r="D57" s="661">
        <v>79815</v>
      </c>
      <c r="E57" s="674">
        <v>257928</v>
      </c>
      <c r="F57" s="660">
        <v>166865</v>
      </c>
      <c r="G57" s="661">
        <v>74249</v>
      </c>
      <c r="H57" s="674">
        <v>241114</v>
      </c>
      <c r="I57" s="660">
        <v>182480</v>
      </c>
      <c r="J57" s="661">
        <v>81972</v>
      </c>
      <c r="K57" s="726">
        <v>264452</v>
      </c>
      <c r="L57" s="660">
        <v>164730</v>
      </c>
      <c r="M57" s="661">
        <v>77314</v>
      </c>
      <c r="N57" s="726">
        <v>242044</v>
      </c>
      <c r="O57" s="660">
        <v>173581</v>
      </c>
      <c r="P57" s="661">
        <v>79957</v>
      </c>
      <c r="Q57" s="726">
        <v>253538</v>
      </c>
      <c r="R57" s="660">
        <v>172694</v>
      </c>
      <c r="S57" s="661">
        <v>75595</v>
      </c>
      <c r="T57" s="726">
        <v>248289</v>
      </c>
      <c r="U57" s="660">
        <v>174935</v>
      </c>
      <c r="V57" s="661">
        <v>73882</v>
      </c>
      <c r="W57" s="726">
        <v>248817</v>
      </c>
      <c r="X57" s="660">
        <v>175468</v>
      </c>
      <c r="Y57" s="661">
        <v>76240</v>
      </c>
      <c r="Z57" s="726">
        <v>251708</v>
      </c>
      <c r="AA57" s="660">
        <v>163436</v>
      </c>
      <c r="AB57" s="661">
        <v>71349</v>
      </c>
      <c r="AC57" s="726">
        <v>234785</v>
      </c>
      <c r="AD57" s="660">
        <v>170765</v>
      </c>
      <c r="AE57" s="661">
        <v>74778</v>
      </c>
      <c r="AF57" s="726">
        <v>245543</v>
      </c>
      <c r="AG57" s="660">
        <v>173963</v>
      </c>
      <c r="AH57" s="661">
        <v>76436</v>
      </c>
      <c r="AI57" s="726">
        <v>250399</v>
      </c>
      <c r="AJ57" s="660">
        <v>182877</v>
      </c>
      <c r="AK57" s="661">
        <v>80089</v>
      </c>
      <c r="AL57" s="726">
        <v>262966</v>
      </c>
      <c r="AM57" s="656">
        <v>2079907</v>
      </c>
      <c r="AN57" s="657">
        <v>921676</v>
      </c>
      <c r="AO57" s="1102">
        <v>3001583</v>
      </c>
    </row>
    <row r="58" spans="2:41" ht="15" x14ac:dyDescent="0.25">
      <c r="B58" s="1103" t="s">
        <v>928</v>
      </c>
      <c r="C58" s="664">
        <v>286985</v>
      </c>
      <c r="D58" s="665">
        <v>121174</v>
      </c>
      <c r="E58" s="674">
        <v>408159</v>
      </c>
      <c r="F58" s="664">
        <v>273078</v>
      </c>
      <c r="G58" s="665">
        <v>112832</v>
      </c>
      <c r="H58" s="674">
        <v>385910</v>
      </c>
      <c r="I58" s="664">
        <v>298846</v>
      </c>
      <c r="J58" s="665">
        <v>126255</v>
      </c>
      <c r="K58" s="674">
        <v>425101</v>
      </c>
      <c r="L58" s="664">
        <v>270094</v>
      </c>
      <c r="M58" s="665">
        <v>121343</v>
      </c>
      <c r="N58" s="679">
        <v>391437</v>
      </c>
      <c r="O58" s="664">
        <v>284499</v>
      </c>
      <c r="P58" s="665">
        <v>125627</v>
      </c>
      <c r="Q58" s="679">
        <v>410126</v>
      </c>
      <c r="R58" s="664">
        <v>282889</v>
      </c>
      <c r="S58" s="665">
        <v>120043</v>
      </c>
      <c r="T58" s="679">
        <v>402932</v>
      </c>
      <c r="U58" s="664">
        <v>288098</v>
      </c>
      <c r="V58" s="665">
        <v>115191</v>
      </c>
      <c r="W58" s="679">
        <v>403289</v>
      </c>
      <c r="X58" s="664">
        <v>286053</v>
      </c>
      <c r="Y58" s="665">
        <v>118969</v>
      </c>
      <c r="Z58" s="679">
        <v>405022</v>
      </c>
      <c r="AA58" s="664">
        <v>264563</v>
      </c>
      <c r="AB58" s="665">
        <v>110248</v>
      </c>
      <c r="AC58" s="679">
        <v>374811</v>
      </c>
      <c r="AD58" s="664">
        <v>275709</v>
      </c>
      <c r="AE58" s="665">
        <v>115983</v>
      </c>
      <c r="AF58" s="679">
        <v>391692</v>
      </c>
      <c r="AG58" s="664">
        <v>280247</v>
      </c>
      <c r="AH58" s="665">
        <v>118748</v>
      </c>
      <c r="AI58" s="679">
        <v>398995</v>
      </c>
      <c r="AJ58" s="664">
        <v>295787</v>
      </c>
      <c r="AK58" s="665">
        <v>124674</v>
      </c>
      <c r="AL58" s="679">
        <v>420461</v>
      </c>
      <c r="AM58" s="664">
        <v>3386848</v>
      </c>
      <c r="AN58" s="665">
        <v>1431087</v>
      </c>
      <c r="AO58" s="1104">
        <v>4817935</v>
      </c>
    </row>
    <row r="59" spans="2:41" ht="20.25" customHeight="1" x14ac:dyDescent="0.2">
      <c r="B59" s="1101" t="s">
        <v>929</v>
      </c>
      <c r="C59" s="1058"/>
      <c r="D59" s="1059"/>
      <c r="E59" s="1060"/>
      <c r="F59" s="1058"/>
      <c r="G59" s="1059"/>
      <c r="H59" s="1060"/>
      <c r="I59" s="1058"/>
      <c r="J59" s="1059"/>
      <c r="K59" s="1060"/>
      <c r="L59" s="1058"/>
      <c r="M59" s="1059"/>
      <c r="N59" s="1060"/>
      <c r="O59" s="1058"/>
      <c r="P59" s="1059"/>
      <c r="Q59" s="1060"/>
      <c r="R59" s="1058"/>
      <c r="S59" s="1059"/>
      <c r="T59" s="1060"/>
      <c r="U59" s="1058"/>
      <c r="V59" s="1059"/>
      <c r="W59" s="1060"/>
      <c r="X59" s="1058"/>
      <c r="Y59" s="1059"/>
      <c r="Z59" s="1060"/>
      <c r="AA59" s="1058"/>
      <c r="AB59" s="1059"/>
      <c r="AC59" s="1060"/>
      <c r="AD59" s="1058"/>
      <c r="AE59" s="1059"/>
      <c r="AF59" s="1060"/>
      <c r="AG59" s="1058"/>
      <c r="AH59" s="1059"/>
      <c r="AI59" s="1060"/>
      <c r="AJ59" s="1058"/>
      <c r="AK59" s="1059"/>
      <c r="AL59" s="1060"/>
      <c r="AM59" s="1058"/>
      <c r="AN59" s="1059"/>
      <c r="AO59" s="1061"/>
    </row>
    <row r="60" spans="2:41" x14ac:dyDescent="0.2">
      <c r="B60" s="699" t="s">
        <v>47</v>
      </c>
      <c r="C60" s="656">
        <v>23</v>
      </c>
      <c r="D60" s="657">
        <v>233</v>
      </c>
      <c r="E60" s="674">
        <v>256</v>
      </c>
      <c r="F60" s="656">
        <v>28</v>
      </c>
      <c r="G60" s="657">
        <v>145</v>
      </c>
      <c r="H60" s="674">
        <v>173</v>
      </c>
      <c r="I60" s="656">
        <v>150</v>
      </c>
      <c r="J60" s="657">
        <v>207</v>
      </c>
      <c r="K60" s="674">
        <v>357</v>
      </c>
      <c r="L60" s="656">
        <v>37</v>
      </c>
      <c r="M60" s="657">
        <v>129</v>
      </c>
      <c r="N60" s="674">
        <v>166</v>
      </c>
      <c r="O60" s="656">
        <v>35</v>
      </c>
      <c r="P60" s="657">
        <v>213</v>
      </c>
      <c r="Q60" s="674">
        <v>248</v>
      </c>
      <c r="R60" s="656">
        <v>42</v>
      </c>
      <c r="S60" s="657">
        <v>159</v>
      </c>
      <c r="T60" s="674">
        <v>201</v>
      </c>
      <c r="U60" s="656">
        <v>48</v>
      </c>
      <c r="V60" s="657">
        <v>133</v>
      </c>
      <c r="W60" s="674">
        <v>181</v>
      </c>
      <c r="X60" s="656">
        <v>56</v>
      </c>
      <c r="Y60" s="657">
        <v>73</v>
      </c>
      <c r="Z60" s="674">
        <v>129</v>
      </c>
      <c r="AA60" s="656">
        <v>40</v>
      </c>
      <c r="AB60" s="657">
        <v>112</v>
      </c>
      <c r="AC60" s="674">
        <v>152</v>
      </c>
      <c r="AD60" s="656">
        <v>20</v>
      </c>
      <c r="AE60" s="657">
        <v>166</v>
      </c>
      <c r="AF60" s="674">
        <v>186</v>
      </c>
      <c r="AG60" s="656">
        <v>0</v>
      </c>
      <c r="AH60" s="657">
        <v>75</v>
      </c>
      <c r="AI60" s="674">
        <v>75</v>
      </c>
      <c r="AJ60" s="656">
        <v>0</v>
      </c>
      <c r="AK60" s="657">
        <v>100</v>
      </c>
      <c r="AL60" s="674">
        <v>100</v>
      </c>
      <c r="AM60" s="656">
        <v>479</v>
      </c>
      <c r="AN60" s="657">
        <v>1745</v>
      </c>
      <c r="AO60" s="1054">
        <v>2224</v>
      </c>
    </row>
    <row r="61" spans="2:41" x14ac:dyDescent="0.2">
      <c r="B61" s="1075" t="s">
        <v>48</v>
      </c>
      <c r="C61" s="660">
        <v>235</v>
      </c>
      <c r="D61" s="661">
        <v>263</v>
      </c>
      <c r="E61" s="674">
        <v>498</v>
      </c>
      <c r="F61" s="660">
        <v>98</v>
      </c>
      <c r="G61" s="661">
        <v>209</v>
      </c>
      <c r="H61" s="674">
        <v>307</v>
      </c>
      <c r="I61" s="660">
        <v>453</v>
      </c>
      <c r="J61" s="661">
        <v>287</v>
      </c>
      <c r="K61" s="674">
        <v>740</v>
      </c>
      <c r="L61" s="660">
        <v>91</v>
      </c>
      <c r="M61" s="661">
        <v>144</v>
      </c>
      <c r="N61" s="674">
        <v>235</v>
      </c>
      <c r="O61" s="660">
        <v>141</v>
      </c>
      <c r="P61" s="661">
        <v>134</v>
      </c>
      <c r="Q61" s="674">
        <v>275</v>
      </c>
      <c r="R61" s="660">
        <v>113</v>
      </c>
      <c r="S61" s="661">
        <v>112</v>
      </c>
      <c r="T61" s="674">
        <v>225</v>
      </c>
      <c r="U61" s="660">
        <v>224</v>
      </c>
      <c r="V61" s="661">
        <v>186</v>
      </c>
      <c r="W61" s="674">
        <v>410</v>
      </c>
      <c r="X61" s="660">
        <v>270</v>
      </c>
      <c r="Y61" s="661">
        <v>230</v>
      </c>
      <c r="Z61" s="674">
        <v>500</v>
      </c>
      <c r="AA61" s="660">
        <v>164</v>
      </c>
      <c r="AB61" s="661">
        <v>266</v>
      </c>
      <c r="AC61" s="674">
        <v>430</v>
      </c>
      <c r="AD61" s="660">
        <v>251</v>
      </c>
      <c r="AE61" s="661">
        <v>361</v>
      </c>
      <c r="AF61" s="674">
        <v>612</v>
      </c>
      <c r="AG61" s="660">
        <v>104</v>
      </c>
      <c r="AH61" s="661">
        <v>284</v>
      </c>
      <c r="AI61" s="674">
        <v>388</v>
      </c>
      <c r="AJ61" s="660">
        <v>117</v>
      </c>
      <c r="AK61" s="661">
        <v>343</v>
      </c>
      <c r="AL61" s="674">
        <v>460</v>
      </c>
      <c r="AM61" s="656">
        <v>2261</v>
      </c>
      <c r="AN61" s="657">
        <v>2819</v>
      </c>
      <c r="AO61" s="1102">
        <v>5080</v>
      </c>
    </row>
    <row r="62" spans="2:41" x14ac:dyDescent="0.2">
      <c r="B62" s="1075" t="s">
        <v>49</v>
      </c>
      <c r="C62" s="660">
        <v>304</v>
      </c>
      <c r="D62" s="661">
        <v>290</v>
      </c>
      <c r="E62" s="674">
        <v>594</v>
      </c>
      <c r="F62" s="660">
        <v>257</v>
      </c>
      <c r="G62" s="661">
        <v>153</v>
      </c>
      <c r="H62" s="674">
        <v>410</v>
      </c>
      <c r="I62" s="660">
        <v>518</v>
      </c>
      <c r="J62" s="661">
        <v>470</v>
      </c>
      <c r="K62" s="674">
        <v>988</v>
      </c>
      <c r="L62" s="660">
        <v>258</v>
      </c>
      <c r="M62" s="661">
        <v>375</v>
      </c>
      <c r="N62" s="674">
        <v>633</v>
      </c>
      <c r="O62" s="660">
        <v>271</v>
      </c>
      <c r="P62" s="661">
        <v>479</v>
      </c>
      <c r="Q62" s="674">
        <v>750</v>
      </c>
      <c r="R62" s="660">
        <v>322</v>
      </c>
      <c r="S62" s="661">
        <v>263</v>
      </c>
      <c r="T62" s="674">
        <v>585</v>
      </c>
      <c r="U62" s="660">
        <v>397</v>
      </c>
      <c r="V62" s="661">
        <v>229</v>
      </c>
      <c r="W62" s="674">
        <v>626</v>
      </c>
      <c r="X62" s="660">
        <v>350</v>
      </c>
      <c r="Y62" s="661">
        <v>452</v>
      </c>
      <c r="Z62" s="674">
        <v>802</v>
      </c>
      <c r="AA62" s="660">
        <v>302</v>
      </c>
      <c r="AB62" s="661">
        <v>322</v>
      </c>
      <c r="AC62" s="674">
        <v>624</v>
      </c>
      <c r="AD62" s="660">
        <v>429</v>
      </c>
      <c r="AE62" s="661">
        <v>245</v>
      </c>
      <c r="AF62" s="674">
        <v>674</v>
      </c>
      <c r="AG62" s="660">
        <v>382</v>
      </c>
      <c r="AH62" s="661">
        <v>279</v>
      </c>
      <c r="AI62" s="674">
        <v>661</v>
      </c>
      <c r="AJ62" s="660">
        <v>408</v>
      </c>
      <c r="AK62" s="661">
        <v>283</v>
      </c>
      <c r="AL62" s="674">
        <v>691</v>
      </c>
      <c r="AM62" s="656">
        <v>4198</v>
      </c>
      <c r="AN62" s="657">
        <v>3840</v>
      </c>
      <c r="AO62" s="1102">
        <v>8038</v>
      </c>
    </row>
    <row r="63" spans="2:41" x14ac:dyDescent="0.2">
      <c r="B63" s="1075" t="s">
        <v>50</v>
      </c>
      <c r="C63" s="660">
        <v>102</v>
      </c>
      <c r="D63" s="661">
        <v>207</v>
      </c>
      <c r="E63" s="674">
        <v>309</v>
      </c>
      <c r="F63" s="660">
        <v>69</v>
      </c>
      <c r="G63" s="661">
        <v>157</v>
      </c>
      <c r="H63" s="674">
        <v>226</v>
      </c>
      <c r="I63" s="660">
        <v>6</v>
      </c>
      <c r="J63" s="661">
        <v>320</v>
      </c>
      <c r="K63" s="674">
        <v>326</v>
      </c>
      <c r="L63" s="660">
        <v>43</v>
      </c>
      <c r="M63" s="661">
        <v>264</v>
      </c>
      <c r="N63" s="674">
        <v>307</v>
      </c>
      <c r="O63" s="660">
        <v>70</v>
      </c>
      <c r="P63" s="661">
        <v>255</v>
      </c>
      <c r="Q63" s="674">
        <v>325</v>
      </c>
      <c r="R63" s="660">
        <v>70</v>
      </c>
      <c r="S63" s="661">
        <v>211</v>
      </c>
      <c r="T63" s="674">
        <v>281</v>
      </c>
      <c r="U63" s="660">
        <v>108</v>
      </c>
      <c r="V63" s="661">
        <v>251</v>
      </c>
      <c r="W63" s="674">
        <v>359</v>
      </c>
      <c r="X63" s="660">
        <v>112</v>
      </c>
      <c r="Y63" s="661">
        <v>363</v>
      </c>
      <c r="Z63" s="674">
        <v>475</v>
      </c>
      <c r="AA63" s="660">
        <v>58</v>
      </c>
      <c r="AB63" s="661">
        <v>428</v>
      </c>
      <c r="AC63" s="674">
        <v>486</v>
      </c>
      <c r="AD63" s="660">
        <v>35</v>
      </c>
      <c r="AE63" s="661">
        <v>485</v>
      </c>
      <c r="AF63" s="674">
        <v>520</v>
      </c>
      <c r="AG63" s="660">
        <v>94</v>
      </c>
      <c r="AH63" s="661">
        <v>446</v>
      </c>
      <c r="AI63" s="674">
        <v>540</v>
      </c>
      <c r="AJ63" s="660">
        <v>168</v>
      </c>
      <c r="AK63" s="661">
        <v>395</v>
      </c>
      <c r="AL63" s="674">
        <v>563</v>
      </c>
      <c r="AM63" s="656">
        <v>935</v>
      </c>
      <c r="AN63" s="657">
        <v>3782</v>
      </c>
      <c r="AO63" s="1102">
        <v>4717</v>
      </c>
    </row>
    <row r="64" spans="2:41" x14ac:dyDescent="0.2">
      <c r="B64" s="1075" t="s">
        <v>51</v>
      </c>
      <c r="C64" s="660">
        <v>107</v>
      </c>
      <c r="D64" s="661">
        <v>325</v>
      </c>
      <c r="E64" s="674">
        <v>432</v>
      </c>
      <c r="F64" s="660">
        <v>202</v>
      </c>
      <c r="G64" s="661">
        <v>279</v>
      </c>
      <c r="H64" s="674">
        <v>481</v>
      </c>
      <c r="I64" s="660">
        <v>208</v>
      </c>
      <c r="J64" s="661">
        <v>636</v>
      </c>
      <c r="K64" s="674">
        <v>844</v>
      </c>
      <c r="L64" s="660">
        <v>81</v>
      </c>
      <c r="M64" s="661">
        <v>295</v>
      </c>
      <c r="N64" s="674">
        <v>376</v>
      </c>
      <c r="O64" s="660">
        <v>121</v>
      </c>
      <c r="P64" s="661">
        <v>209</v>
      </c>
      <c r="Q64" s="674">
        <v>330</v>
      </c>
      <c r="R64" s="660">
        <v>128</v>
      </c>
      <c r="S64" s="661">
        <v>292</v>
      </c>
      <c r="T64" s="674">
        <v>420</v>
      </c>
      <c r="U64" s="660">
        <v>176</v>
      </c>
      <c r="V64" s="661">
        <v>238</v>
      </c>
      <c r="W64" s="674">
        <v>414</v>
      </c>
      <c r="X64" s="660">
        <v>66</v>
      </c>
      <c r="Y64" s="661">
        <v>332</v>
      </c>
      <c r="Z64" s="674">
        <v>398</v>
      </c>
      <c r="AA64" s="660">
        <v>57</v>
      </c>
      <c r="AB64" s="661">
        <v>347</v>
      </c>
      <c r="AC64" s="674">
        <v>404</v>
      </c>
      <c r="AD64" s="660">
        <v>166</v>
      </c>
      <c r="AE64" s="661">
        <v>490</v>
      </c>
      <c r="AF64" s="674">
        <v>656</v>
      </c>
      <c r="AG64" s="660">
        <v>159</v>
      </c>
      <c r="AH64" s="661">
        <v>653</v>
      </c>
      <c r="AI64" s="674">
        <v>812</v>
      </c>
      <c r="AJ64" s="660">
        <v>162</v>
      </c>
      <c r="AK64" s="661">
        <v>393</v>
      </c>
      <c r="AL64" s="674">
        <v>555</v>
      </c>
      <c r="AM64" s="656">
        <v>1633</v>
      </c>
      <c r="AN64" s="657">
        <v>4489</v>
      </c>
      <c r="AO64" s="1102">
        <v>6122</v>
      </c>
    </row>
    <row r="65" spans="2:41" x14ac:dyDescent="0.2">
      <c r="B65" s="1075" t="s">
        <v>52</v>
      </c>
      <c r="C65" s="660">
        <v>567</v>
      </c>
      <c r="D65" s="661">
        <v>772</v>
      </c>
      <c r="E65" s="674">
        <v>1339</v>
      </c>
      <c r="F65" s="660">
        <v>636</v>
      </c>
      <c r="G65" s="661">
        <v>618</v>
      </c>
      <c r="H65" s="674">
        <v>1254</v>
      </c>
      <c r="I65" s="660">
        <v>1121</v>
      </c>
      <c r="J65" s="661">
        <v>1091</v>
      </c>
      <c r="K65" s="674">
        <v>2212</v>
      </c>
      <c r="L65" s="660">
        <v>463</v>
      </c>
      <c r="M65" s="661">
        <v>267</v>
      </c>
      <c r="N65" s="674">
        <v>730</v>
      </c>
      <c r="O65" s="660">
        <v>460</v>
      </c>
      <c r="P65" s="661">
        <v>362</v>
      </c>
      <c r="Q65" s="674">
        <v>822</v>
      </c>
      <c r="R65" s="660">
        <v>574</v>
      </c>
      <c r="S65" s="661">
        <v>531</v>
      </c>
      <c r="T65" s="674">
        <v>1105</v>
      </c>
      <c r="U65" s="660">
        <v>597</v>
      </c>
      <c r="V65" s="661">
        <v>507</v>
      </c>
      <c r="W65" s="674">
        <v>1104</v>
      </c>
      <c r="X65" s="660">
        <v>569</v>
      </c>
      <c r="Y65" s="661">
        <v>595</v>
      </c>
      <c r="Z65" s="674">
        <v>1164</v>
      </c>
      <c r="AA65" s="660">
        <v>628</v>
      </c>
      <c r="AB65" s="661">
        <v>607</v>
      </c>
      <c r="AC65" s="674">
        <v>1235</v>
      </c>
      <c r="AD65" s="660">
        <v>943</v>
      </c>
      <c r="AE65" s="661">
        <v>873</v>
      </c>
      <c r="AF65" s="674">
        <v>1816</v>
      </c>
      <c r="AG65" s="660">
        <v>507</v>
      </c>
      <c r="AH65" s="661">
        <v>563</v>
      </c>
      <c r="AI65" s="674">
        <v>1070</v>
      </c>
      <c r="AJ65" s="660">
        <v>762</v>
      </c>
      <c r="AK65" s="661">
        <v>594</v>
      </c>
      <c r="AL65" s="674">
        <v>1356</v>
      </c>
      <c r="AM65" s="656">
        <v>7827</v>
      </c>
      <c r="AN65" s="657">
        <v>7380</v>
      </c>
      <c r="AO65" s="1102">
        <v>15207</v>
      </c>
    </row>
    <row r="66" spans="2:41" x14ac:dyDescent="0.2">
      <c r="B66" s="1075" t="s">
        <v>856</v>
      </c>
      <c r="C66" s="660">
        <v>345</v>
      </c>
      <c r="D66" s="661">
        <v>665</v>
      </c>
      <c r="E66" s="674">
        <v>1010</v>
      </c>
      <c r="F66" s="660">
        <v>364</v>
      </c>
      <c r="G66" s="661">
        <v>328</v>
      </c>
      <c r="H66" s="674">
        <v>692</v>
      </c>
      <c r="I66" s="660">
        <v>754</v>
      </c>
      <c r="J66" s="661">
        <v>855</v>
      </c>
      <c r="K66" s="674">
        <v>1609</v>
      </c>
      <c r="L66" s="660">
        <v>320</v>
      </c>
      <c r="M66" s="661">
        <v>382</v>
      </c>
      <c r="N66" s="674">
        <v>702</v>
      </c>
      <c r="O66" s="660">
        <v>313</v>
      </c>
      <c r="P66" s="661">
        <v>415</v>
      </c>
      <c r="Q66" s="674">
        <v>728</v>
      </c>
      <c r="R66" s="660">
        <v>324</v>
      </c>
      <c r="S66" s="661">
        <v>426</v>
      </c>
      <c r="T66" s="674">
        <v>750</v>
      </c>
      <c r="U66" s="660">
        <v>292</v>
      </c>
      <c r="V66" s="661">
        <v>234</v>
      </c>
      <c r="W66" s="674">
        <v>526</v>
      </c>
      <c r="X66" s="660">
        <v>249</v>
      </c>
      <c r="Y66" s="661">
        <v>441</v>
      </c>
      <c r="Z66" s="674">
        <v>690</v>
      </c>
      <c r="AA66" s="660">
        <v>255</v>
      </c>
      <c r="AB66" s="661">
        <v>327</v>
      </c>
      <c r="AC66" s="674">
        <v>582</v>
      </c>
      <c r="AD66" s="660">
        <v>280</v>
      </c>
      <c r="AE66" s="661">
        <v>386</v>
      </c>
      <c r="AF66" s="674">
        <v>666</v>
      </c>
      <c r="AG66" s="660">
        <v>281</v>
      </c>
      <c r="AH66" s="661">
        <v>422</v>
      </c>
      <c r="AI66" s="674">
        <v>703</v>
      </c>
      <c r="AJ66" s="660">
        <v>332</v>
      </c>
      <c r="AK66" s="661">
        <v>376</v>
      </c>
      <c r="AL66" s="674">
        <v>708</v>
      </c>
      <c r="AM66" s="656">
        <v>4109</v>
      </c>
      <c r="AN66" s="657">
        <v>5257</v>
      </c>
      <c r="AO66" s="1102">
        <v>9366</v>
      </c>
    </row>
    <row r="67" spans="2:41" x14ac:dyDescent="0.2">
      <c r="B67" s="1075" t="s">
        <v>53</v>
      </c>
      <c r="C67" s="660">
        <v>668</v>
      </c>
      <c r="D67" s="661">
        <v>803</v>
      </c>
      <c r="E67" s="674">
        <v>1471</v>
      </c>
      <c r="F67" s="660">
        <v>367</v>
      </c>
      <c r="G67" s="661">
        <v>647</v>
      </c>
      <c r="H67" s="674">
        <v>1014</v>
      </c>
      <c r="I67" s="660">
        <v>777</v>
      </c>
      <c r="J67" s="661">
        <v>821</v>
      </c>
      <c r="K67" s="674">
        <v>1598</v>
      </c>
      <c r="L67" s="660">
        <v>385</v>
      </c>
      <c r="M67" s="661">
        <v>623</v>
      </c>
      <c r="N67" s="674">
        <v>1008</v>
      </c>
      <c r="O67" s="660">
        <v>496</v>
      </c>
      <c r="P67" s="661">
        <v>457</v>
      </c>
      <c r="Q67" s="674">
        <v>953</v>
      </c>
      <c r="R67" s="660">
        <v>615</v>
      </c>
      <c r="S67" s="661">
        <v>898</v>
      </c>
      <c r="T67" s="674">
        <v>1513</v>
      </c>
      <c r="U67" s="660">
        <v>642</v>
      </c>
      <c r="V67" s="661">
        <v>827</v>
      </c>
      <c r="W67" s="674">
        <v>1469</v>
      </c>
      <c r="X67" s="660">
        <v>862</v>
      </c>
      <c r="Y67" s="661">
        <v>1551</v>
      </c>
      <c r="Z67" s="674">
        <v>2413</v>
      </c>
      <c r="AA67" s="660">
        <v>671</v>
      </c>
      <c r="AB67" s="661">
        <v>1151</v>
      </c>
      <c r="AC67" s="674">
        <v>1822</v>
      </c>
      <c r="AD67" s="660">
        <v>584</v>
      </c>
      <c r="AE67" s="661">
        <v>1207</v>
      </c>
      <c r="AF67" s="674">
        <v>1791</v>
      </c>
      <c r="AG67" s="660">
        <v>362</v>
      </c>
      <c r="AH67" s="661">
        <v>1153</v>
      </c>
      <c r="AI67" s="674">
        <v>1515</v>
      </c>
      <c r="AJ67" s="660">
        <v>421</v>
      </c>
      <c r="AK67" s="661">
        <v>990</v>
      </c>
      <c r="AL67" s="674">
        <v>1411</v>
      </c>
      <c r="AM67" s="656">
        <v>6850</v>
      </c>
      <c r="AN67" s="657">
        <v>11128</v>
      </c>
      <c r="AO67" s="1102">
        <v>17978</v>
      </c>
    </row>
    <row r="68" spans="2:41" x14ac:dyDescent="0.2">
      <c r="B68" s="1075" t="s">
        <v>54</v>
      </c>
      <c r="C68" s="660">
        <v>475</v>
      </c>
      <c r="D68" s="661">
        <v>1121</v>
      </c>
      <c r="E68" s="674">
        <v>1596</v>
      </c>
      <c r="F68" s="660">
        <v>485</v>
      </c>
      <c r="G68" s="661">
        <v>555</v>
      </c>
      <c r="H68" s="674">
        <v>1040</v>
      </c>
      <c r="I68" s="660">
        <v>847</v>
      </c>
      <c r="J68" s="661">
        <v>2066</v>
      </c>
      <c r="K68" s="674">
        <v>2913</v>
      </c>
      <c r="L68" s="660">
        <v>471</v>
      </c>
      <c r="M68" s="661">
        <v>965</v>
      </c>
      <c r="N68" s="674">
        <v>1436</v>
      </c>
      <c r="O68" s="660">
        <v>550</v>
      </c>
      <c r="P68" s="661">
        <v>986</v>
      </c>
      <c r="Q68" s="674">
        <v>1536</v>
      </c>
      <c r="R68" s="660">
        <v>725</v>
      </c>
      <c r="S68" s="661">
        <v>943</v>
      </c>
      <c r="T68" s="674">
        <v>1668</v>
      </c>
      <c r="U68" s="660">
        <v>782</v>
      </c>
      <c r="V68" s="661">
        <v>827</v>
      </c>
      <c r="W68" s="674">
        <v>1609</v>
      </c>
      <c r="X68" s="660">
        <v>534</v>
      </c>
      <c r="Y68" s="661">
        <v>984</v>
      </c>
      <c r="Z68" s="674">
        <v>1518</v>
      </c>
      <c r="AA68" s="660">
        <v>449</v>
      </c>
      <c r="AB68" s="661">
        <v>795</v>
      </c>
      <c r="AC68" s="674">
        <v>1244</v>
      </c>
      <c r="AD68" s="660">
        <v>537</v>
      </c>
      <c r="AE68" s="661">
        <v>945</v>
      </c>
      <c r="AF68" s="674">
        <v>1482</v>
      </c>
      <c r="AG68" s="660">
        <v>545</v>
      </c>
      <c r="AH68" s="661">
        <v>1012</v>
      </c>
      <c r="AI68" s="674">
        <v>1557</v>
      </c>
      <c r="AJ68" s="660">
        <v>636</v>
      </c>
      <c r="AK68" s="661">
        <v>700</v>
      </c>
      <c r="AL68" s="674">
        <v>1336</v>
      </c>
      <c r="AM68" s="656">
        <v>7036</v>
      </c>
      <c r="AN68" s="657">
        <v>11899</v>
      </c>
      <c r="AO68" s="1102">
        <v>18935</v>
      </c>
    </row>
    <row r="69" spans="2:41" x14ac:dyDescent="0.2">
      <c r="B69" s="1075" t="s">
        <v>857</v>
      </c>
      <c r="C69" s="660">
        <v>389</v>
      </c>
      <c r="D69" s="661">
        <v>775</v>
      </c>
      <c r="E69" s="674">
        <v>1164</v>
      </c>
      <c r="F69" s="660">
        <v>294</v>
      </c>
      <c r="G69" s="661">
        <v>821</v>
      </c>
      <c r="H69" s="674">
        <v>1115</v>
      </c>
      <c r="I69" s="660">
        <v>260</v>
      </c>
      <c r="J69" s="661">
        <v>894</v>
      </c>
      <c r="K69" s="674">
        <v>1154</v>
      </c>
      <c r="L69" s="660">
        <v>253</v>
      </c>
      <c r="M69" s="661">
        <v>612</v>
      </c>
      <c r="N69" s="674">
        <v>865</v>
      </c>
      <c r="O69" s="660">
        <v>383</v>
      </c>
      <c r="P69" s="661">
        <v>680</v>
      </c>
      <c r="Q69" s="674">
        <v>1063</v>
      </c>
      <c r="R69" s="660">
        <v>369</v>
      </c>
      <c r="S69" s="661">
        <v>943</v>
      </c>
      <c r="T69" s="674">
        <v>1312</v>
      </c>
      <c r="U69" s="660">
        <v>422</v>
      </c>
      <c r="V69" s="661">
        <v>815</v>
      </c>
      <c r="W69" s="674">
        <v>1237</v>
      </c>
      <c r="X69" s="660">
        <v>425</v>
      </c>
      <c r="Y69" s="661">
        <v>882</v>
      </c>
      <c r="Z69" s="674">
        <v>1307</v>
      </c>
      <c r="AA69" s="660">
        <v>544</v>
      </c>
      <c r="AB69" s="661">
        <v>1047</v>
      </c>
      <c r="AC69" s="674">
        <v>1591</v>
      </c>
      <c r="AD69" s="660">
        <v>548</v>
      </c>
      <c r="AE69" s="661">
        <v>1105</v>
      </c>
      <c r="AF69" s="674">
        <v>1653</v>
      </c>
      <c r="AG69" s="660">
        <v>414</v>
      </c>
      <c r="AH69" s="661">
        <v>950</v>
      </c>
      <c r="AI69" s="674">
        <v>1364</v>
      </c>
      <c r="AJ69" s="660">
        <v>551</v>
      </c>
      <c r="AK69" s="661">
        <v>846</v>
      </c>
      <c r="AL69" s="674">
        <v>1397</v>
      </c>
      <c r="AM69" s="656">
        <v>4852</v>
      </c>
      <c r="AN69" s="657">
        <v>10370</v>
      </c>
      <c r="AO69" s="1102">
        <v>15222</v>
      </c>
    </row>
    <row r="70" spans="2:41" x14ac:dyDescent="0.2">
      <c r="B70" s="1075" t="s">
        <v>55</v>
      </c>
      <c r="C70" s="660">
        <v>192</v>
      </c>
      <c r="D70" s="661">
        <v>125</v>
      </c>
      <c r="E70" s="674">
        <v>317</v>
      </c>
      <c r="F70" s="660">
        <v>158</v>
      </c>
      <c r="G70" s="661">
        <v>69</v>
      </c>
      <c r="H70" s="674">
        <v>227</v>
      </c>
      <c r="I70" s="660">
        <v>175</v>
      </c>
      <c r="J70" s="661">
        <v>85</v>
      </c>
      <c r="K70" s="674">
        <v>260</v>
      </c>
      <c r="L70" s="660">
        <v>109</v>
      </c>
      <c r="M70" s="661">
        <v>173</v>
      </c>
      <c r="N70" s="674">
        <v>282</v>
      </c>
      <c r="O70" s="660">
        <v>130</v>
      </c>
      <c r="P70" s="661">
        <v>215</v>
      </c>
      <c r="Q70" s="674">
        <v>345</v>
      </c>
      <c r="R70" s="660">
        <v>167</v>
      </c>
      <c r="S70" s="661">
        <v>287</v>
      </c>
      <c r="T70" s="674">
        <v>454</v>
      </c>
      <c r="U70" s="660">
        <v>151</v>
      </c>
      <c r="V70" s="661">
        <v>221</v>
      </c>
      <c r="W70" s="674">
        <v>372</v>
      </c>
      <c r="X70" s="660">
        <v>185</v>
      </c>
      <c r="Y70" s="661">
        <v>199</v>
      </c>
      <c r="Z70" s="674">
        <v>384</v>
      </c>
      <c r="AA70" s="660">
        <v>116</v>
      </c>
      <c r="AB70" s="661">
        <v>156</v>
      </c>
      <c r="AC70" s="674">
        <v>272</v>
      </c>
      <c r="AD70" s="660">
        <v>93</v>
      </c>
      <c r="AE70" s="661">
        <v>183</v>
      </c>
      <c r="AF70" s="674">
        <v>276</v>
      </c>
      <c r="AG70" s="660">
        <v>66</v>
      </c>
      <c r="AH70" s="661">
        <v>219</v>
      </c>
      <c r="AI70" s="674">
        <v>285</v>
      </c>
      <c r="AJ70" s="660">
        <v>57</v>
      </c>
      <c r="AK70" s="661">
        <v>136</v>
      </c>
      <c r="AL70" s="674">
        <v>193</v>
      </c>
      <c r="AM70" s="656">
        <v>1599</v>
      </c>
      <c r="AN70" s="657">
        <v>2068</v>
      </c>
      <c r="AO70" s="1102">
        <v>3667</v>
      </c>
    </row>
    <row r="71" spans="2:41" x14ac:dyDescent="0.2">
      <c r="B71" s="1075" t="s">
        <v>56</v>
      </c>
      <c r="C71" s="660">
        <v>244</v>
      </c>
      <c r="D71" s="661">
        <v>748</v>
      </c>
      <c r="E71" s="674">
        <v>992</v>
      </c>
      <c r="F71" s="660">
        <v>215</v>
      </c>
      <c r="G71" s="661">
        <v>381</v>
      </c>
      <c r="H71" s="674">
        <v>596</v>
      </c>
      <c r="I71" s="660">
        <v>437</v>
      </c>
      <c r="J71" s="661">
        <v>814</v>
      </c>
      <c r="K71" s="674">
        <v>1251</v>
      </c>
      <c r="L71" s="660">
        <v>306</v>
      </c>
      <c r="M71" s="661">
        <v>437</v>
      </c>
      <c r="N71" s="674">
        <v>743</v>
      </c>
      <c r="O71" s="660">
        <v>303</v>
      </c>
      <c r="P71" s="661">
        <v>441</v>
      </c>
      <c r="Q71" s="674">
        <v>744</v>
      </c>
      <c r="R71" s="660">
        <v>576</v>
      </c>
      <c r="S71" s="661">
        <v>741</v>
      </c>
      <c r="T71" s="674">
        <v>1317</v>
      </c>
      <c r="U71" s="660">
        <v>421</v>
      </c>
      <c r="V71" s="661">
        <v>497</v>
      </c>
      <c r="W71" s="674">
        <v>918</v>
      </c>
      <c r="X71" s="660">
        <v>624</v>
      </c>
      <c r="Y71" s="661">
        <v>724</v>
      </c>
      <c r="Z71" s="674">
        <v>1348</v>
      </c>
      <c r="AA71" s="660">
        <v>170</v>
      </c>
      <c r="AB71" s="661">
        <v>515</v>
      </c>
      <c r="AC71" s="674">
        <v>685</v>
      </c>
      <c r="AD71" s="660">
        <v>403</v>
      </c>
      <c r="AE71" s="661">
        <v>680</v>
      </c>
      <c r="AF71" s="674">
        <v>1083</v>
      </c>
      <c r="AG71" s="660">
        <v>367</v>
      </c>
      <c r="AH71" s="661">
        <v>631</v>
      </c>
      <c r="AI71" s="674">
        <v>998</v>
      </c>
      <c r="AJ71" s="660">
        <v>473</v>
      </c>
      <c r="AK71" s="661">
        <v>447</v>
      </c>
      <c r="AL71" s="674">
        <v>920</v>
      </c>
      <c r="AM71" s="656">
        <v>4539</v>
      </c>
      <c r="AN71" s="657">
        <v>7056</v>
      </c>
      <c r="AO71" s="1102">
        <v>11595</v>
      </c>
    </row>
    <row r="72" spans="2:41" x14ac:dyDescent="0.2">
      <c r="B72" s="1075" t="s">
        <v>858</v>
      </c>
      <c r="C72" s="660">
        <v>0</v>
      </c>
      <c r="D72" s="661">
        <v>15</v>
      </c>
      <c r="E72" s="674">
        <v>15</v>
      </c>
      <c r="F72" s="660">
        <v>0</v>
      </c>
      <c r="G72" s="661">
        <v>0</v>
      </c>
      <c r="H72" s="674">
        <v>0</v>
      </c>
      <c r="I72" s="660">
        <v>0</v>
      </c>
      <c r="J72" s="661">
        <v>13</v>
      </c>
      <c r="K72" s="674">
        <v>13</v>
      </c>
      <c r="L72" s="660">
        <v>0</v>
      </c>
      <c r="M72" s="661">
        <v>0</v>
      </c>
      <c r="N72" s="674">
        <v>0</v>
      </c>
      <c r="O72" s="660">
        <v>66</v>
      </c>
      <c r="P72" s="661">
        <v>74</v>
      </c>
      <c r="Q72" s="674">
        <v>140</v>
      </c>
      <c r="R72" s="660">
        <v>41</v>
      </c>
      <c r="S72" s="661">
        <v>196</v>
      </c>
      <c r="T72" s="674">
        <v>237</v>
      </c>
      <c r="U72" s="660">
        <v>31</v>
      </c>
      <c r="V72" s="661">
        <v>136</v>
      </c>
      <c r="W72" s="674">
        <v>167</v>
      </c>
      <c r="X72" s="660">
        <v>16</v>
      </c>
      <c r="Y72" s="661">
        <v>69</v>
      </c>
      <c r="Z72" s="674">
        <v>85</v>
      </c>
      <c r="AA72" s="660">
        <v>0</v>
      </c>
      <c r="AB72" s="661">
        <v>63</v>
      </c>
      <c r="AC72" s="674">
        <v>63</v>
      </c>
      <c r="AD72" s="660">
        <v>38</v>
      </c>
      <c r="AE72" s="661">
        <v>56</v>
      </c>
      <c r="AF72" s="674">
        <v>94</v>
      </c>
      <c r="AG72" s="660">
        <v>105</v>
      </c>
      <c r="AH72" s="661">
        <v>40</v>
      </c>
      <c r="AI72" s="674">
        <v>145</v>
      </c>
      <c r="AJ72" s="660">
        <v>48</v>
      </c>
      <c r="AK72" s="661">
        <v>114</v>
      </c>
      <c r="AL72" s="674">
        <v>162</v>
      </c>
      <c r="AM72" s="656">
        <v>345</v>
      </c>
      <c r="AN72" s="657">
        <v>776</v>
      </c>
      <c r="AO72" s="1102">
        <v>1121</v>
      </c>
    </row>
    <row r="73" spans="2:41" x14ac:dyDescent="0.2">
      <c r="B73" s="1075" t="s">
        <v>57</v>
      </c>
      <c r="C73" s="660">
        <v>196</v>
      </c>
      <c r="D73" s="661">
        <v>290</v>
      </c>
      <c r="E73" s="674">
        <v>486</v>
      </c>
      <c r="F73" s="660">
        <v>98</v>
      </c>
      <c r="G73" s="661">
        <v>103</v>
      </c>
      <c r="H73" s="674">
        <v>201</v>
      </c>
      <c r="I73" s="660">
        <v>139</v>
      </c>
      <c r="J73" s="661">
        <v>125</v>
      </c>
      <c r="K73" s="674">
        <v>264</v>
      </c>
      <c r="L73" s="660">
        <v>56</v>
      </c>
      <c r="M73" s="661">
        <v>50</v>
      </c>
      <c r="N73" s="674">
        <v>106</v>
      </c>
      <c r="O73" s="660">
        <v>31</v>
      </c>
      <c r="P73" s="661">
        <v>1</v>
      </c>
      <c r="Q73" s="674">
        <v>32</v>
      </c>
      <c r="R73" s="660">
        <v>44</v>
      </c>
      <c r="S73" s="661">
        <v>102</v>
      </c>
      <c r="T73" s="674">
        <v>146</v>
      </c>
      <c r="U73" s="660">
        <v>78</v>
      </c>
      <c r="V73" s="661">
        <v>132</v>
      </c>
      <c r="W73" s="674">
        <v>210</v>
      </c>
      <c r="X73" s="660">
        <v>143</v>
      </c>
      <c r="Y73" s="661">
        <v>175</v>
      </c>
      <c r="Z73" s="674">
        <v>318</v>
      </c>
      <c r="AA73" s="660">
        <v>123</v>
      </c>
      <c r="AB73" s="661">
        <v>126</v>
      </c>
      <c r="AC73" s="674">
        <v>249</v>
      </c>
      <c r="AD73" s="660">
        <v>205</v>
      </c>
      <c r="AE73" s="661">
        <v>104</v>
      </c>
      <c r="AF73" s="674">
        <v>309</v>
      </c>
      <c r="AG73" s="660">
        <v>92</v>
      </c>
      <c r="AH73" s="661">
        <v>103</v>
      </c>
      <c r="AI73" s="674">
        <v>195</v>
      </c>
      <c r="AJ73" s="660">
        <v>21</v>
      </c>
      <c r="AK73" s="661">
        <v>110</v>
      </c>
      <c r="AL73" s="674">
        <v>131</v>
      </c>
      <c r="AM73" s="656">
        <v>1226</v>
      </c>
      <c r="AN73" s="657">
        <v>1421</v>
      </c>
      <c r="AO73" s="1102">
        <v>2647</v>
      </c>
    </row>
    <row r="74" spans="2:41" x14ac:dyDescent="0.2">
      <c r="B74" s="1075" t="s">
        <v>58</v>
      </c>
      <c r="C74" s="660">
        <v>9112</v>
      </c>
      <c r="D74" s="661">
        <v>9007</v>
      </c>
      <c r="E74" s="674">
        <v>18119</v>
      </c>
      <c r="F74" s="660">
        <v>8479</v>
      </c>
      <c r="G74" s="661">
        <v>7609</v>
      </c>
      <c r="H74" s="674">
        <v>16088</v>
      </c>
      <c r="I74" s="660">
        <v>10102</v>
      </c>
      <c r="J74" s="661">
        <v>9889</v>
      </c>
      <c r="K74" s="674">
        <v>19991</v>
      </c>
      <c r="L74" s="660">
        <v>7022</v>
      </c>
      <c r="M74" s="661">
        <v>5875</v>
      </c>
      <c r="N74" s="674">
        <v>12897</v>
      </c>
      <c r="O74" s="660">
        <v>6694</v>
      </c>
      <c r="P74" s="661">
        <v>5956</v>
      </c>
      <c r="Q74" s="674">
        <v>12650</v>
      </c>
      <c r="R74" s="660">
        <v>6960</v>
      </c>
      <c r="S74" s="661">
        <v>6613</v>
      </c>
      <c r="T74" s="674">
        <v>13573</v>
      </c>
      <c r="U74" s="660">
        <v>6345</v>
      </c>
      <c r="V74" s="661">
        <v>6813</v>
      </c>
      <c r="W74" s="674">
        <v>13158</v>
      </c>
      <c r="X74" s="660">
        <v>6868</v>
      </c>
      <c r="Y74" s="661">
        <v>7130</v>
      </c>
      <c r="Z74" s="674">
        <v>13998</v>
      </c>
      <c r="AA74" s="660">
        <v>6291</v>
      </c>
      <c r="AB74" s="661">
        <v>6684</v>
      </c>
      <c r="AC74" s="674">
        <v>12975</v>
      </c>
      <c r="AD74" s="660">
        <v>7183</v>
      </c>
      <c r="AE74" s="661">
        <v>6995</v>
      </c>
      <c r="AF74" s="674">
        <v>14178</v>
      </c>
      <c r="AG74" s="660">
        <v>6855</v>
      </c>
      <c r="AH74" s="661">
        <v>6728</v>
      </c>
      <c r="AI74" s="674">
        <v>13583</v>
      </c>
      <c r="AJ74" s="660">
        <v>7871</v>
      </c>
      <c r="AK74" s="661">
        <v>6781</v>
      </c>
      <c r="AL74" s="674">
        <v>14652</v>
      </c>
      <c r="AM74" s="656">
        <v>89782</v>
      </c>
      <c r="AN74" s="657">
        <v>86080</v>
      </c>
      <c r="AO74" s="1102">
        <v>175862</v>
      </c>
    </row>
    <row r="75" spans="2:41" ht="15" x14ac:dyDescent="0.25">
      <c r="B75" s="1103" t="s">
        <v>930</v>
      </c>
      <c r="C75" s="664">
        <v>12959</v>
      </c>
      <c r="D75" s="665">
        <v>15639</v>
      </c>
      <c r="E75" s="674">
        <v>28598</v>
      </c>
      <c r="F75" s="664">
        <v>11750</v>
      </c>
      <c r="G75" s="665">
        <v>12074</v>
      </c>
      <c r="H75" s="674">
        <v>23824</v>
      </c>
      <c r="I75" s="664">
        <v>15947</v>
      </c>
      <c r="J75" s="665">
        <v>18573</v>
      </c>
      <c r="K75" s="674">
        <v>34520</v>
      </c>
      <c r="L75" s="664">
        <v>9895</v>
      </c>
      <c r="M75" s="665">
        <v>10591</v>
      </c>
      <c r="N75" s="679">
        <v>20486</v>
      </c>
      <c r="O75" s="664">
        <v>10064</v>
      </c>
      <c r="P75" s="665">
        <v>10877</v>
      </c>
      <c r="Q75" s="679">
        <v>20941</v>
      </c>
      <c r="R75" s="664">
        <v>11070</v>
      </c>
      <c r="S75" s="665">
        <v>12717</v>
      </c>
      <c r="T75" s="679">
        <v>23787</v>
      </c>
      <c r="U75" s="664">
        <v>10714</v>
      </c>
      <c r="V75" s="665">
        <v>12046</v>
      </c>
      <c r="W75" s="679">
        <v>22760</v>
      </c>
      <c r="X75" s="664">
        <v>11329</v>
      </c>
      <c r="Y75" s="665">
        <v>14200</v>
      </c>
      <c r="Z75" s="679">
        <v>25529</v>
      </c>
      <c r="AA75" s="664">
        <v>9868</v>
      </c>
      <c r="AB75" s="665">
        <v>12946</v>
      </c>
      <c r="AC75" s="679">
        <v>22814</v>
      </c>
      <c r="AD75" s="664">
        <v>11715</v>
      </c>
      <c r="AE75" s="665">
        <v>14281</v>
      </c>
      <c r="AF75" s="679">
        <v>25996</v>
      </c>
      <c r="AG75" s="664">
        <v>10333</v>
      </c>
      <c r="AH75" s="665">
        <v>13558</v>
      </c>
      <c r="AI75" s="679">
        <v>23891</v>
      </c>
      <c r="AJ75" s="664">
        <v>12027</v>
      </c>
      <c r="AK75" s="665">
        <v>12608</v>
      </c>
      <c r="AL75" s="679">
        <v>24635</v>
      </c>
      <c r="AM75" s="664">
        <v>137671</v>
      </c>
      <c r="AN75" s="665">
        <v>160110</v>
      </c>
      <c r="AO75" s="1104">
        <v>297781</v>
      </c>
    </row>
    <row r="76" spans="2:41" ht="28.15" customHeight="1" x14ac:dyDescent="0.2">
      <c r="B76" s="1402" t="s">
        <v>871</v>
      </c>
      <c r="C76" s="1402"/>
      <c r="D76" s="1402"/>
      <c r="E76" s="1402"/>
      <c r="F76" s="1402"/>
      <c r="G76" s="1402"/>
      <c r="H76" s="1402"/>
      <c r="I76" s="1402"/>
      <c r="J76" s="1402"/>
      <c r="K76" s="1402"/>
      <c r="L76" s="1402"/>
      <c r="M76" s="1402"/>
      <c r="N76" s="1402"/>
      <c r="O76" s="1402"/>
      <c r="P76" s="1402"/>
      <c r="Q76" s="1402"/>
    </row>
    <row r="77" spans="2:41" ht="12.75" customHeight="1" x14ac:dyDescent="0.2">
      <c r="B77" s="1403" t="s">
        <v>872</v>
      </c>
      <c r="C77" s="910"/>
      <c r="D77" s="910"/>
      <c r="E77" s="910"/>
      <c r="F77" s="910"/>
      <c r="G77" s="13"/>
      <c r="H77" s="13"/>
      <c r="I77" s="13"/>
      <c r="J77" s="13"/>
      <c r="K77" s="13"/>
      <c r="L77" s="13"/>
      <c r="M77" s="13"/>
      <c r="N77" s="13"/>
    </row>
    <row r="78" spans="2:41" ht="38.450000000000003" customHeight="1" x14ac:dyDescent="0.2">
      <c r="B78" s="1404" t="s">
        <v>873</v>
      </c>
      <c r="C78" s="1404"/>
      <c r="D78" s="1404"/>
      <c r="E78" s="1404"/>
      <c r="F78" s="1404"/>
      <c r="G78" s="1404"/>
      <c r="H78" s="1404"/>
      <c r="I78" s="1404"/>
      <c r="J78" s="1404"/>
      <c r="K78" s="1404"/>
      <c r="L78" s="1404"/>
      <c r="M78" s="1404"/>
      <c r="N78" s="1404"/>
      <c r="O78" s="1404"/>
      <c r="P78" s="1404"/>
      <c r="Q78" s="1404"/>
    </row>
  </sheetData>
  <mergeCells count="16">
    <mergeCell ref="B76:Q76"/>
    <mergeCell ref="B78:Q78"/>
    <mergeCell ref="AJ6:AL6"/>
    <mergeCell ref="AM6:AO6"/>
    <mergeCell ref="R6:T6"/>
    <mergeCell ref="U6:W6"/>
    <mergeCell ref="X6:Z6"/>
    <mergeCell ref="AA6:AC6"/>
    <mergeCell ref="AD6:AF6"/>
    <mergeCell ref="AG6:AI6"/>
    <mergeCell ref="B6:B7"/>
    <mergeCell ref="C6:E6"/>
    <mergeCell ref="F6:H6"/>
    <mergeCell ref="I6:K6"/>
    <mergeCell ref="L6:N6"/>
    <mergeCell ref="O6:Q6"/>
  </mergeCells>
  <hyperlinks>
    <hyperlink ref="AO3"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BE41"/>
  <sheetViews>
    <sheetView showGridLines="0" zoomScale="90" zoomScaleNormal="90" zoomScalePageLayoutView="90" workbookViewId="0"/>
  </sheetViews>
  <sheetFormatPr baseColWidth="10" defaultColWidth="4.28515625" defaultRowHeight="15" x14ac:dyDescent="0.25"/>
  <cols>
    <col min="1" max="1" width="6.7109375" style="787" customWidth="1"/>
    <col min="2" max="2" width="32.140625" style="787" customWidth="1"/>
    <col min="3" max="3" width="11.5703125" style="818" customWidth="1"/>
    <col min="4" max="4" width="10.5703125" style="818" customWidth="1"/>
    <col min="5" max="5" width="12.42578125" style="818" customWidth="1"/>
    <col min="6" max="6" width="12.28515625" style="818" customWidth="1"/>
    <col min="7" max="7" width="11.5703125" style="818" customWidth="1"/>
    <col min="8" max="8" width="12" style="818" customWidth="1"/>
    <col min="9" max="9" width="11.5703125" style="818" customWidth="1"/>
    <col min="10" max="10" width="12.5703125" style="818" customWidth="1"/>
    <col min="11" max="11" width="14.140625" style="818" customWidth="1"/>
    <col min="12" max="13" width="11.42578125" style="818" customWidth="1"/>
    <col min="14" max="14" width="11.85546875" style="818" customWidth="1"/>
    <col min="15" max="41" width="12.28515625" style="818" customWidth="1"/>
    <col min="42" max="42" width="4.28515625" style="787"/>
    <col min="43" max="43" width="18" style="787" customWidth="1"/>
    <col min="44" max="16384" width="4.28515625" style="787"/>
  </cols>
  <sheetData>
    <row r="2" spans="2:52" ht="15.75" x14ac:dyDescent="0.25">
      <c r="B2" s="1278" t="s">
        <v>934</v>
      </c>
      <c r="C2" s="1278"/>
      <c r="D2" s="1278"/>
      <c r="E2" s="1278"/>
      <c r="F2" s="1278"/>
      <c r="G2" s="1278"/>
      <c r="H2" s="1278"/>
      <c r="I2" s="1278"/>
      <c r="J2" s="1278"/>
      <c r="K2" s="1278"/>
      <c r="L2" s="1278"/>
      <c r="M2" s="1278"/>
      <c r="N2" s="1278"/>
      <c r="O2" s="1278"/>
      <c r="P2" s="1278"/>
      <c r="Q2" s="1278"/>
      <c r="R2" s="1278"/>
      <c r="S2" s="1278"/>
      <c r="T2" s="1278"/>
      <c r="U2" s="1278"/>
      <c r="V2" s="1278"/>
      <c r="W2" s="1278"/>
      <c r="X2" s="1278"/>
      <c r="Y2" s="1278"/>
      <c r="Z2" s="1278"/>
      <c r="AA2" s="1278"/>
      <c r="AB2" s="1278"/>
      <c r="AC2" s="1278"/>
      <c r="AD2" s="1278"/>
      <c r="AE2" s="1278"/>
      <c r="AF2" s="1278"/>
      <c r="AG2" s="1278"/>
      <c r="AH2" s="1278"/>
      <c r="AI2" s="1278"/>
      <c r="AJ2" s="1278"/>
      <c r="AK2" s="1278"/>
      <c r="AL2" s="1278"/>
      <c r="AM2" s="1278"/>
      <c r="AN2" s="1278"/>
      <c r="AO2" s="1278"/>
    </row>
    <row r="3" spans="2:52" ht="15.75" x14ac:dyDescent="0.25">
      <c r="B3" s="1278" t="s">
        <v>935</v>
      </c>
      <c r="C3" s="1278"/>
      <c r="D3" s="1278"/>
      <c r="E3" s="1278"/>
      <c r="F3" s="1278"/>
      <c r="G3" s="1278"/>
      <c r="H3" s="1278"/>
      <c r="I3" s="1278"/>
      <c r="J3" s="1278"/>
      <c r="K3" s="1278"/>
      <c r="L3" s="1278"/>
      <c r="M3" s="1278"/>
      <c r="N3" s="1278"/>
      <c r="O3" s="1278"/>
      <c r="P3" s="1278"/>
      <c r="Q3" s="1278"/>
      <c r="R3" s="1278"/>
      <c r="S3" s="1278"/>
      <c r="T3" s="1278"/>
      <c r="U3" s="1278"/>
      <c r="V3" s="1278"/>
      <c r="W3" s="1278"/>
      <c r="X3" s="1278"/>
      <c r="Y3" s="1278"/>
      <c r="Z3" s="1278"/>
      <c r="AA3" s="1278"/>
      <c r="AB3" s="1278"/>
      <c r="AC3" s="1278"/>
      <c r="AD3" s="1278"/>
      <c r="AE3" s="1278"/>
      <c r="AF3" s="1278"/>
      <c r="AG3" s="1278"/>
      <c r="AH3" s="1278"/>
      <c r="AI3" s="1278"/>
      <c r="AJ3" s="1278"/>
      <c r="AK3" s="1278"/>
      <c r="AL3" s="1278"/>
      <c r="AM3" s="1278"/>
      <c r="AN3" s="1278"/>
      <c r="AO3" s="1278"/>
    </row>
    <row r="4" spans="2:52" ht="15.75" x14ac:dyDescent="0.25">
      <c r="B4" s="1278" t="s">
        <v>936</v>
      </c>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row>
    <row r="5" spans="2:52" ht="15" customHeight="1" x14ac:dyDescent="0.25">
      <c r="B5" s="1278" t="s">
        <v>13</v>
      </c>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row>
    <row r="6" spans="2:52" x14ac:dyDescent="0.25">
      <c r="B6" s="788"/>
      <c r="C6" s="789"/>
      <c r="D6" s="789"/>
      <c r="E6" s="789"/>
      <c r="F6" s="789"/>
      <c r="G6" s="789"/>
      <c r="H6" s="789"/>
      <c r="I6" s="789"/>
      <c r="J6" s="789"/>
      <c r="K6" s="789"/>
      <c r="L6" s="789"/>
      <c r="M6" s="789"/>
      <c r="N6" s="789"/>
      <c r="O6" s="790"/>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896" t="s">
        <v>1059</v>
      </c>
    </row>
    <row r="7" spans="2:52" s="792" customFormat="1" ht="27" customHeight="1" x14ac:dyDescent="0.25">
      <c r="B7" s="1318" t="s">
        <v>937</v>
      </c>
      <c r="C7" s="1281" t="s">
        <v>14</v>
      </c>
      <c r="D7" s="1282"/>
      <c r="E7" s="1283"/>
      <c r="F7" s="1281" t="s">
        <v>15</v>
      </c>
      <c r="G7" s="1282"/>
      <c r="H7" s="1283"/>
      <c r="I7" s="1281" t="s">
        <v>16</v>
      </c>
      <c r="J7" s="1282"/>
      <c r="K7" s="1283"/>
      <c r="L7" s="1281" t="s">
        <v>17</v>
      </c>
      <c r="M7" s="1282"/>
      <c r="N7" s="1283"/>
      <c r="O7" s="1281" t="s">
        <v>18</v>
      </c>
      <c r="P7" s="1282"/>
      <c r="Q7" s="1283"/>
      <c r="R7" s="1281" t="s">
        <v>19</v>
      </c>
      <c r="S7" s="1282"/>
      <c r="T7" s="1283"/>
      <c r="U7" s="1281" t="s">
        <v>20</v>
      </c>
      <c r="V7" s="1282"/>
      <c r="W7" s="1283"/>
      <c r="X7" s="1281" t="s">
        <v>21</v>
      </c>
      <c r="Y7" s="1282"/>
      <c r="Z7" s="1283"/>
      <c r="AA7" s="1281" t="s">
        <v>22</v>
      </c>
      <c r="AB7" s="1282"/>
      <c r="AC7" s="1283"/>
      <c r="AD7" s="1281" t="s">
        <v>23</v>
      </c>
      <c r="AE7" s="1282"/>
      <c r="AF7" s="1283"/>
      <c r="AG7" s="1281" t="s">
        <v>24</v>
      </c>
      <c r="AH7" s="1282"/>
      <c r="AI7" s="1283"/>
      <c r="AJ7" s="1281" t="s">
        <v>25</v>
      </c>
      <c r="AK7" s="1282"/>
      <c r="AL7" s="1283"/>
      <c r="AM7" s="1281" t="s">
        <v>40</v>
      </c>
      <c r="AN7" s="1282"/>
      <c r="AO7" s="1282"/>
      <c r="AP7" s="787"/>
      <c r="AQ7" s="787"/>
      <c r="AR7" s="787"/>
      <c r="AS7" s="787"/>
      <c r="AT7" s="787"/>
      <c r="AU7" s="787"/>
      <c r="AV7" s="787"/>
      <c r="AW7" s="787"/>
      <c r="AX7" s="787"/>
      <c r="AY7" s="787"/>
      <c r="AZ7" s="787"/>
    </row>
    <row r="8" spans="2:52" s="792" customFormat="1" ht="21" customHeight="1" x14ac:dyDescent="0.25">
      <c r="B8" s="1319"/>
      <c r="C8" s="793" t="s">
        <v>845</v>
      </c>
      <c r="D8" s="793" t="s">
        <v>846</v>
      </c>
      <c r="E8" s="794" t="s">
        <v>40</v>
      </c>
      <c r="F8" s="793" t="s">
        <v>845</v>
      </c>
      <c r="G8" s="793" t="s">
        <v>846</v>
      </c>
      <c r="H8" s="794" t="s">
        <v>40</v>
      </c>
      <c r="I8" s="793" t="s">
        <v>845</v>
      </c>
      <c r="J8" s="793" t="s">
        <v>846</v>
      </c>
      <c r="K8" s="794" t="s">
        <v>40</v>
      </c>
      <c r="L8" s="793" t="s">
        <v>845</v>
      </c>
      <c r="M8" s="793" t="s">
        <v>846</v>
      </c>
      <c r="N8" s="794" t="s">
        <v>40</v>
      </c>
      <c r="O8" s="793" t="s">
        <v>845</v>
      </c>
      <c r="P8" s="793" t="s">
        <v>846</v>
      </c>
      <c r="Q8" s="794" t="s">
        <v>40</v>
      </c>
      <c r="R8" s="793" t="s">
        <v>845</v>
      </c>
      <c r="S8" s="793" t="s">
        <v>846</v>
      </c>
      <c r="T8" s="794" t="s">
        <v>40</v>
      </c>
      <c r="U8" s="793" t="s">
        <v>845</v>
      </c>
      <c r="V8" s="793" t="s">
        <v>846</v>
      </c>
      <c r="W8" s="794" t="s">
        <v>40</v>
      </c>
      <c r="X8" s="793" t="s">
        <v>845</v>
      </c>
      <c r="Y8" s="793" t="s">
        <v>846</v>
      </c>
      <c r="Z8" s="794" t="s">
        <v>40</v>
      </c>
      <c r="AA8" s="793" t="s">
        <v>845</v>
      </c>
      <c r="AB8" s="793" t="s">
        <v>846</v>
      </c>
      <c r="AC8" s="794" t="s">
        <v>40</v>
      </c>
      <c r="AD8" s="793" t="s">
        <v>845</v>
      </c>
      <c r="AE8" s="793" t="s">
        <v>846</v>
      </c>
      <c r="AF8" s="794" t="s">
        <v>40</v>
      </c>
      <c r="AG8" s="793" t="s">
        <v>845</v>
      </c>
      <c r="AH8" s="793" t="s">
        <v>846</v>
      </c>
      <c r="AI8" s="794" t="s">
        <v>40</v>
      </c>
      <c r="AJ8" s="793" t="s">
        <v>845</v>
      </c>
      <c r="AK8" s="793" t="s">
        <v>846</v>
      </c>
      <c r="AL8" s="794" t="s">
        <v>40</v>
      </c>
      <c r="AM8" s="793" t="s">
        <v>845</v>
      </c>
      <c r="AN8" s="793" t="s">
        <v>846</v>
      </c>
      <c r="AO8" s="1097" t="s">
        <v>40</v>
      </c>
      <c r="AP8" s="787"/>
      <c r="AQ8" s="787"/>
      <c r="AR8" s="787"/>
      <c r="AS8" s="787"/>
      <c r="AT8" s="787"/>
      <c r="AU8" s="787"/>
      <c r="AV8" s="787"/>
      <c r="AW8" s="787"/>
      <c r="AX8" s="787"/>
      <c r="AY8" s="787"/>
      <c r="AZ8" s="787"/>
    </row>
    <row r="9" spans="2:52" ht="15.75" customHeight="1" x14ac:dyDescent="0.25">
      <c r="B9" s="1081" t="s">
        <v>938</v>
      </c>
      <c r="C9" s="795"/>
      <c r="D9" s="796"/>
      <c r="E9" s="795"/>
      <c r="F9" s="795"/>
      <c r="G9" s="796"/>
      <c r="H9" s="795"/>
      <c r="I9" s="795"/>
      <c r="J9" s="796"/>
      <c r="K9" s="795"/>
      <c r="L9" s="795"/>
      <c r="M9" s="796"/>
      <c r="N9" s="795"/>
      <c r="O9" s="795"/>
      <c r="P9" s="796"/>
      <c r="Q9" s="795"/>
      <c r="R9" s="795"/>
      <c r="S9" s="796"/>
      <c r="T9" s="795"/>
      <c r="U9" s="795"/>
      <c r="V9" s="796"/>
      <c r="W9" s="795"/>
      <c r="X9" s="795"/>
      <c r="Y9" s="796"/>
      <c r="Z9" s="795"/>
      <c r="AA9" s="795"/>
      <c r="AB9" s="796"/>
      <c r="AC9" s="795"/>
      <c r="AD9" s="795"/>
      <c r="AE9" s="796"/>
      <c r="AF9" s="795"/>
      <c r="AG9" s="795"/>
      <c r="AH9" s="796"/>
      <c r="AI9" s="795"/>
      <c r="AJ9" s="795"/>
      <c r="AK9" s="796"/>
      <c r="AL9" s="795"/>
      <c r="AM9" s="795"/>
      <c r="AN9" s="796"/>
      <c r="AO9" s="796"/>
    </row>
    <row r="10" spans="2:52" ht="19.5" customHeight="1" x14ac:dyDescent="0.25">
      <c r="B10" s="1082" t="s">
        <v>939</v>
      </c>
      <c r="C10" s="797">
        <v>5156</v>
      </c>
      <c r="D10" s="797">
        <v>2404</v>
      </c>
      <c r="E10" s="797">
        <v>7560</v>
      </c>
      <c r="F10" s="797">
        <v>4876</v>
      </c>
      <c r="G10" s="797">
        <v>1878</v>
      </c>
      <c r="H10" s="797">
        <v>6754</v>
      </c>
      <c r="I10" s="797">
        <v>5347</v>
      </c>
      <c r="J10" s="797">
        <v>2221</v>
      </c>
      <c r="K10" s="797">
        <v>7568</v>
      </c>
      <c r="L10" s="797">
        <v>4754</v>
      </c>
      <c r="M10" s="797">
        <v>2031</v>
      </c>
      <c r="N10" s="797">
        <v>6785</v>
      </c>
      <c r="O10" s="797">
        <v>5253</v>
      </c>
      <c r="P10" s="797">
        <v>2305</v>
      </c>
      <c r="Q10" s="797">
        <v>7558</v>
      </c>
      <c r="R10" s="797">
        <v>5521</v>
      </c>
      <c r="S10" s="797">
        <v>2435</v>
      </c>
      <c r="T10" s="797">
        <v>7956</v>
      </c>
      <c r="U10" s="797">
        <v>5468</v>
      </c>
      <c r="V10" s="797">
        <v>2465</v>
      </c>
      <c r="W10" s="797">
        <v>7933</v>
      </c>
      <c r="X10" s="797">
        <v>6392</v>
      </c>
      <c r="Y10" s="797">
        <v>2768</v>
      </c>
      <c r="Z10" s="797">
        <v>9160</v>
      </c>
      <c r="AA10" s="797">
        <v>5767</v>
      </c>
      <c r="AB10" s="797">
        <v>2443</v>
      </c>
      <c r="AC10" s="797">
        <v>8210</v>
      </c>
      <c r="AD10" s="797">
        <v>5881</v>
      </c>
      <c r="AE10" s="797">
        <v>2451</v>
      </c>
      <c r="AF10" s="797">
        <v>8332</v>
      </c>
      <c r="AG10" s="797">
        <v>6121</v>
      </c>
      <c r="AH10" s="797">
        <v>2640</v>
      </c>
      <c r="AI10" s="797">
        <v>8761</v>
      </c>
      <c r="AJ10" s="797">
        <v>7120</v>
      </c>
      <c r="AK10" s="797">
        <v>2928</v>
      </c>
      <c r="AL10" s="797">
        <v>10048</v>
      </c>
      <c r="AM10" s="1083">
        <v>67656</v>
      </c>
      <c r="AN10" s="1083">
        <v>28969</v>
      </c>
      <c r="AO10" s="1083">
        <v>96625</v>
      </c>
    </row>
    <row r="11" spans="2:52" x14ac:dyDescent="0.25">
      <c r="B11" s="1082" t="s">
        <v>940</v>
      </c>
      <c r="C11" s="797">
        <v>1473</v>
      </c>
      <c r="D11" s="797">
        <v>1462</v>
      </c>
      <c r="E11" s="797">
        <v>2935</v>
      </c>
      <c r="F11" s="797">
        <v>1359</v>
      </c>
      <c r="G11" s="797">
        <v>1184</v>
      </c>
      <c r="H11" s="797">
        <v>2543</v>
      </c>
      <c r="I11" s="797">
        <v>1460</v>
      </c>
      <c r="J11" s="797">
        <v>1417</v>
      </c>
      <c r="K11" s="797">
        <v>2877</v>
      </c>
      <c r="L11" s="797">
        <v>1379</v>
      </c>
      <c r="M11" s="797">
        <v>1276</v>
      </c>
      <c r="N11" s="797">
        <v>2655</v>
      </c>
      <c r="O11" s="797">
        <v>1555</v>
      </c>
      <c r="P11" s="797">
        <v>1461</v>
      </c>
      <c r="Q11" s="797">
        <v>3016</v>
      </c>
      <c r="R11" s="797">
        <v>1605</v>
      </c>
      <c r="S11" s="797">
        <v>1529</v>
      </c>
      <c r="T11" s="797">
        <v>3134</v>
      </c>
      <c r="U11" s="797">
        <v>1623</v>
      </c>
      <c r="V11" s="797">
        <v>1605</v>
      </c>
      <c r="W11" s="797">
        <v>3228</v>
      </c>
      <c r="X11" s="797">
        <v>1713</v>
      </c>
      <c r="Y11" s="797">
        <v>1627</v>
      </c>
      <c r="Z11" s="797">
        <v>3340</v>
      </c>
      <c r="AA11" s="797">
        <v>1626</v>
      </c>
      <c r="AB11" s="797">
        <v>1582</v>
      </c>
      <c r="AC11" s="797">
        <v>3208</v>
      </c>
      <c r="AD11" s="797">
        <v>1672</v>
      </c>
      <c r="AE11" s="797">
        <v>1566</v>
      </c>
      <c r="AF11" s="797">
        <v>3238</v>
      </c>
      <c r="AG11" s="797">
        <v>1662</v>
      </c>
      <c r="AH11" s="797">
        <v>1610</v>
      </c>
      <c r="AI11" s="797">
        <v>3272</v>
      </c>
      <c r="AJ11" s="797">
        <v>1911</v>
      </c>
      <c r="AK11" s="797">
        <v>1812</v>
      </c>
      <c r="AL11" s="797">
        <v>3723</v>
      </c>
      <c r="AM11" s="1083">
        <v>19038</v>
      </c>
      <c r="AN11" s="1083">
        <v>18131</v>
      </c>
      <c r="AO11" s="1083">
        <v>37169</v>
      </c>
    </row>
    <row r="12" spans="2:52" x14ac:dyDescent="0.25">
      <c r="B12" s="1082" t="s">
        <v>941</v>
      </c>
      <c r="C12" s="797">
        <v>263</v>
      </c>
      <c r="D12" s="797">
        <v>386</v>
      </c>
      <c r="E12" s="797">
        <v>649</v>
      </c>
      <c r="F12" s="797">
        <v>191</v>
      </c>
      <c r="G12" s="797">
        <v>267</v>
      </c>
      <c r="H12" s="797">
        <v>458</v>
      </c>
      <c r="I12" s="797">
        <v>134</v>
      </c>
      <c r="J12" s="797">
        <v>180</v>
      </c>
      <c r="K12" s="797">
        <v>314</v>
      </c>
      <c r="L12" s="797">
        <v>123</v>
      </c>
      <c r="M12" s="797">
        <v>186</v>
      </c>
      <c r="N12" s="797">
        <v>309</v>
      </c>
      <c r="O12" s="797">
        <v>161</v>
      </c>
      <c r="P12" s="797">
        <v>230</v>
      </c>
      <c r="Q12" s="797">
        <v>391</v>
      </c>
      <c r="R12" s="797">
        <v>152</v>
      </c>
      <c r="S12" s="797">
        <v>239</v>
      </c>
      <c r="T12" s="797">
        <v>391</v>
      </c>
      <c r="U12" s="797">
        <v>163</v>
      </c>
      <c r="V12" s="797">
        <v>264</v>
      </c>
      <c r="W12" s="797">
        <v>427</v>
      </c>
      <c r="X12" s="797">
        <v>188</v>
      </c>
      <c r="Y12" s="797">
        <v>294</v>
      </c>
      <c r="Z12" s="797">
        <v>482</v>
      </c>
      <c r="AA12" s="797">
        <v>271</v>
      </c>
      <c r="AB12" s="797">
        <v>370</v>
      </c>
      <c r="AC12" s="797">
        <v>641</v>
      </c>
      <c r="AD12" s="797">
        <v>317</v>
      </c>
      <c r="AE12" s="797">
        <v>405</v>
      </c>
      <c r="AF12" s="797">
        <v>722</v>
      </c>
      <c r="AG12" s="797">
        <v>285</v>
      </c>
      <c r="AH12" s="797">
        <v>444</v>
      </c>
      <c r="AI12" s="797">
        <v>729</v>
      </c>
      <c r="AJ12" s="797">
        <v>410</v>
      </c>
      <c r="AK12" s="797">
        <v>442</v>
      </c>
      <c r="AL12" s="797">
        <v>852</v>
      </c>
      <c r="AM12" s="1083">
        <v>2658</v>
      </c>
      <c r="AN12" s="1083">
        <v>3707</v>
      </c>
      <c r="AO12" s="1083">
        <v>6365</v>
      </c>
    </row>
    <row r="13" spans="2:52" ht="15" customHeight="1" x14ac:dyDescent="0.25">
      <c r="B13" s="1084" t="s">
        <v>27</v>
      </c>
      <c r="C13" s="799">
        <v>6892</v>
      </c>
      <c r="D13" s="799">
        <v>4252</v>
      </c>
      <c r="E13" s="799">
        <v>11144</v>
      </c>
      <c r="F13" s="799">
        <v>6426</v>
      </c>
      <c r="G13" s="799">
        <v>3329</v>
      </c>
      <c r="H13" s="799">
        <v>9755</v>
      </c>
      <c r="I13" s="799">
        <v>6941</v>
      </c>
      <c r="J13" s="799">
        <v>3818</v>
      </c>
      <c r="K13" s="799">
        <v>10759</v>
      </c>
      <c r="L13" s="799">
        <v>6256</v>
      </c>
      <c r="M13" s="799">
        <v>3493</v>
      </c>
      <c r="N13" s="799">
        <v>9749</v>
      </c>
      <c r="O13" s="799">
        <v>6969</v>
      </c>
      <c r="P13" s="799">
        <v>3996</v>
      </c>
      <c r="Q13" s="799">
        <v>10965</v>
      </c>
      <c r="R13" s="799">
        <v>7278</v>
      </c>
      <c r="S13" s="799">
        <v>4203</v>
      </c>
      <c r="T13" s="799">
        <v>11481</v>
      </c>
      <c r="U13" s="799">
        <v>7254</v>
      </c>
      <c r="V13" s="799">
        <v>4334</v>
      </c>
      <c r="W13" s="799">
        <v>11588</v>
      </c>
      <c r="X13" s="799">
        <v>8293</v>
      </c>
      <c r="Y13" s="799">
        <v>4689</v>
      </c>
      <c r="Z13" s="799">
        <v>12982</v>
      </c>
      <c r="AA13" s="799">
        <v>7664</v>
      </c>
      <c r="AB13" s="799">
        <v>4395</v>
      </c>
      <c r="AC13" s="799">
        <v>12059</v>
      </c>
      <c r="AD13" s="799">
        <v>7870</v>
      </c>
      <c r="AE13" s="799">
        <v>4422</v>
      </c>
      <c r="AF13" s="799">
        <v>12292</v>
      </c>
      <c r="AG13" s="799">
        <v>8068</v>
      </c>
      <c r="AH13" s="799">
        <v>4694</v>
      </c>
      <c r="AI13" s="799">
        <v>12762</v>
      </c>
      <c r="AJ13" s="799">
        <v>9441</v>
      </c>
      <c r="AK13" s="799">
        <v>5182</v>
      </c>
      <c r="AL13" s="799">
        <v>14623</v>
      </c>
      <c r="AM13" s="799">
        <v>89352</v>
      </c>
      <c r="AN13" s="799">
        <v>50807</v>
      </c>
      <c r="AO13" s="799">
        <v>140159</v>
      </c>
    </row>
    <row r="14" spans="2:52" ht="15.75" customHeight="1" x14ac:dyDescent="0.25">
      <c r="B14" s="1081" t="s">
        <v>805</v>
      </c>
      <c r="C14" s="795"/>
      <c r="D14" s="796"/>
      <c r="E14" s="795"/>
      <c r="F14" s="795"/>
      <c r="G14" s="796"/>
      <c r="H14" s="795"/>
      <c r="I14" s="795"/>
      <c r="J14" s="796"/>
      <c r="K14" s="795"/>
      <c r="L14" s="795"/>
      <c r="M14" s="796"/>
      <c r="N14" s="795"/>
      <c r="O14" s="795"/>
      <c r="P14" s="796"/>
      <c r="Q14" s="795"/>
      <c r="R14" s="795"/>
      <c r="S14" s="796"/>
      <c r="T14" s="795"/>
      <c r="U14" s="795"/>
      <c r="V14" s="796"/>
      <c r="W14" s="795"/>
      <c r="X14" s="795"/>
      <c r="Y14" s="796"/>
      <c r="Z14" s="795"/>
      <c r="AA14" s="795"/>
      <c r="AB14" s="796"/>
      <c r="AC14" s="795"/>
      <c r="AD14" s="795"/>
      <c r="AE14" s="796"/>
      <c r="AF14" s="795"/>
      <c r="AG14" s="795"/>
      <c r="AH14" s="796"/>
      <c r="AI14" s="795"/>
      <c r="AJ14" s="795"/>
      <c r="AK14" s="796"/>
      <c r="AL14" s="795"/>
      <c r="AM14" s="795"/>
      <c r="AN14" s="796"/>
      <c r="AO14" s="796"/>
      <c r="AQ14" s="800"/>
      <c r="AR14" s="800"/>
      <c r="AS14" s="800"/>
      <c r="AT14" s="800"/>
      <c r="AU14" s="800"/>
      <c r="AV14" s="800"/>
      <c r="AW14" s="800"/>
      <c r="AX14" s="800"/>
      <c r="AY14" s="800"/>
    </row>
    <row r="15" spans="2:52" x14ac:dyDescent="0.25">
      <c r="B15" s="1082" t="s">
        <v>939</v>
      </c>
      <c r="C15" s="797">
        <v>5867</v>
      </c>
      <c r="D15" s="797">
        <v>2192</v>
      </c>
      <c r="E15" s="797">
        <v>8059</v>
      </c>
      <c r="F15" s="797">
        <v>4389</v>
      </c>
      <c r="G15" s="797">
        <v>1386</v>
      </c>
      <c r="H15" s="797">
        <v>5775</v>
      </c>
      <c r="I15" s="797">
        <v>7599</v>
      </c>
      <c r="J15" s="797">
        <v>2544</v>
      </c>
      <c r="K15" s="797">
        <v>10143</v>
      </c>
      <c r="L15" s="797">
        <v>5106</v>
      </c>
      <c r="M15" s="797">
        <v>1910</v>
      </c>
      <c r="N15" s="797">
        <v>7016</v>
      </c>
      <c r="O15" s="797">
        <v>6163</v>
      </c>
      <c r="P15" s="797">
        <v>2328</v>
      </c>
      <c r="Q15" s="797">
        <v>8491</v>
      </c>
      <c r="R15" s="797">
        <v>5570</v>
      </c>
      <c r="S15" s="797">
        <v>1931</v>
      </c>
      <c r="T15" s="797">
        <v>7501</v>
      </c>
      <c r="U15" s="797">
        <v>5451</v>
      </c>
      <c r="V15" s="797">
        <v>1758</v>
      </c>
      <c r="W15" s="797">
        <v>7209</v>
      </c>
      <c r="X15" s="797">
        <v>5255</v>
      </c>
      <c r="Y15" s="797">
        <v>1832</v>
      </c>
      <c r="Z15" s="797">
        <v>7087</v>
      </c>
      <c r="AA15" s="797">
        <v>5370</v>
      </c>
      <c r="AB15" s="797">
        <v>1832</v>
      </c>
      <c r="AC15" s="797">
        <v>7202</v>
      </c>
      <c r="AD15" s="797">
        <v>4156</v>
      </c>
      <c r="AE15" s="797">
        <v>1595</v>
      </c>
      <c r="AF15" s="797">
        <v>5751</v>
      </c>
      <c r="AG15" s="797">
        <v>4828</v>
      </c>
      <c r="AH15" s="797">
        <v>1612</v>
      </c>
      <c r="AI15" s="797">
        <v>6440</v>
      </c>
      <c r="AJ15" s="797">
        <v>6066</v>
      </c>
      <c r="AK15" s="797">
        <v>2229</v>
      </c>
      <c r="AL15" s="797">
        <v>8295</v>
      </c>
      <c r="AM15" s="1083">
        <v>65820</v>
      </c>
      <c r="AN15" s="1083">
        <v>23149</v>
      </c>
      <c r="AO15" s="1083">
        <v>88969</v>
      </c>
      <c r="AQ15" s="800"/>
      <c r="AR15" s="800"/>
      <c r="AS15" s="800"/>
      <c r="AT15" s="800"/>
      <c r="AU15" s="800"/>
      <c r="AV15" s="800"/>
      <c r="AW15" s="800"/>
      <c r="AX15" s="800"/>
      <c r="AY15" s="800"/>
    </row>
    <row r="16" spans="2:52" x14ac:dyDescent="0.25">
      <c r="B16" s="1082" t="s">
        <v>940</v>
      </c>
      <c r="C16" s="797">
        <v>1425</v>
      </c>
      <c r="D16" s="797">
        <v>1316</v>
      </c>
      <c r="E16" s="797">
        <v>2741</v>
      </c>
      <c r="F16" s="797">
        <v>1023</v>
      </c>
      <c r="G16" s="797">
        <v>892</v>
      </c>
      <c r="H16" s="797">
        <v>1915</v>
      </c>
      <c r="I16" s="797">
        <v>1795</v>
      </c>
      <c r="J16" s="797">
        <v>1637</v>
      </c>
      <c r="K16" s="797">
        <v>3432</v>
      </c>
      <c r="L16" s="797">
        <v>1296</v>
      </c>
      <c r="M16" s="797">
        <v>1104</v>
      </c>
      <c r="N16" s="797">
        <v>2400</v>
      </c>
      <c r="O16" s="797">
        <v>1683</v>
      </c>
      <c r="P16" s="797">
        <v>1382</v>
      </c>
      <c r="Q16" s="797">
        <v>3065</v>
      </c>
      <c r="R16" s="797">
        <v>1514</v>
      </c>
      <c r="S16" s="797">
        <v>1229</v>
      </c>
      <c r="T16" s="797">
        <v>2743</v>
      </c>
      <c r="U16" s="797">
        <v>1436</v>
      </c>
      <c r="V16" s="797">
        <v>1158</v>
      </c>
      <c r="W16" s="797">
        <v>2594</v>
      </c>
      <c r="X16" s="797">
        <v>1434</v>
      </c>
      <c r="Y16" s="797">
        <v>1011</v>
      </c>
      <c r="Z16" s="797">
        <v>2445</v>
      </c>
      <c r="AA16" s="797">
        <v>1467</v>
      </c>
      <c r="AB16" s="797">
        <v>1122</v>
      </c>
      <c r="AC16" s="797">
        <v>2589</v>
      </c>
      <c r="AD16" s="797">
        <v>1112</v>
      </c>
      <c r="AE16" s="797">
        <v>817</v>
      </c>
      <c r="AF16" s="797">
        <v>1929</v>
      </c>
      <c r="AG16" s="797">
        <v>1282</v>
      </c>
      <c r="AH16" s="797">
        <v>1074</v>
      </c>
      <c r="AI16" s="797">
        <v>2356</v>
      </c>
      <c r="AJ16" s="797">
        <v>1563</v>
      </c>
      <c r="AK16" s="797">
        <v>1301</v>
      </c>
      <c r="AL16" s="797">
        <v>2864</v>
      </c>
      <c r="AM16" s="1083">
        <v>17030</v>
      </c>
      <c r="AN16" s="1083">
        <v>14043</v>
      </c>
      <c r="AO16" s="1083">
        <v>31073</v>
      </c>
      <c r="AQ16" s="800"/>
      <c r="AR16" s="800"/>
      <c r="AS16" s="800"/>
      <c r="AT16" s="800"/>
      <c r="AU16" s="800"/>
      <c r="AV16" s="800"/>
      <c r="AW16" s="800"/>
      <c r="AX16" s="800"/>
      <c r="AY16" s="800"/>
    </row>
    <row r="17" spans="2:52" x14ac:dyDescent="0.25">
      <c r="B17" s="1082" t="s">
        <v>941</v>
      </c>
      <c r="C17" s="797">
        <v>406</v>
      </c>
      <c r="D17" s="797">
        <v>429</v>
      </c>
      <c r="E17" s="797">
        <v>835</v>
      </c>
      <c r="F17" s="797">
        <v>276</v>
      </c>
      <c r="G17" s="797">
        <v>333</v>
      </c>
      <c r="H17" s="797">
        <v>609</v>
      </c>
      <c r="I17" s="797">
        <v>501</v>
      </c>
      <c r="J17" s="797">
        <v>419</v>
      </c>
      <c r="K17" s="797">
        <v>920</v>
      </c>
      <c r="L17" s="797">
        <v>304</v>
      </c>
      <c r="M17" s="797">
        <v>304</v>
      </c>
      <c r="N17" s="797">
        <v>608</v>
      </c>
      <c r="O17" s="797">
        <v>363</v>
      </c>
      <c r="P17" s="797">
        <v>389</v>
      </c>
      <c r="Q17" s="797">
        <v>752</v>
      </c>
      <c r="R17" s="797">
        <v>332</v>
      </c>
      <c r="S17" s="797">
        <v>409</v>
      </c>
      <c r="T17" s="797">
        <v>741</v>
      </c>
      <c r="U17" s="797">
        <v>420</v>
      </c>
      <c r="V17" s="797">
        <v>444</v>
      </c>
      <c r="W17" s="797">
        <v>864</v>
      </c>
      <c r="X17" s="797">
        <v>399</v>
      </c>
      <c r="Y17" s="797">
        <v>433</v>
      </c>
      <c r="Z17" s="797">
        <v>832</v>
      </c>
      <c r="AA17" s="797">
        <v>376</v>
      </c>
      <c r="AB17" s="797">
        <v>383</v>
      </c>
      <c r="AC17" s="797">
        <v>759</v>
      </c>
      <c r="AD17" s="797">
        <v>248</v>
      </c>
      <c r="AE17" s="797">
        <v>296</v>
      </c>
      <c r="AF17" s="797">
        <v>544</v>
      </c>
      <c r="AG17" s="797">
        <v>189</v>
      </c>
      <c r="AH17" s="797">
        <v>196</v>
      </c>
      <c r="AI17" s="797">
        <v>385</v>
      </c>
      <c r="AJ17" s="797">
        <v>394</v>
      </c>
      <c r="AK17" s="797">
        <v>293</v>
      </c>
      <c r="AL17" s="797">
        <v>687</v>
      </c>
      <c r="AM17" s="1083">
        <v>4208</v>
      </c>
      <c r="AN17" s="1083">
        <v>4328</v>
      </c>
      <c r="AO17" s="1083">
        <v>8536</v>
      </c>
      <c r="AQ17" s="800"/>
      <c r="AR17" s="800"/>
      <c r="AS17" s="800"/>
      <c r="AT17" s="800"/>
      <c r="AU17" s="800"/>
      <c r="AV17" s="800"/>
      <c r="AW17" s="800"/>
      <c r="AX17" s="800"/>
      <c r="AY17" s="800"/>
    </row>
    <row r="18" spans="2:52" ht="18.75" customHeight="1" x14ac:dyDescent="0.25">
      <c r="B18" s="1084" t="s">
        <v>27</v>
      </c>
      <c r="C18" s="799">
        <v>7698</v>
      </c>
      <c r="D18" s="799">
        <v>3937</v>
      </c>
      <c r="E18" s="799">
        <v>11635</v>
      </c>
      <c r="F18" s="799">
        <v>5688</v>
      </c>
      <c r="G18" s="799">
        <v>2611</v>
      </c>
      <c r="H18" s="799">
        <v>8299</v>
      </c>
      <c r="I18" s="799">
        <v>9895</v>
      </c>
      <c r="J18" s="799">
        <v>4600</v>
      </c>
      <c r="K18" s="799">
        <v>14495</v>
      </c>
      <c r="L18" s="799">
        <v>6706</v>
      </c>
      <c r="M18" s="799">
        <v>3318</v>
      </c>
      <c r="N18" s="799">
        <v>10024</v>
      </c>
      <c r="O18" s="799">
        <v>8209</v>
      </c>
      <c r="P18" s="799">
        <v>4099</v>
      </c>
      <c r="Q18" s="799">
        <v>12308</v>
      </c>
      <c r="R18" s="799">
        <v>7416</v>
      </c>
      <c r="S18" s="799">
        <v>3569</v>
      </c>
      <c r="T18" s="799">
        <v>10985</v>
      </c>
      <c r="U18" s="799">
        <v>7307</v>
      </c>
      <c r="V18" s="799">
        <v>3360</v>
      </c>
      <c r="W18" s="799">
        <v>10667</v>
      </c>
      <c r="X18" s="799">
        <v>7088</v>
      </c>
      <c r="Y18" s="799">
        <v>3276</v>
      </c>
      <c r="Z18" s="799">
        <v>10364</v>
      </c>
      <c r="AA18" s="799">
        <v>7213</v>
      </c>
      <c r="AB18" s="799">
        <v>3337</v>
      </c>
      <c r="AC18" s="799">
        <v>10550</v>
      </c>
      <c r="AD18" s="799">
        <v>5516</v>
      </c>
      <c r="AE18" s="799">
        <v>2708</v>
      </c>
      <c r="AF18" s="799">
        <v>8224</v>
      </c>
      <c r="AG18" s="799">
        <v>6299</v>
      </c>
      <c r="AH18" s="799">
        <v>2882</v>
      </c>
      <c r="AI18" s="799">
        <v>9181</v>
      </c>
      <c r="AJ18" s="799">
        <v>8023</v>
      </c>
      <c r="AK18" s="799">
        <v>3823</v>
      </c>
      <c r="AL18" s="799">
        <v>11846</v>
      </c>
      <c r="AM18" s="799">
        <v>87058</v>
      </c>
      <c r="AN18" s="799">
        <v>41520</v>
      </c>
      <c r="AO18" s="799">
        <v>128578</v>
      </c>
      <c r="AQ18" s="800"/>
      <c r="AR18" s="800"/>
      <c r="AS18" s="800"/>
      <c r="AT18" s="800"/>
      <c r="AU18" s="800"/>
      <c r="AV18" s="800"/>
      <c r="AW18" s="800"/>
      <c r="AX18" s="800"/>
      <c r="AY18" s="800"/>
    </row>
    <row r="19" spans="2:52" x14ac:dyDescent="0.25">
      <c r="B19" s="1081" t="s">
        <v>942</v>
      </c>
      <c r="C19" s="795"/>
      <c r="D19" s="796"/>
      <c r="E19" s="795"/>
      <c r="F19" s="795"/>
      <c r="G19" s="796"/>
      <c r="H19" s="795"/>
      <c r="I19" s="795"/>
      <c r="J19" s="796"/>
      <c r="K19" s="795"/>
      <c r="L19" s="795"/>
      <c r="M19" s="796"/>
      <c r="N19" s="795"/>
      <c r="O19" s="795"/>
      <c r="P19" s="796"/>
      <c r="Q19" s="795"/>
      <c r="R19" s="795"/>
      <c r="S19" s="796"/>
      <c r="T19" s="795"/>
      <c r="U19" s="795"/>
      <c r="V19" s="796"/>
      <c r="W19" s="795"/>
      <c r="X19" s="795"/>
      <c r="Y19" s="796"/>
      <c r="Z19" s="795"/>
      <c r="AA19" s="795"/>
      <c r="AB19" s="796"/>
      <c r="AC19" s="795"/>
      <c r="AD19" s="795"/>
      <c r="AE19" s="796"/>
      <c r="AF19" s="795"/>
      <c r="AG19" s="795"/>
      <c r="AH19" s="796"/>
      <c r="AI19" s="795"/>
      <c r="AJ19" s="795"/>
      <c r="AK19" s="796"/>
      <c r="AL19" s="795"/>
      <c r="AM19" s="795"/>
      <c r="AN19" s="796"/>
      <c r="AO19" s="796"/>
      <c r="AQ19" s="800"/>
      <c r="AR19" s="800"/>
      <c r="AS19" s="800"/>
      <c r="AT19" s="800"/>
      <c r="AU19" s="800"/>
      <c r="AV19" s="800"/>
      <c r="AW19" s="800"/>
      <c r="AX19" s="800"/>
      <c r="AY19" s="800"/>
    </row>
    <row r="20" spans="2:52" x14ac:dyDescent="0.25">
      <c r="B20" s="1082" t="s">
        <v>939</v>
      </c>
      <c r="C20" s="797">
        <v>733</v>
      </c>
      <c r="D20" s="797">
        <v>466</v>
      </c>
      <c r="E20" s="797">
        <v>1199</v>
      </c>
      <c r="F20" s="797">
        <v>895</v>
      </c>
      <c r="G20" s="797">
        <v>521</v>
      </c>
      <c r="H20" s="797">
        <v>1416</v>
      </c>
      <c r="I20" s="797">
        <v>1056</v>
      </c>
      <c r="J20" s="797">
        <v>743</v>
      </c>
      <c r="K20" s="797">
        <v>1799</v>
      </c>
      <c r="L20" s="797">
        <v>767</v>
      </c>
      <c r="M20" s="797">
        <v>452</v>
      </c>
      <c r="N20" s="797">
        <v>1219</v>
      </c>
      <c r="O20" s="797">
        <v>959</v>
      </c>
      <c r="P20" s="797">
        <v>552</v>
      </c>
      <c r="Q20" s="797">
        <v>1511</v>
      </c>
      <c r="R20" s="797">
        <v>954</v>
      </c>
      <c r="S20" s="797">
        <v>600</v>
      </c>
      <c r="T20" s="797">
        <v>1554</v>
      </c>
      <c r="U20" s="797">
        <v>987</v>
      </c>
      <c r="V20" s="797">
        <v>480</v>
      </c>
      <c r="W20" s="797">
        <v>1467</v>
      </c>
      <c r="X20" s="797">
        <v>958</v>
      </c>
      <c r="Y20" s="797">
        <v>661</v>
      </c>
      <c r="Z20" s="797">
        <v>1619</v>
      </c>
      <c r="AA20" s="797">
        <v>794</v>
      </c>
      <c r="AB20" s="797">
        <v>527</v>
      </c>
      <c r="AC20" s="797">
        <v>1321</v>
      </c>
      <c r="AD20" s="797">
        <v>970</v>
      </c>
      <c r="AE20" s="797">
        <v>621</v>
      </c>
      <c r="AF20" s="797">
        <v>1591</v>
      </c>
      <c r="AG20" s="797">
        <v>1018</v>
      </c>
      <c r="AH20" s="797">
        <v>596</v>
      </c>
      <c r="AI20" s="797">
        <v>1614</v>
      </c>
      <c r="AJ20" s="797">
        <v>787</v>
      </c>
      <c r="AK20" s="797">
        <v>488</v>
      </c>
      <c r="AL20" s="797">
        <v>1275</v>
      </c>
      <c r="AM20" s="1083">
        <v>10878</v>
      </c>
      <c r="AN20" s="1083">
        <v>6707</v>
      </c>
      <c r="AO20" s="1083">
        <v>17585</v>
      </c>
    </row>
    <row r="21" spans="2:52" x14ac:dyDescent="0.25">
      <c r="B21" s="1082" t="s">
        <v>940</v>
      </c>
      <c r="C21" s="797">
        <v>156</v>
      </c>
      <c r="D21" s="797">
        <v>170</v>
      </c>
      <c r="E21" s="797">
        <v>326</v>
      </c>
      <c r="F21" s="797">
        <v>184</v>
      </c>
      <c r="G21" s="797">
        <v>200</v>
      </c>
      <c r="H21" s="797">
        <v>384</v>
      </c>
      <c r="I21" s="797">
        <v>213</v>
      </c>
      <c r="J21" s="797">
        <v>247</v>
      </c>
      <c r="K21" s="797">
        <v>460</v>
      </c>
      <c r="L21" s="797">
        <v>149</v>
      </c>
      <c r="M21" s="797">
        <v>163</v>
      </c>
      <c r="N21" s="797">
        <v>312</v>
      </c>
      <c r="O21" s="797">
        <v>202</v>
      </c>
      <c r="P21" s="797">
        <v>241</v>
      </c>
      <c r="Q21" s="797">
        <v>443</v>
      </c>
      <c r="R21" s="797">
        <v>210</v>
      </c>
      <c r="S21" s="797">
        <v>269</v>
      </c>
      <c r="T21" s="797">
        <v>479</v>
      </c>
      <c r="U21" s="797">
        <v>222</v>
      </c>
      <c r="V21" s="797">
        <v>207</v>
      </c>
      <c r="W21" s="797">
        <v>429</v>
      </c>
      <c r="X21" s="797">
        <v>197</v>
      </c>
      <c r="Y21" s="797">
        <v>239</v>
      </c>
      <c r="Z21" s="797">
        <v>436</v>
      </c>
      <c r="AA21" s="797">
        <v>186</v>
      </c>
      <c r="AB21" s="797">
        <v>217</v>
      </c>
      <c r="AC21" s="797">
        <v>403</v>
      </c>
      <c r="AD21" s="797">
        <v>203</v>
      </c>
      <c r="AE21" s="797">
        <v>265</v>
      </c>
      <c r="AF21" s="797">
        <v>468</v>
      </c>
      <c r="AG21" s="797">
        <v>221</v>
      </c>
      <c r="AH21" s="797">
        <v>270</v>
      </c>
      <c r="AI21" s="797">
        <v>491</v>
      </c>
      <c r="AJ21" s="797">
        <v>164</v>
      </c>
      <c r="AK21" s="797">
        <v>203</v>
      </c>
      <c r="AL21" s="797">
        <v>367</v>
      </c>
      <c r="AM21" s="1083">
        <v>2307</v>
      </c>
      <c r="AN21" s="1083">
        <v>2691</v>
      </c>
      <c r="AO21" s="1083">
        <v>4998</v>
      </c>
    </row>
    <row r="22" spans="2:52" ht="17.25" customHeight="1" x14ac:dyDescent="0.25">
      <c r="B22" s="1082" t="s">
        <v>941</v>
      </c>
      <c r="C22" s="797">
        <v>20</v>
      </c>
      <c r="D22" s="797">
        <v>41</v>
      </c>
      <c r="E22" s="797">
        <v>61</v>
      </c>
      <c r="F22" s="797">
        <v>24</v>
      </c>
      <c r="G22" s="797">
        <v>42</v>
      </c>
      <c r="H22" s="797">
        <v>66</v>
      </c>
      <c r="I22" s="797">
        <v>27</v>
      </c>
      <c r="J22" s="797">
        <v>55</v>
      </c>
      <c r="K22" s="797">
        <v>82</v>
      </c>
      <c r="L22" s="797">
        <v>18</v>
      </c>
      <c r="M22" s="797">
        <v>41</v>
      </c>
      <c r="N22" s="797">
        <v>59</v>
      </c>
      <c r="O22" s="797">
        <v>40</v>
      </c>
      <c r="P22" s="797">
        <v>60</v>
      </c>
      <c r="Q22" s="797">
        <v>100</v>
      </c>
      <c r="R22" s="797">
        <v>41</v>
      </c>
      <c r="S22" s="797">
        <v>74</v>
      </c>
      <c r="T22" s="797">
        <v>115</v>
      </c>
      <c r="U22" s="797">
        <v>49</v>
      </c>
      <c r="V22" s="797">
        <v>60</v>
      </c>
      <c r="W22" s="797">
        <v>109</v>
      </c>
      <c r="X22" s="797">
        <v>51</v>
      </c>
      <c r="Y22" s="797">
        <v>74</v>
      </c>
      <c r="Z22" s="797">
        <v>125</v>
      </c>
      <c r="AA22" s="797">
        <v>38</v>
      </c>
      <c r="AB22" s="797">
        <v>67</v>
      </c>
      <c r="AC22" s="797">
        <v>105</v>
      </c>
      <c r="AD22" s="797">
        <v>39</v>
      </c>
      <c r="AE22" s="797">
        <v>73</v>
      </c>
      <c r="AF22" s="797">
        <v>112</v>
      </c>
      <c r="AG22" s="797">
        <v>36</v>
      </c>
      <c r="AH22" s="797">
        <v>72</v>
      </c>
      <c r="AI22" s="797">
        <v>108</v>
      </c>
      <c r="AJ22" s="797">
        <v>16</v>
      </c>
      <c r="AK22" s="797">
        <v>48</v>
      </c>
      <c r="AL22" s="797">
        <v>64</v>
      </c>
      <c r="AM22" s="1083">
        <v>399</v>
      </c>
      <c r="AN22" s="1083">
        <v>707</v>
      </c>
      <c r="AO22" s="1083">
        <v>1106</v>
      </c>
    </row>
    <row r="23" spans="2:52" x14ac:dyDescent="0.25">
      <c r="B23" s="1084" t="s">
        <v>27</v>
      </c>
      <c r="C23" s="799">
        <v>909</v>
      </c>
      <c r="D23" s="799">
        <v>677</v>
      </c>
      <c r="E23" s="799">
        <v>1586</v>
      </c>
      <c r="F23" s="799">
        <v>1103</v>
      </c>
      <c r="G23" s="799">
        <v>763</v>
      </c>
      <c r="H23" s="799">
        <v>1866</v>
      </c>
      <c r="I23" s="799">
        <v>1296</v>
      </c>
      <c r="J23" s="799">
        <v>1045</v>
      </c>
      <c r="K23" s="799">
        <v>2341</v>
      </c>
      <c r="L23" s="799">
        <v>934</v>
      </c>
      <c r="M23" s="799">
        <v>656</v>
      </c>
      <c r="N23" s="799">
        <v>1590</v>
      </c>
      <c r="O23" s="799">
        <v>1201</v>
      </c>
      <c r="P23" s="799">
        <v>853</v>
      </c>
      <c r="Q23" s="799">
        <v>2054</v>
      </c>
      <c r="R23" s="799">
        <v>1205</v>
      </c>
      <c r="S23" s="799">
        <v>943</v>
      </c>
      <c r="T23" s="799">
        <v>2148</v>
      </c>
      <c r="U23" s="799">
        <v>1258</v>
      </c>
      <c r="V23" s="799">
        <v>747</v>
      </c>
      <c r="W23" s="799">
        <v>2005</v>
      </c>
      <c r="X23" s="799">
        <v>1206</v>
      </c>
      <c r="Y23" s="799">
        <v>974</v>
      </c>
      <c r="Z23" s="799">
        <v>2180</v>
      </c>
      <c r="AA23" s="799">
        <v>1018</v>
      </c>
      <c r="AB23" s="799">
        <v>811</v>
      </c>
      <c r="AC23" s="799">
        <v>1829</v>
      </c>
      <c r="AD23" s="799">
        <v>1212</v>
      </c>
      <c r="AE23" s="799">
        <v>959</v>
      </c>
      <c r="AF23" s="799">
        <v>2171</v>
      </c>
      <c r="AG23" s="799">
        <v>1275</v>
      </c>
      <c r="AH23" s="799">
        <v>938</v>
      </c>
      <c r="AI23" s="799">
        <v>2213</v>
      </c>
      <c r="AJ23" s="799">
        <v>967</v>
      </c>
      <c r="AK23" s="799">
        <v>739</v>
      </c>
      <c r="AL23" s="799">
        <v>1706</v>
      </c>
      <c r="AM23" s="799">
        <v>13584</v>
      </c>
      <c r="AN23" s="799">
        <v>10105</v>
      </c>
      <c r="AO23" s="799">
        <v>23689</v>
      </c>
    </row>
    <row r="24" spans="2:52" x14ac:dyDescent="0.25">
      <c r="B24" s="1081" t="s">
        <v>943</v>
      </c>
      <c r="C24" s="801"/>
      <c r="D24" s="796"/>
      <c r="E24" s="795"/>
      <c r="F24" s="801"/>
      <c r="G24" s="796"/>
      <c r="H24" s="795"/>
      <c r="I24" s="801"/>
      <c r="J24" s="796"/>
      <c r="K24" s="795"/>
      <c r="L24" s="801"/>
      <c r="M24" s="796"/>
      <c r="N24" s="795"/>
      <c r="O24" s="801"/>
      <c r="P24" s="796"/>
      <c r="Q24" s="795"/>
      <c r="R24" s="801"/>
      <c r="S24" s="796"/>
      <c r="T24" s="795"/>
      <c r="U24" s="801"/>
      <c r="V24" s="796"/>
      <c r="W24" s="795"/>
      <c r="X24" s="801"/>
      <c r="Y24" s="796"/>
      <c r="Z24" s="795"/>
      <c r="AA24" s="801"/>
      <c r="AB24" s="796"/>
      <c r="AC24" s="795"/>
      <c r="AD24" s="801"/>
      <c r="AE24" s="796"/>
      <c r="AF24" s="795"/>
      <c r="AG24" s="801"/>
      <c r="AH24" s="796"/>
      <c r="AI24" s="795"/>
      <c r="AJ24" s="801"/>
      <c r="AK24" s="796"/>
      <c r="AL24" s="795"/>
      <c r="AM24" s="795"/>
      <c r="AN24" s="796"/>
      <c r="AO24" s="796"/>
    </row>
    <row r="25" spans="2:52" x14ac:dyDescent="0.25">
      <c r="B25" s="1082" t="s">
        <v>939</v>
      </c>
      <c r="C25" s="798">
        <v>11756</v>
      </c>
      <c r="D25" s="798">
        <v>5062</v>
      </c>
      <c r="E25" s="798">
        <v>16818</v>
      </c>
      <c r="F25" s="798">
        <v>10160</v>
      </c>
      <c r="G25" s="798">
        <v>3785</v>
      </c>
      <c r="H25" s="798">
        <v>13945</v>
      </c>
      <c r="I25" s="798">
        <v>14002</v>
      </c>
      <c r="J25" s="798">
        <v>5508</v>
      </c>
      <c r="K25" s="798">
        <v>19510</v>
      </c>
      <c r="L25" s="798">
        <v>10627</v>
      </c>
      <c r="M25" s="798">
        <v>4393</v>
      </c>
      <c r="N25" s="798">
        <v>15020</v>
      </c>
      <c r="O25" s="798">
        <v>12375</v>
      </c>
      <c r="P25" s="798">
        <v>5185</v>
      </c>
      <c r="Q25" s="798">
        <v>17560</v>
      </c>
      <c r="R25" s="798">
        <v>12045</v>
      </c>
      <c r="S25" s="798">
        <v>4966</v>
      </c>
      <c r="T25" s="798">
        <v>17011</v>
      </c>
      <c r="U25" s="798">
        <v>11906</v>
      </c>
      <c r="V25" s="798">
        <v>4703</v>
      </c>
      <c r="W25" s="798">
        <v>16609</v>
      </c>
      <c r="X25" s="798">
        <v>12605</v>
      </c>
      <c r="Y25" s="798">
        <v>5261</v>
      </c>
      <c r="Z25" s="798">
        <v>17866</v>
      </c>
      <c r="AA25" s="798">
        <v>11931</v>
      </c>
      <c r="AB25" s="798">
        <v>4802</v>
      </c>
      <c r="AC25" s="798">
        <v>16733</v>
      </c>
      <c r="AD25" s="798">
        <v>11007</v>
      </c>
      <c r="AE25" s="798">
        <v>4667</v>
      </c>
      <c r="AF25" s="798">
        <v>15674</v>
      </c>
      <c r="AG25" s="798">
        <v>11967</v>
      </c>
      <c r="AH25" s="798">
        <v>4848</v>
      </c>
      <c r="AI25" s="798">
        <v>16815</v>
      </c>
      <c r="AJ25" s="798">
        <v>13973</v>
      </c>
      <c r="AK25" s="798">
        <v>5645</v>
      </c>
      <c r="AL25" s="798">
        <v>19618</v>
      </c>
      <c r="AM25" s="1083">
        <v>144354</v>
      </c>
      <c r="AN25" s="1083">
        <v>58825</v>
      </c>
      <c r="AO25" s="1083">
        <v>203179</v>
      </c>
    </row>
    <row r="26" spans="2:52" x14ac:dyDescent="0.25">
      <c r="B26" s="1082" t="s">
        <v>940</v>
      </c>
      <c r="C26" s="798">
        <v>3054</v>
      </c>
      <c r="D26" s="798">
        <v>2948</v>
      </c>
      <c r="E26" s="798">
        <v>6002</v>
      </c>
      <c r="F26" s="798">
        <v>2566</v>
      </c>
      <c r="G26" s="798">
        <v>2276</v>
      </c>
      <c r="H26" s="798">
        <v>4842</v>
      </c>
      <c r="I26" s="798">
        <v>3468</v>
      </c>
      <c r="J26" s="798">
        <v>3301</v>
      </c>
      <c r="K26" s="798">
        <v>6769</v>
      </c>
      <c r="L26" s="798">
        <v>2824</v>
      </c>
      <c r="M26" s="798">
        <v>2543</v>
      </c>
      <c r="N26" s="798">
        <v>5367</v>
      </c>
      <c r="O26" s="798">
        <v>3440</v>
      </c>
      <c r="P26" s="798">
        <v>3084</v>
      </c>
      <c r="Q26" s="798">
        <v>6524</v>
      </c>
      <c r="R26" s="798">
        <v>3329</v>
      </c>
      <c r="S26" s="798">
        <v>3027</v>
      </c>
      <c r="T26" s="798">
        <v>6356</v>
      </c>
      <c r="U26" s="798">
        <v>3281</v>
      </c>
      <c r="V26" s="798">
        <v>2970</v>
      </c>
      <c r="W26" s="798">
        <v>6251</v>
      </c>
      <c r="X26" s="798">
        <v>3344</v>
      </c>
      <c r="Y26" s="798">
        <v>2877</v>
      </c>
      <c r="Z26" s="798">
        <v>6221</v>
      </c>
      <c r="AA26" s="798">
        <v>3279</v>
      </c>
      <c r="AB26" s="798">
        <v>2921</v>
      </c>
      <c r="AC26" s="798">
        <v>6200</v>
      </c>
      <c r="AD26" s="798">
        <v>2987</v>
      </c>
      <c r="AE26" s="798">
        <v>2648</v>
      </c>
      <c r="AF26" s="798">
        <v>5635</v>
      </c>
      <c r="AG26" s="798">
        <v>3165</v>
      </c>
      <c r="AH26" s="798">
        <v>2954</v>
      </c>
      <c r="AI26" s="798">
        <v>6119</v>
      </c>
      <c r="AJ26" s="798">
        <v>3638</v>
      </c>
      <c r="AK26" s="798">
        <v>3316</v>
      </c>
      <c r="AL26" s="798">
        <v>6954</v>
      </c>
      <c r="AM26" s="1083">
        <v>38375</v>
      </c>
      <c r="AN26" s="1083">
        <v>34865</v>
      </c>
      <c r="AO26" s="1083">
        <v>73240</v>
      </c>
    </row>
    <row r="27" spans="2:52" x14ac:dyDescent="0.25">
      <c r="B27" s="1082" t="s">
        <v>941</v>
      </c>
      <c r="C27" s="798">
        <v>689</v>
      </c>
      <c r="D27" s="798">
        <v>856</v>
      </c>
      <c r="E27" s="798">
        <v>1545</v>
      </c>
      <c r="F27" s="798">
        <v>491</v>
      </c>
      <c r="G27" s="798">
        <v>642</v>
      </c>
      <c r="H27" s="798">
        <v>1133</v>
      </c>
      <c r="I27" s="798">
        <v>662</v>
      </c>
      <c r="J27" s="798">
        <v>654</v>
      </c>
      <c r="K27" s="798">
        <v>1316</v>
      </c>
      <c r="L27" s="798">
        <v>445</v>
      </c>
      <c r="M27" s="798">
        <v>531</v>
      </c>
      <c r="N27" s="798">
        <v>976</v>
      </c>
      <c r="O27" s="798">
        <v>564</v>
      </c>
      <c r="P27" s="798">
        <v>679</v>
      </c>
      <c r="Q27" s="798">
        <v>1243</v>
      </c>
      <c r="R27" s="798">
        <v>525</v>
      </c>
      <c r="S27" s="798">
        <v>722</v>
      </c>
      <c r="T27" s="798">
        <v>1247</v>
      </c>
      <c r="U27" s="798">
        <v>632</v>
      </c>
      <c r="V27" s="798">
        <v>768</v>
      </c>
      <c r="W27" s="798">
        <v>1400</v>
      </c>
      <c r="X27" s="798">
        <v>638</v>
      </c>
      <c r="Y27" s="798">
        <v>801</v>
      </c>
      <c r="Z27" s="798">
        <v>1439</v>
      </c>
      <c r="AA27" s="798">
        <v>685</v>
      </c>
      <c r="AB27" s="798">
        <v>820</v>
      </c>
      <c r="AC27" s="798">
        <v>1505</v>
      </c>
      <c r="AD27" s="798">
        <v>604</v>
      </c>
      <c r="AE27" s="798">
        <v>774</v>
      </c>
      <c r="AF27" s="798">
        <v>1378</v>
      </c>
      <c r="AG27" s="798">
        <v>510</v>
      </c>
      <c r="AH27" s="798">
        <v>712</v>
      </c>
      <c r="AI27" s="798">
        <v>1222</v>
      </c>
      <c r="AJ27" s="798">
        <v>820</v>
      </c>
      <c r="AK27" s="798">
        <v>783</v>
      </c>
      <c r="AL27" s="798">
        <v>1603</v>
      </c>
      <c r="AM27" s="1083">
        <v>7265</v>
      </c>
      <c r="AN27" s="1083">
        <v>8742</v>
      </c>
      <c r="AO27" s="1083">
        <v>16007</v>
      </c>
    </row>
    <row r="28" spans="2:52" x14ac:dyDescent="0.25">
      <c r="B28" s="1084" t="s">
        <v>27</v>
      </c>
      <c r="C28" s="802">
        <v>15499</v>
      </c>
      <c r="D28" s="802">
        <v>8866</v>
      </c>
      <c r="E28" s="802">
        <v>24365</v>
      </c>
      <c r="F28" s="799">
        <v>13217</v>
      </c>
      <c r="G28" s="799">
        <v>6703</v>
      </c>
      <c r="H28" s="799">
        <v>19920</v>
      </c>
      <c r="I28" s="802">
        <v>18132</v>
      </c>
      <c r="J28" s="802">
        <v>9463</v>
      </c>
      <c r="K28" s="799">
        <v>27595</v>
      </c>
      <c r="L28" s="802">
        <v>13896</v>
      </c>
      <c r="M28" s="802">
        <v>7467</v>
      </c>
      <c r="N28" s="799">
        <v>21363</v>
      </c>
      <c r="O28" s="802">
        <v>16379</v>
      </c>
      <c r="P28" s="802">
        <v>8948</v>
      </c>
      <c r="Q28" s="799">
        <v>25327</v>
      </c>
      <c r="R28" s="802">
        <v>15899</v>
      </c>
      <c r="S28" s="802">
        <v>8715</v>
      </c>
      <c r="T28" s="799">
        <v>24614</v>
      </c>
      <c r="U28" s="802">
        <v>15819</v>
      </c>
      <c r="V28" s="802">
        <v>8441</v>
      </c>
      <c r="W28" s="799">
        <v>24260</v>
      </c>
      <c r="X28" s="802">
        <v>16587</v>
      </c>
      <c r="Y28" s="802">
        <v>8939</v>
      </c>
      <c r="Z28" s="799">
        <v>25526</v>
      </c>
      <c r="AA28" s="802">
        <v>15895</v>
      </c>
      <c r="AB28" s="802">
        <v>8543</v>
      </c>
      <c r="AC28" s="799">
        <v>24438</v>
      </c>
      <c r="AD28" s="802">
        <v>14598</v>
      </c>
      <c r="AE28" s="802">
        <v>8089</v>
      </c>
      <c r="AF28" s="799">
        <v>22687</v>
      </c>
      <c r="AG28" s="802">
        <v>15642</v>
      </c>
      <c r="AH28" s="802">
        <v>8514</v>
      </c>
      <c r="AI28" s="799">
        <v>24156</v>
      </c>
      <c r="AJ28" s="802">
        <v>18431</v>
      </c>
      <c r="AK28" s="802">
        <v>9744</v>
      </c>
      <c r="AL28" s="799">
        <v>28175</v>
      </c>
      <c r="AM28" s="799">
        <v>189994</v>
      </c>
      <c r="AN28" s="799">
        <v>102432</v>
      </c>
      <c r="AO28" s="799">
        <v>292426</v>
      </c>
    </row>
    <row r="29" spans="2:52" ht="15.75" x14ac:dyDescent="0.25">
      <c r="B29" s="1081" t="s">
        <v>944</v>
      </c>
      <c r="C29" s="795"/>
      <c r="D29" s="796"/>
      <c r="E29" s="795"/>
      <c r="F29" s="795"/>
      <c r="G29" s="796"/>
      <c r="H29" s="795"/>
      <c r="I29" s="795"/>
      <c r="J29" s="796"/>
      <c r="K29" s="795"/>
      <c r="L29" s="795"/>
      <c r="M29" s="796"/>
      <c r="N29" s="795"/>
      <c r="O29" s="795"/>
      <c r="P29" s="796"/>
      <c r="Q29" s="795"/>
      <c r="R29" s="795"/>
      <c r="S29" s="796"/>
      <c r="T29" s="795"/>
      <c r="U29" s="795"/>
      <c r="V29" s="796"/>
      <c r="W29" s="795"/>
      <c r="X29" s="795"/>
      <c r="Y29" s="796"/>
      <c r="Z29" s="795"/>
      <c r="AA29" s="795"/>
      <c r="AB29" s="796"/>
      <c r="AC29" s="795"/>
      <c r="AD29" s="795"/>
      <c r="AE29" s="796"/>
      <c r="AF29" s="795"/>
      <c r="AG29" s="795"/>
      <c r="AH29" s="796"/>
      <c r="AI29" s="795"/>
      <c r="AJ29" s="795"/>
      <c r="AK29" s="796"/>
      <c r="AL29" s="795"/>
      <c r="AM29" s="795"/>
      <c r="AN29" s="796"/>
      <c r="AO29" s="796"/>
    </row>
    <row r="30" spans="2:52" x14ac:dyDescent="0.25">
      <c r="B30" s="1082" t="s">
        <v>945</v>
      </c>
      <c r="C30" s="797">
        <v>148</v>
      </c>
      <c r="D30" s="797">
        <v>200</v>
      </c>
      <c r="E30" s="797">
        <v>348</v>
      </c>
      <c r="F30" s="797">
        <v>93</v>
      </c>
      <c r="G30" s="797">
        <v>68</v>
      </c>
      <c r="H30" s="797">
        <v>161</v>
      </c>
      <c r="I30" s="797">
        <v>149</v>
      </c>
      <c r="J30" s="797">
        <v>137</v>
      </c>
      <c r="K30" s="797">
        <v>286</v>
      </c>
      <c r="L30" s="797">
        <v>104</v>
      </c>
      <c r="M30" s="797">
        <v>82</v>
      </c>
      <c r="N30" s="797">
        <v>186</v>
      </c>
      <c r="O30" s="797">
        <v>152</v>
      </c>
      <c r="P30" s="797">
        <v>116</v>
      </c>
      <c r="Q30" s="797">
        <v>268</v>
      </c>
      <c r="R30" s="797">
        <v>93</v>
      </c>
      <c r="S30" s="797">
        <v>79</v>
      </c>
      <c r="T30" s="797">
        <v>172</v>
      </c>
      <c r="U30" s="797">
        <v>100</v>
      </c>
      <c r="V30" s="797">
        <v>65</v>
      </c>
      <c r="W30" s="797">
        <v>165</v>
      </c>
      <c r="X30" s="797">
        <v>113</v>
      </c>
      <c r="Y30" s="797">
        <v>110</v>
      </c>
      <c r="Z30" s="797">
        <v>223</v>
      </c>
      <c r="AA30" s="797">
        <v>99</v>
      </c>
      <c r="AB30" s="797">
        <v>75</v>
      </c>
      <c r="AC30" s="797">
        <v>174</v>
      </c>
      <c r="AD30" s="797">
        <v>105</v>
      </c>
      <c r="AE30" s="797">
        <v>101</v>
      </c>
      <c r="AF30" s="797">
        <v>206</v>
      </c>
      <c r="AG30" s="797">
        <v>110</v>
      </c>
      <c r="AH30" s="797">
        <v>100</v>
      </c>
      <c r="AI30" s="797">
        <v>210</v>
      </c>
      <c r="AJ30" s="797">
        <v>89</v>
      </c>
      <c r="AK30" s="797">
        <v>55</v>
      </c>
      <c r="AL30" s="797">
        <v>144</v>
      </c>
      <c r="AM30" s="1083">
        <v>1355</v>
      </c>
      <c r="AN30" s="1083">
        <v>1188</v>
      </c>
      <c r="AO30" s="1083">
        <v>2543</v>
      </c>
      <c r="AQ30" s="1316"/>
      <c r="AR30" s="1317"/>
      <c r="AS30" s="1317"/>
      <c r="AT30" s="1317"/>
      <c r="AU30" s="1317"/>
      <c r="AV30" s="1317"/>
      <c r="AW30" s="1317"/>
      <c r="AX30" s="1317"/>
      <c r="AY30" s="1317"/>
      <c r="AZ30" s="1317"/>
    </row>
    <row r="31" spans="2:52" x14ac:dyDescent="0.25">
      <c r="B31" s="1082" t="s">
        <v>940</v>
      </c>
      <c r="C31" s="797">
        <v>32</v>
      </c>
      <c r="D31" s="797">
        <v>61</v>
      </c>
      <c r="E31" s="797">
        <v>93</v>
      </c>
      <c r="F31" s="797">
        <v>22</v>
      </c>
      <c r="G31" s="797">
        <v>33</v>
      </c>
      <c r="H31" s="797">
        <v>55</v>
      </c>
      <c r="I31" s="797">
        <v>44</v>
      </c>
      <c r="J31" s="797">
        <v>55</v>
      </c>
      <c r="K31" s="797">
        <v>99</v>
      </c>
      <c r="L31" s="797">
        <v>30</v>
      </c>
      <c r="M31" s="797">
        <v>43</v>
      </c>
      <c r="N31" s="797">
        <v>73</v>
      </c>
      <c r="O31" s="797">
        <v>36</v>
      </c>
      <c r="P31" s="797">
        <v>75</v>
      </c>
      <c r="Q31" s="797">
        <v>111</v>
      </c>
      <c r="R31" s="797">
        <v>28</v>
      </c>
      <c r="S31" s="797">
        <v>35</v>
      </c>
      <c r="T31" s="797">
        <v>63</v>
      </c>
      <c r="U31" s="797">
        <v>32</v>
      </c>
      <c r="V31" s="797">
        <v>38</v>
      </c>
      <c r="W31" s="797">
        <v>70</v>
      </c>
      <c r="X31" s="797">
        <v>25</v>
      </c>
      <c r="Y31" s="797">
        <v>65</v>
      </c>
      <c r="Z31" s="797">
        <v>90</v>
      </c>
      <c r="AA31" s="797">
        <v>30</v>
      </c>
      <c r="AB31" s="797">
        <v>58</v>
      </c>
      <c r="AC31" s="797">
        <v>88</v>
      </c>
      <c r="AD31" s="797">
        <v>34</v>
      </c>
      <c r="AE31" s="797">
        <v>62</v>
      </c>
      <c r="AF31" s="797">
        <v>96</v>
      </c>
      <c r="AG31" s="797">
        <v>23</v>
      </c>
      <c r="AH31" s="797">
        <v>59</v>
      </c>
      <c r="AI31" s="797">
        <v>82</v>
      </c>
      <c r="AJ31" s="797">
        <v>33</v>
      </c>
      <c r="AK31" s="797">
        <v>43</v>
      </c>
      <c r="AL31" s="797">
        <v>76</v>
      </c>
      <c r="AM31" s="1083">
        <v>369</v>
      </c>
      <c r="AN31" s="1083">
        <v>627</v>
      </c>
      <c r="AO31" s="1083">
        <v>996</v>
      </c>
      <c r="AQ31" s="1317"/>
      <c r="AR31" s="1317"/>
      <c r="AS31" s="1317"/>
      <c r="AT31" s="1317"/>
      <c r="AU31" s="1317"/>
      <c r="AV31" s="1317"/>
      <c r="AW31" s="1317"/>
      <c r="AX31" s="1317"/>
      <c r="AY31" s="1317"/>
      <c r="AZ31" s="1317"/>
    </row>
    <row r="32" spans="2:52" ht="15.75" x14ac:dyDescent="0.25">
      <c r="B32" s="1082" t="s">
        <v>941</v>
      </c>
      <c r="C32" s="797">
        <v>10</v>
      </c>
      <c r="D32" s="797">
        <v>42</v>
      </c>
      <c r="E32" s="797">
        <v>52</v>
      </c>
      <c r="F32" s="797">
        <v>11</v>
      </c>
      <c r="G32" s="797">
        <v>21</v>
      </c>
      <c r="H32" s="797">
        <v>32</v>
      </c>
      <c r="I32" s="797">
        <v>8</v>
      </c>
      <c r="J32" s="797">
        <v>28</v>
      </c>
      <c r="K32" s="797">
        <v>36</v>
      </c>
      <c r="L32" s="797">
        <v>8</v>
      </c>
      <c r="M32" s="797">
        <v>24</v>
      </c>
      <c r="N32" s="797">
        <v>32</v>
      </c>
      <c r="O32" s="797">
        <v>11</v>
      </c>
      <c r="P32" s="797">
        <v>42</v>
      </c>
      <c r="Q32" s="797">
        <v>53</v>
      </c>
      <c r="R32" s="797">
        <v>10</v>
      </c>
      <c r="S32" s="797">
        <v>27</v>
      </c>
      <c r="T32" s="797">
        <v>37</v>
      </c>
      <c r="U32" s="797">
        <v>13</v>
      </c>
      <c r="V32" s="797">
        <v>29</v>
      </c>
      <c r="W32" s="797">
        <v>42</v>
      </c>
      <c r="X32" s="797">
        <v>8</v>
      </c>
      <c r="Y32" s="797">
        <v>42</v>
      </c>
      <c r="Z32" s="797">
        <v>50</v>
      </c>
      <c r="AA32" s="797">
        <v>11</v>
      </c>
      <c r="AB32" s="797">
        <v>27</v>
      </c>
      <c r="AC32" s="797">
        <v>38</v>
      </c>
      <c r="AD32" s="797">
        <v>10</v>
      </c>
      <c r="AE32" s="797">
        <v>32</v>
      </c>
      <c r="AF32" s="797">
        <v>42</v>
      </c>
      <c r="AG32" s="797">
        <v>8</v>
      </c>
      <c r="AH32" s="797">
        <v>47</v>
      </c>
      <c r="AI32" s="797">
        <v>55</v>
      </c>
      <c r="AJ32" s="797">
        <v>10</v>
      </c>
      <c r="AK32" s="797">
        <v>29</v>
      </c>
      <c r="AL32" s="797">
        <v>39</v>
      </c>
      <c r="AM32" s="1083">
        <v>118</v>
      </c>
      <c r="AN32" s="1083">
        <v>390</v>
      </c>
      <c r="AO32" s="1083">
        <v>508</v>
      </c>
      <c r="AQ32" s="803"/>
      <c r="AR32" s="803"/>
      <c r="AS32" s="803"/>
      <c r="AT32" s="803"/>
      <c r="AU32" s="803"/>
      <c r="AV32" s="803"/>
      <c r="AW32" s="803"/>
      <c r="AX32" s="803"/>
      <c r="AY32" s="803"/>
      <c r="AZ32" s="803"/>
    </row>
    <row r="33" spans="2:57" ht="22.5" customHeight="1" x14ac:dyDescent="0.25">
      <c r="B33" s="1092" t="s">
        <v>27</v>
      </c>
      <c r="C33" s="799">
        <v>190</v>
      </c>
      <c r="D33" s="799">
        <v>303</v>
      </c>
      <c r="E33" s="799">
        <v>493</v>
      </c>
      <c r="F33" s="799">
        <v>126</v>
      </c>
      <c r="G33" s="799">
        <v>122</v>
      </c>
      <c r="H33" s="799">
        <v>248</v>
      </c>
      <c r="I33" s="799">
        <v>201</v>
      </c>
      <c r="J33" s="799">
        <v>220</v>
      </c>
      <c r="K33" s="799">
        <v>421</v>
      </c>
      <c r="L33" s="799">
        <v>142</v>
      </c>
      <c r="M33" s="799">
        <v>149</v>
      </c>
      <c r="N33" s="799">
        <v>291</v>
      </c>
      <c r="O33" s="799">
        <v>199</v>
      </c>
      <c r="P33" s="799">
        <v>233</v>
      </c>
      <c r="Q33" s="799">
        <v>432</v>
      </c>
      <c r="R33" s="799">
        <v>131</v>
      </c>
      <c r="S33" s="799">
        <v>141</v>
      </c>
      <c r="T33" s="799">
        <v>272</v>
      </c>
      <c r="U33" s="799">
        <v>145</v>
      </c>
      <c r="V33" s="799">
        <v>132</v>
      </c>
      <c r="W33" s="799">
        <v>277</v>
      </c>
      <c r="X33" s="799">
        <v>146</v>
      </c>
      <c r="Y33" s="799">
        <v>217</v>
      </c>
      <c r="Z33" s="799">
        <v>363</v>
      </c>
      <c r="AA33" s="799">
        <v>140</v>
      </c>
      <c r="AB33" s="799">
        <v>160</v>
      </c>
      <c r="AC33" s="799">
        <v>300</v>
      </c>
      <c r="AD33" s="799">
        <v>149</v>
      </c>
      <c r="AE33" s="799">
        <v>195</v>
      </c>
      <c r="AF33" s="799">
        <v>344</v>
      </c>
      <c r="AG33" s="799">
        <v>141</v>
      </c>
      <c r="AH33" s="799">
        <v>206</v>
      </c>
      <c r="AI33" s="799">
        <v>347</v>
      </c>
      <c r="AJ33" s="799">
        <v>132</v>
      </c>
      <c r="AK33" s="799">
        <v>127</v>
      </c>
      <c r="AL33" s="799">
        <v>259</v>
      </c>
      <c r="AM33" s="1085">
        <v>1842</v>
      </c>
      <c r="AN33" s="1085">
        <v>2205</v>
      </c>
      <c r="AO33" s="1085">
        <v>4047</v>
      </c>
    </row>
    <row r="34" spans="2:57" ht="22.5" customHeight="1" x14ac:dyDescent="0.25">
      <c r="B34" s="1098" t="s">
        <v>946</v>
      </c>
      <c r="C34" s="799"/>
      <c r="D34" s="799"/>
      <c r="E34" s="799">
        <v>1262</v>
      </c>
      <c r="F34" s="799"/>
      <c r="G34" s="799"/>
      <c r="H34" s="799">
        <v>1027</v>
      </c>
      <c r="I34" s="799"/>
      <c r="J34" s="799"/>
      <c r="K34" s="799">
        <v>1299</v>
      </c>
      <c r="L34" s="799"/>
      <c r="M34" s="799"/>
      <c r="N34" s="799">
        <v>904</v>
      </c>
      <c r="O34" s="799"/>
      <c r="P34" s="1085"/>
      <c r="Q34" s="1085">
        <v>1399</v>
      </c>
      <c r="R34" s="1085"/>
      <c r="S34" s="1085"/>
      <c r="T34" s="1085">
        <v>968</v>
      </c>
      <c r="U34" s="1085"/>
      <c r="V34" s="1085"/>
      <c r="W34" s="1085">
        <v>1135</v>
      </c>
      <c r="X34" s="1085"/>
      <c r="Y34" s="1085"/>
      <c r="Z34" s="1085">
        <v>1336</v>
      </c>
      <c r="AA34" s="1085"/>
      <c r="AB34" s="1085"/>
      <c r="AC34" s="1085">
        <v>1164</v>
      </c>
      <c r="AD34" s="1085"/>
      <c r="AE34" s="1085"/>
      <c r="AF34" s="1085">
        <v>1228</v>
      </c>
      <c r="AG34" s="1085"/>
      <c r="AH34" s="1085"/>
      <c r="AI34" s="1085">
        <v>1213</v>
      </c>
      <c r="AJ34" s="1085"/>
      <c r="AK34" s="1085"/>
      <c r="AL34" s="1085">
        <v>1029</v>
      </c>
      <c r="AM34" s="804"/>
      <c r="AN34" s="804"/>
      <c r="AO34" s="1099">
        <v>13964</v>
      </c>
    </row>
    <row r="35" spans="2:57" s="806" customFormat="1" ht="23.25" customHeight="1" x14ac:dyDescent="0.25">
      <c r="B35" s="1092" t="s">
        <v>947</v>
      </c>
      <c r="C35" s="799"/>
      <c r="D35" s="799"/>
      <c r="E35" s="799">
        <v>49</v>
      </c>
      <c r="F35" s="799"/>
      <c r="G35" s="799"/>
      <c r="H35" s="799">
        <v>38</v>
      </c>
      <c r="I35" s="799"/>
      <c r="J35" s="799"/>
      <c r="K35" s="799">
        <v>61</v>
      </c>
      <c r="L35" s="799"/>
      <c r="M35" s="799"/>
      <c r="N35" s="799">
        <v>57</v>
      </c>
      <c r="O35" s="799"/>
      <c r="P35" s="796"/>
      <c r="Q35" s="795">
        <v>75</v>
      </c>
      <c r="R35" s="805"/>
      <c r="S35" s="796"/>
      <c r="T35" s="795">
        <v>120</v>
      </c>
      <c r="U35" s="805"/>
      <c r="V35" s="796"/>
      <c r="W35" s="795">
        <v>57</v>
      </c>
      <c r="X35" s="805"/>
      <c r="Y35" s="796"/>
      <c r="Z35" s="795">
        <v>69</v>
      </c>
      <c r="AA35" s="805"/>
      <c r="AB35" s="796"/>
      <c r="AC35" s="795">
        <v>40</v>
      </c>
      <c r="AD35" s="805"/>
      <c r="AE35" s="796"/>
      <c r="AF35" s="795">
        <v>65</v>
      </c>
      <c r="AG35" s="805"/>
      <c r="AH35" s="795"/>
      <c r="AI35" s="795">
        <v>62</v>
      </c>
      <c r="AJ35" s="805"/>
      <c r="AK35" s="796"/>
      <c r="AL35" s="795">
        <v>62</v>
      </c>
      <c r="AM35" s="804"/>
      <c r="AN35" s="804"/>
      <c r="AO35" s="1099">
        <v>755</v>
      </c>
      <c r="AQ35" s="807"/>
    </row>
    <row r="36" spans="2:57" ht="23.25" customHeight="1" x14ac:dyDescent="0.25">
      <c r="B36" s="1088" t="s">
        <v>948</v>
      </c>
      <c r="C36" s="808">
        <v>15689</v>
      </c>
      <c r="D36" s="808">
        <v>9169</v>
      </c>
      <c r="E36" s="808">
        <v>26169</v>
      </c>
      <c r="F36" s="808">
        <v>13343</v>
      </c>
      <c r="G36" s="808">
        <v>6825</v>
      </c>
      <c r="H36" s="808">
        <v>21233</v>
      </c>
      <c r="I36" s="808">
        <v>18333</v>
      </c>
      <c r="J36" s="808">
        <v>9683</v>
      </c>
      <c r="K36" s="808">
        <v>29376</v>
      </c>
      <c r="L36" s="808">
        <v>14038</v>
      </c>
      <c r="M36" s="808">
        <v>7616</v>
      </c>
      <c r="N36" s="808">
        <v>22615</v>
      </c>
      <c r="O36" s="808">
        <v>16578</v>
      </c>
      <c r="P36" s="808">
        <v>9181</v>
      </c>
      <c r="Q36" s="808">
        <v>27233</v>
      </c>
      <c r="R36" s="808">
        <v>16030</v>
      </c>
      <c r="S36" s="808">
        <v>8856</v>
      </c>
      <c r="T36" s="808">
        <v>25974</v>
      </c>
      <c r="U36" s="808">
        <v>15964</v>
      </c>
      <c r="V36" s="808">
        <v>8573</v>
      </c>
      <c r="W36" s="808">
        <v>25729</v>
      </c>
      <c r="X36" s="808">
        <v>16733</v>
      </c>
      <c r="Y36" s="808">
        <v>9156</v>
      </c>
      <c r="Z36" s="808">
        <v>27294</v>
      </c>
      <c r="AA36" s="808">
        <v>16035</v>
      </c>
      <c r="AB36" s="808">
        <v>8703</v>
      </c>
      <c r="AC36" s="808">
        <v>25942</v>
      </c>
      <c r="AD36" s="808">
        <v>14747</v>
      </c>
      <c r="AE36" s="808">
        <v>8284</v>
      </c>
      <c r="AF36" s="808">
        <v>24324</v>
      </c>
      <c r="AG36" s="808">
        <v>15783</v>
      </c>
      <c r="AH36" s="808">
        <v>8720</v>
      </c>
      <c r="AI36" s="808">
        <v>25778</v>
      </c>
      <c r="AJ36" s="808">
        <v>18563</v>
      </c>
      <c r="AK36" s="808">
        <v>9871</v>
      </c>
      <c r="AL36" s="808">
        <v>29525</v>
      </c>
      <c r="AM36" s="809">
        <v>191836</v>
      </c>
      <c r="AN36" s="809">
        <v>104637</v>
      </c>
      <c r="AO36" s="1100">
        <v>311192</v>
      </c>
      <c r="AQ36" s="807"/>
    </row>
    <row r="37" spans="2:57" ht="15.6" customHeight="1" x14ac:dyDescent="0.25">
      <c r="B37" s="1401" t="s">
        <v>949</v>
      </c>
      <c r="C37" s="1401"/>
      <c r="D37" s="1401"/>
      <c r="E37" s="1401"/>
      <c r="F37" s="1401"/>
      <c r="G37" s="1401"/>
      <c r="H37" s="1401"/>
      <c r="I37" s="1401"/>
      <c r="J37" s="1401"/>
      <c r="K37" s="1401"/>
      <c r="L37" s="1401"/>
      <c r="M37" s="1401"/>
      <c r="N37" s="1401"/>
      <c r="O37" s="1401"/>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row>
    <row r="38" spans="2:57" ht="15.6" customHeight="1" x14ac:dyDescent="0.25">
      <c r="B38" s="1401" t="s">
        <v>950</v>
      </c>
      <c r="C38" s="1401"/>
      <c r="D38" s="1401"/>
      <c r="E38" s="1401"/>
      <c r="F38" s="1401"/>
      <c r="G38" s="1401"/>
      <c r="H38" s="1401"/>
      <c r="I38" s="1401"/>
      <c r="J38" s="1401"/>
      <c r="K38" s="1401"/>
      <c r="L38" s="1401"/>
      <c r="M38" s="1401"/>
      <c r="N38" s="1401"/>
      <c r="O38" s="1401"/>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row>
    <row r="39" spans="2:57" ht="15.6" customHeight="1" x14ac:dyDescent="0.25">
      <c r="B39" s="1172" t="s">
        <v>951</v>
      </c>
      <c r="C39" s="1172"/>
      <c r="D39" s="1172"/>
      <c r="E39" s="779"/>
      <c r="F39" s="1172"/>
      <c r="G39" s="1172"/>
      <c r="H39" s="779"/>
      <c r="I39" s="1172"/>
      <c r="J39" s="1172"/>
      <c r="K39" s="779"/>
      <c r="L39" s="1172"/>
      <c r="M39" s="1172"/>
      <c r="N39" s="1172"/>
      <c r="O39" s="1172"/>
      <c r="P39" s="791"/>
      <c r="Q39" s="791"/>
      <c r="R39" s="791"/>
      <c r="S39" s="791"/>
      <c r="T39" s="791"/>
      <c r="U39" s="813"/>
      <c r="V39" s="814"/>
      <c r="W39" s="814"/>
      <c r="X39" s="814"/>
      <c r="Y39" s="814"/>
      <c r="Z39" s="814"/>
      <c r="AA39" s="814"/>
      <c r="AB39" s="815"/>
      <c r="AC39" s="814"/>
      <c r="AD39" s="815"/>
      <c r="AE39" s="814"/>
      <c r="AF39" s="814"/>
      <c r="AG39" s="791"/>
      <c r="AH39" s="791"/>
      <c r="AI39" s="791"/>
      <c r="AJ39" s="791"/>
      <c r="AK39" s="791"/>
      <c r="AL39" s="791"/>
      <c r="AM39" s="791"/>
      <c r="AN39" s="791"/>
      <c r="AO39" s="791"/>
      <c r="AP39" s="791"/>
      <c r="AQ39" s="791"/>
      <c r="AR39" s="791"/>
      <c r="AS39" s="791"/>
      <c r="AT39" s="791"/>
      <c r="AU39" s="791"/>
      <c r="AV39" s="791"/>
      <c r="AW39" s="791"/>
      <c r="AX39" s="791"/>
      <c r="AY39" s="791"/>
      <c r="AZ39" s="791"/>
      <c r="BA39" s="791"/>
      <c r="BB39" s="791"/>
      <c r="BC39" s="791"/>
      <c r="BD39" s="791"/>
      <c r="BE39" s="791"/>
    </row>
    <row r="40" spans="2:57" x14ac:dyDescent="0.25">
      <c r="B40" s="816"/>
      <c r="C40" s="817"/>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row>
    <row r="41" spans="2:57" x14ac:dyDescent="0.25">
      <c r="B41" s="816"/>
      <c r="C41" s="817"/>
      <c r="D41" s="817"/>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row>
  </sheetData>
  <mergeCells count="21">
    <mergeCell ref="B2:AO2"/>
    <mergeCell ref="B3:AO3"/>
    <mergeCell ref="B4:AO4"/>
    <mergeCell ref="B5:AO5"/>
    <mergeCell ref="B7:B8"/>
    <mergeCell ref="C7:E7"/>
    <mergeCell ref="F7:H7"/>
    <mergeCell ref="I7:K7"/>
    <mergeCell ref="L7:N7"/>
    <mergeCell ref="O7:Q7"/>
    <mergeCell ref="AJ7:AL7"/>
    <mergeCell ref="AM7:AO7"/>
    <mergeCell ref="AQ30:AZ31"/>
    <mergeCell ref="B37:O37"/>
    <mergeCell ref="B38:O38"/>
    <mergeCell ref="R7:T7"/>
    <mergeCell ref="U7:W7"/>
    <mergeCell ref="X7:Z7"/>
    <mergeCell ref="AA7:AC7"/>
    <mergeCell ref="AD7:AF7"/>
    <mergeCell ref="AG7:AI7"/>
  </mergeCells>
  <hyperlinks>
    <hyperlink ref="AO6" location="Índice!A1" display="Volver"/>
  </hyperlinks>
  <printOptions horizontalCentered="1"/>
  <pageMargins left="0.25" right="0.25" top="0.75" bottom="0.75" header="0.3" footer="0.3"/>
  <pageSetup scale="3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P40"/>
  <sheetViews>
    <sheetView showGridLines="0" zoomScale="90" zoomScaleNormal="90" workbookViewId="0"/>
  </sheetViews>
  <sheetFormatPr baseColWidth="10" defaultColWidth="11.42578125" defaultRowHeight="12.75" x14ac:dyDescent="0.2"/>
  <cols>
    <col min="1" max="1" width="6.7109375" style="22" customWidth="1"/>
    <col min="2" max="2" width="28.28515625" style="22" customWidth="1"/>
    <col min="3" max="16384" width="11.42578125" style="22"/>
  </cols>
  <sheetData>
    <row r="2" spans="1:42" ht="15.75" x14ac:dyDescent="0.25">
      <c r="A2" s="787"/>
      <c r="B2" s="1278" t="s">
        <v>952</v>
      </c>
      <c r="C2" s="1278"/>
      <c r="D2" s="1278"/>
      <c r="E2" s="1278"/>
      <c r="F2" s="1278"/>
      <c r="G2" s="1278"/>
      <c r="H2" s="1278"/>
      <c r="I2" s="1278"/>
      <c r="J2" s="1278"/>
      <c r="K2" s="1278"/>
      <c r="L2" s="1278"/>
      <c r="M2" s="1278"/>
      <c r="N2" s="1278"/>
      <c r="O2" s="1278"/>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row>
    <row r="3" spans="1:42" ht="15.75" x14ac:dyDescent="0.25">
      <c r="A3" s="787"/>
      <c r="B3" s="1278" t="s">
        <v>935</v>
      </c>
      <c r="C3" s="1278"/>
      <c r="D3" s="1278"/>
      <c r="E3" s="1278"/>
      <c r="F3" s="1278"/>
      <c r="G3" s="1278"/>
      <c r="H3" s="1278"/>
      <c r="I3" s="1278"/>
      <c r="J3" s="1278"/>
      <c r="K3" s="1278"/>
      <c r="L3" s="1278"/>
      <c r="M3" s="1278"/>
      <c r="N3" s="1278"/>
      <c r="O3" s="1278"/>
      <c r="P3" s="819"/>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96" t="s">
        <v>1059</v>
      </c>
    </row>
    <row r="4" spans="1:42" ht="15.75" x14ac:dyDescent="0.25">
      <c r="A4" s="787"/>
      <c r="B4" s="1278" t="s">
        <v>936</v>
      </c>
      <c r="C4" s="1278"/>
      <c r="D4" s="1278"/>
      <c r="E4" s="1278"/>
      <c r="F4" s="1278"/>
      <c r="G4" s="1278"/>
      <c r="H4" s="1278"/>
      <c r="I4" s="1278"/>
      <c r="J4" s="1278"/>
      <c r="K4" s="1278"/>
      <c r="L4" s="1278"/>
      <c r="M4" s="1278"/>
      <c r="N4" s="1278"/>
      <c r="O4" s="1278"/>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row>
    <row r="5" spans="1:42" ht="15.75" x14ac:dyDescent="0.25">
      <c r="A5" s="787"/>
      <c r="B5" s="1278" t="s">
        <v>13</v>
      </c>
      <c r="C5" s="1278"/>
      <c r="D5" s="1278"/>
      <c r="E5" s="1278"/>
      <c r="F5" s="1278"/>
      <c r="G5" s="1278"/>
      <c r="H5" s="1278"/>
      <c r="I5" s="1278"/>
      <c r="J5" s="1278"/>
      <c r="K5" s="1278"/>
      <c r="L5" s="1278"/>
      <c r="M5" s="1278"/>
      <c r="N5" s="1278"/>
      <c r="O5" s="1278"/>
      <c r="P5" s="819"/>
      <c r="Q5" s="819"/>
      <c r="R5" s="819"/>
      <c r="S5" s="819"/>
      <c r="T5" s="819"/>
      <c r="U5" s="819"/>
      <c r="V5" s="819"/>
      <c r="W5" s="819"/>
      <c r="X5" s="819"/>
      <c r="Y5" s="819"/>
      <c r="Z5" s="819"/>
      <c r="AA5" s="819"/>
      <c r="AB5" s="819"/>
      <c r="AC5" s="819"/>
      <c r="AD5" s="819"/>
      <c r="AE5" s="819"/>
      <c r="AF5" s="819"/>
      <c r="AG5" s="819"/>
      <c r="AH5" s="819"/>
      <c r="AI5" s="819"/>
      <c r="AJ5" s="819"/>
      <c r="AK5" s="819"/>
      <c r="AL5" s="819"/>
      <c r="AM5" s="819"/>
      <c r="AN5" s="819"/>
      <c r="AO5" s="819"/>
    </row>
    <row r="6" spans="1:42" ht="15" x14ac:dyDescent="0.25">
      <c r="A6" s="787"/>
      <c r="B6" s="788"/>
      <c r="C6" s="789"/>
      <c r="D6" s="789"/>
      <c r="E6" s="789"/>
      <c r="F6" s="789"/>
      <c r="G6" s="789"/>
      <c r="H6" s="789"/>
      <c r="I6" s="789"/>
      <c r="J6" s="789"/>
      <c r="K6" s="789"/>
      <c r="L6" s="789"/>
      <c r="M6" s="789"/>
      <c r="N6" s="789"/>
      <c r="O6" s="789"/>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row>
    <row r="7" spans="1:42" x14ac:dyDescent="0.2">
      <c r="A7" s="3"/>
      <c r="B7" s="1318" t="s">
        <v>937</v>
      </c>
      <c r="C7" s="1320" t="s">
        <v>14</v>
      </c>
      <c r="D7" s="1282"/>
      <c r="E7" s="1283"/>
      <c r="F7" s="1281" t="s">
        <v>15</v>
      </c>
      <c r="G7" s="1282"/>
      <c r="H7" s="1283"/>
      <c r="I7" s="1281" t="s">
        <v>16</v>
      </c>
      <c r="J7" s="1282"/>
      <c r="K7" s="1283"/>
      <c r="L7" s="1281" t="s">
        <v>17</v>
      </c>
      <c r="M7" s="1282"/>
      <c r="N7" s="1283"/>
      <c r="O7" s="1281" t="s">
        <v>18</v>
      </c>
      <c r="P7" s="1282"/>
      <c r="Q7" s="1283"/>
      <c r="R7" s="1281" t="s">
        <v>19</v>
      </c>
      <c r="S7" s="1282"/>
      <c r="T7" s="1283"/>
      <c r="U7" s="1281" t="s">
        <v>20</v>
      </c>
      <c r="V7" s="1282"/>
      <c r="W7" s="1283"/>
      <c r="X7" s="1281" t="s">
        <v>21</v>
      </c>
      <c r="Y7" s="1282"/>
      <c r="Z7" s="1283"/>
      <c r="AA7" s="1281" t="s">
        <v>22</v>
      </c>
      <c r="AB7" s="1282"/>
      <c r="AC7" s="1283"/>
      <c r="AD7" s="1281" t="s">
        <v>23</v>
      </c>
      <c r="AE7" s="1282"/>
      <c r="AF7" s="1283"/>
      <c r="AG7" s="1281" t="s">
        <v>24</v>
      </c>
      <c r="AH7" s="1282"/>
      <c r="AI7" s="1283"/>
      <c r="AJ7" s="1281" t="s">
        <v>25</v>
      </c>
      <c r="AK7" s="1282"/>
      <c r="AL7" s="1283"/>
      <c r="AM7" s="1281" t="s">
        <v>26</v>
      </c>
      <c r="AN7" s="1282"/>
      <c r="AO7" s="1282"/>
      <c r="AP7" s="3"/>
    </row>
    <row r="8" spans="1:42" x14ac:dyDescent="0.2">
      <c r="A8" s="3"/>
      <c r="B8" s="1319"/>
      <c r="C8" s="691" t="s">
        <v>845</v>
      </c>
      <c r="D8" s="746" t="s">
        <v>846</v>
      </c>
      <c r="E8" s="747" t="s">
        <v>40</v>
      </c>
      <c r="F8" s="691" t="s">
        <v>845</v>
      </c>
      <c r="G8" s="746" t="s">
        <v>846</v>
      </c>
      <c r="H8" s="747" t="s">
        <v>40</v>
      </c>
      <c r="I8" s="691" t="s">
        <v>845</v>
      </c>
      <c r="J8" s="746" t="s">
        <v>846</v>
      </c>
      <c r="K8" s="747" t="s">
        <v>40</v>
      </c>
      <c r="L8" s="691" t="s">
        <v>845</v>
      </c>
      <c r="M8" s="746" t="s">
        <v>846</v>
      </c>
      <c r="N8" s="747" t="s">
        <v>40</v>
      </c>
      <c r="O8" s="691" t="s">
        <v>845</v>
      </c>
      <c r="P8" s="746" t="s">
        <v>846</v>
      </c>
      <c r="Q8" s="747" t="s">
        <v>40</v>
      </c>
      <c r="R8" s="691" t="s">
        <v>845</v>
      </c>
      <c r="S8" s="746" t="s">
        <v>846</v>
      </c>
      <c r="T8" s="747" t="s">
        <v>40</v>
      </c>
      <c r="U8" s="691" t="s">
        <v>845</v>
      </c>
      <c r="V8" s="746" t="s">
        <v>846</v>
      </c>
      <c r="W8" s="747" t="s">
        <v>40</v>
      </c>
      <c r="X8" s="691" t="s">
        <v>845</v>
      </c>
      <c r="Y8" s="746" t="s">
        <v>846</v>
      </c>
      <c r="Z8" s="747" t="s">
        <v>40</v>
      </c>
      <c r="AA8" s="691" t="s">
        <v>845</v>
      </c>
      <c r="AB8" s="746" t="s">
        <v>846</v>
      </c>
      <c r="AC8" s="747" t="s">
        <v>40</v>
      </c>
      <c r="AD8" s="691" t="s">
        <v>845</v>
      </c>
      <c r="AE8" s="746" t="s">
        <v>846</v>
      </c>
      <c r="AF8" s="747" t="s">
        <v>40</v>
      </c>
      <c r="AG8" s="691" t="s">
        <v>845</v>
      </c>
      <c r="AH8" s="746" t="s">
        <v>846</v>
      </c>
      <c r="AI8" s="747" t="s">
        <v>40</v>
      </c>
      <c r="AJ8" s="691" t="s">
        <v>845</v>
      </c>
      <c r="AK8" s="746" t="s">
        <v>846</v>
      </c>
      <c r="AL8" s="747" t="s">
        <v>40</v>
      </c>
      <c r="AM8" s="691" t="s">
        <v>845</v>
      </c>
      <c r="AN8" s="746" t="s">
        <v>846</v>
      </c>
      <c r="AO8" s="756" t="s">
        <v>40</v>
      </c>
      <c r="AP8" s="3"/>
    </row>
    <row r="9" spans="1:42" ht="15" x14ac:dyDescent="0.25">
      <c r="A9" s="787"/>
      <c r="B9" s="1081" t="s">
        <v>938</v>
      </c>
      <c r="C9" s="795"/>
      <c r="D9" s="796"/>
      <c r="E9" s="795"/>
      <c r="F9" s="795"/>
      <c r="G9" s="796"/>
      <c r="H9" s="795"/>
      <c r="I9" s="795"/>
      <c r="J9" s="796"/>
      <c r="K9" s="795"/>
      <c r="L9" s="795"/>
      <c r="M9" s="796"/>
      <c r="N9" s="795"/>
      <c r="O9" s="795"/>
      <c r="P9" s="796"/>
      <c r="Q9" s="795"/>
      <c r="R9" s="795"/>
      <c r="S9" s="796"/>
      <c r="T9" s="795"/>
      <c r="U9" s="795"/>
      <c r="V9" s="796"/>
      <c r="W9" s="795"/>
      <c r="X9" s="795"/>
      <c r="Y9" s="796"/>
      <c r="Z9" s="795"/>
      <c r="AA9" s="795"/>
      <c r="AB9" s="796"/>
      <c r="AC9" s="795"/>
      <c r="AD9" s="795"/>
      <c r="AE9" s="796"/>
      <c r="AF9" s="795"/>
      <c r="AG9" s="795"/>
      <c r="AH9" s="796"/>
      <c r="AI9" s="795"/>
      <c r="AJ9" s="795"/>
      <c r="AK9" s="796"/>
      <c r="AL9" s="795"/>
      <c r="AM9" s="795"/>
      <c r="AN9" s="796"/>
      <c r="AO9" s="796"/>
    </row>
    <row r="10" spans="1:42" ht="15" x14ac:dyDescent="0.25">
      <c r="A10" s="787"/>
      <c r="B10" s="1082" t="s">
        <v>945</v>
      </c>
      <c r="C10" s="797">
        <v>90516</v>
      </c>
      <c r="D10" s="1083">
        <v>32780</v>
      </c>
      <c r="E10" s="798">
        <v>123296</v>
      </c>
      <c r="F10" s="797">
        <v>81633</v>
      </c>
      <c r="G10" s="1083">
        <v>26115</v>
      </c>
      <c r="H10" s="798">
        <v>107748</v>
      </c>
      <c r="I10" s="797">
        <v>84099</v>
      </c>
      <c r="J10" s="1083">
        <v>29687</v>
      </c>
      <c r="K10" s="798">
        <v>113786</v>
      </c>
      <c r="L10" s="797">
        <v>83294</v>
      </c>
      <c r="M10" s="1083">
        <v>29139</v>
      </c>
      <c r="N10" s="798">
        <v>112433</v>
      </c>
      <c r="O10" s="820">
        <v>85428</v>
      </c>
      <c r="P10" s="820">
        <v>29916</v>
      </c>
      <c r="Q10" s="820">
        <v>115344</v>
      </c>
      <c r="R10" s="820">
        <v>85766</v>
      </c>
      <c r="S10" s="820">
        <v>31984</v>
      </c>
      <c r="T10" s="820">
        <v>117750</v>
      </c>
      <c r="U10" s="820">
        <v>85195</v>
      </c>
      <c r="V10" s="820">
        <v>28957</v>
      </c>
      <c r="W10" s="820">
        <v>114152</v>
      </c>
      <c r="X10" s="820">
        <v>96009</v>
      </c>
      <c r="Y10" s="820">
        <v>33069</v>
      </c>
      <c r="Z10" s="820">
        <v>129078</v>
      </c>
      <c r="AA10" s="820">
        <v>84451</v>
      </c>
      <c r="AB10" s="820">
        <v>29904</v>
      </c>
      <c r="AC10" s="820">
        <v>114355</v>
      </c>
      <c r="AD10" s="820">
        <v>84070</v>
      </c>
      <c r="AE10" s="820">
        <v>28506</v>
      </c>
      <c r="AF10" s="820">
        <v>112576</v>
      </c>
      <c r="AG10" s="820">
        <v>88363</v>
      </c>
      <c r="AH10" s="820">
        <v>30970</v>
      </c>
      <c r="AI10" s="820">
        <v>119333</v>
      </c>
      <c r="AJ10" s="820">
        <v>92920</v>
      </c>
      <c r="AK10" s="820">
        <v>32482</v>
      </c>
      <c r="AL10" s="820">
        <v>125402</v>
      </c>
      <c r="AM10" s="820">
        <v>1041744</v>
      </c>
      <c r="AN10" s="820">
        <v>363509</v>
      </c>
      <c r="AO10" s="1089">
        <v>1405253</v>
      </c>
    </row>
    <row r="11" spans="1:42" ht="15" x14ac:dyDescent="0.25">
      <c r="A11" s="787"/>
      <c r="B11" s="1082" t="s">
        <v>940</v>
      </c>
      <c r="C11" s="797">
        <v>30505</v>
      </c>
      <c r="D11" s="1083">
        <v>25824</v>
      </c>
      <c r="E11" s="798">
        <v>56329</v>
      </c>
      <c r="F11" s="797">
        <v>26997</v>
      </c>
      <c r="G11" s="1083">
        <v>20265</v>
      </c>
      <c r="H11" s="798">
        <v>47262</v>
      </c>
      <c r="I11" s="797">
        <v>27634</v>
      </c>
      <c r="J11" s="1083">
        <v>20372</v>
      </c>
      <c r="K11" s="798">
        <v>48006</v>
      </c>
      <c r="L11" s="797">
        <v>27168</v>
      </c>
      <c r="M11" s="1083">
        <v>20545</v>
      </c>
      <c r="N11" s="798">
        <v>47713</v>
      </c>
      <c r="O11" s="820">
        <v>29844</v>
      </c>
      <c r="P11" s="820">
        <v>22522</v>
      </c>
      <c r="Q11" s="820">
        <v>52366</v>
      </c>
      <c r="R11" s="820">
        <v>29300</v>
      </c>
      <c r="S11" s="820">
        <v>23078</v>
      </c>
      <c r="T11" s="820">
        <v>52378</v>
      </c>
      <c r="U11" s="820">
        <v>29512</v>
      </c>
      <c r="V11" s="820">
        <v>22977</v>
      </c>
      <c r="W11" s="820">
        <v>52489</v>
      </c>
      <c r="X11" s="820">
        <v>30632</v>
      </c>
      <c r="Y11" s="820">
        <v>22924</v>
      </c>
      <c r="Z11" s="820">
        <v>53556</v>
      </c>
      <c r="AA11" s="820">
        <v>28655</v>
      </c>
      <c r="AB11" s="820">
        <v>23300</v>
      </c>
      <c r="AC11" s="820">
        <v>51955</v>
      </c>
      <c r="AD11" s="820">
        <v>30081</v>
      </c>
      <c r="AE11" s="820">
        <v>22591</v>
      </c>
      <c r="AF11" s="820">
        <v>52672</v>
      </c>
      <c r="AG11" s="820">
        <v>29860</v>
      </c>
      <c r="AH11" s="820">
        <v>23153</v>
      </c>
      <c r="AI11" s="820">
        <v>53013</v>
      </c>
      <c r="AJ11" s="820">
        <v>31804</v>
      </c>
      <c r="AK11" s="820">
        <v>24252</v>
      </c>
      <c r="AL11" s="820">
        <v>56056</v>
      </c>
      <c r="AM11" s="820">
        <v>351992</v>
      </c>
      <c r="AN11" s="820">
        <v>271803</v>
      </c>
      <c r="AO11" s="1089">
        <v>623795</v>
      </c>
    </row>
    <row r="12" spans="1:42" ht="15" x14ac:dyDescent="0.25">
      <c r="A12" s="787"/>
      <c r="B12" s="1082" t="s">
        <v>941</v>
      </c>
      <c r="C12" s="797">
        <v>6513</v>
      </c>
      <c r="D12" s="1083">
        <v>8482</v>
      </c>
      <c r="E12" s="798">
        <v>14995</v>
      </c>
      <c r="F12" s="797">
        <v>4090</v>
      </c>
      <c r="G12" s="1083">
        <v>5815</v>
      </c>
      <c r="H12" s="798">
        <v>9905</v>
      </c>
      <c r="I12" s="797">
        <v>3840</v>
      </c>
      <c r="J12" s="1083">
        <v>5186</v>
      </c>
      <c r="K12" s="798">
        <v>9026</v>
      </c>
      <c r="L12" s="797">
        <v>3179</v>
      </c>
      <c r="M12" s="1083">
        <v>5245</v>
      </c>
      <c r="N12" s="798">
        <v>8424</v>
      </c>
      <c r="O12" s="820">
        <v>4252</v>
      </c>
      <c r="P12" s="820">
        <v>6268</v>
      </c>
      <c r="Q12" s="820">
        <v>10520</v>
      </c>
      <c r="R12" s="820">
        <v>3870</v>
      </c>
      <c r="S12" s="820">
        <v>6439</v>
      </c>
      <c r="T12" s="820">
        <v>10309</v>
      </c>
      <c r="U12" s="820">
        <v>4485</v>
      </c>
      <c r="V12" s="820">
        <v>7964</v>
      </c>
      <c r="W12" s="820">
        <v>12449</v>
      </c>
      <c r="X12" s="820">
        <v>5208</v>
      </c>
      <c r="Y12" s="820">
        <v>7375</v>
      </c>
      <c r="Z12" s="820">
        <v>12583</v>
      </c>
      <c r="AA12" s="820">
        <v>5801</v>
      </c>
      <c r="AB12" s="820">
        <v>8007</v>
      </c>
      <c r="AC12" s="820">
        <v>13808</v>
      </c>
      <c r="AD12" s="820">
        <v>5788</v>
      </c>
      <c r="AE12" s="820">
        <v>8458</v>
      </c>
      <c r="AF12" s="820">
        <v>14246</v>
      </c>
      <c r="AG12" s="820">
        <v>5642</v>
      </c>
      <c r="AH12" s="820">
        <v>9480</v>
      </c>
      <c r="AI12" s="820">
        <v>15122</v>
      </c>
      <c r="AJ12" s="820">
        <v>8245</v>
      </c>
      <c r="AK12" s="820">
        <v>9439</v>
      </c>
      <c r="AL12" s="820">
        <v>17684</v>
      </c>
      <c r="AM12" s="820">
        <v>60913</v>
      </c>
      <c r="AN12" s="820">
        <v>88158</v>
      </c>
      <c r="AO12" s="1089">
        <v>149071</v>
      </c>
    </row>
    <row r="13" spans="1:42" ht="15" x14ac:dyDescent="0.25">
      <c r="A13" s="787"/>
      <c r="B13" s="1084" t="s">
        <v>27</v>
      </c>
      <c r="C13" s="799">
        <v>127534</v>
      </c>
      <c r="D13" s="799">
        <v>67086</v>
      </c>
      <c r="E13" s="799">
        <v>194620</v>
      </c>
      <c r="F13" s="799">
        <v>112720</v>
      </c>
      <c r="G13" s="799">
        <v>52195</v>
      </c>
      <c r="H13" s="799">
        <v>164915</v>
      </c>
      <c r="I13" s="799">
        <v>115573</v>
      </c>
      <c r="J13" s="799">
        <v>55245</v>
      </c>
      <c r="K13" s="799">
        <v>170818</v>
      </c>
      <c r="L13" s="799">
        <v>113641</v>
      </c>
      <c r="M13" s="799">
        <v>54929</v>
      </c>
      <c r="N13" s="799">
        <v>168570</v>
      </c>
      <c r="O13" s="820">
        <v>119524</v>
      </c>
      <c r="P13" s="820">
        <v>58706</v>
      </c>
      <c r="Q13" s="820">
        <v>178230</v>
      </c>
      <c r="R13" s="820">
        <v>118936</v>
      </c>
      <c r="S13" s="820">
        <v>61501</v>
      </c>
      <c r="T13" s="820">
        <v>180437</v>
      </c>
      <c r="U13" s="821">
        <v>119192</v>
      </c>
      <c r="V13" s="821">
        <v>59898</v>
      </c>
      <c r="W13" s="821">
        <v>179090</v>
      </c>
      <c r="X13" s="821">
        <v>131849</v>
      </c>
      <c r="Y13" s="821">
        <v>63368</v>
      </c>
      <c r="Z13" s="821">
        <v>195217</v>
      </c>
      <c r="AA13" s="821">
        <v>118907</v>
      </c>
      <c r="AB13" s="821">
        <v>61211</v>
      </c>
      <c r="AC13" s="821">
        <v>180118</v>
      </c>
      <c r="AD13" s="821">
        <v>119939</v>
      </c>
      <c r="AE13" s="821">
        <v>59555</v>
      </c>
      <c r="AF13" s="821">
        <v>179494</v>
      </c>
      <c r="AG13" s="821">
        <v>123865</v>
      </c>
      <c r="AH13" s="821">
        <v>63603</v>
      </c>
      <c r="AI13" s="821">
        <v>187468</v>
      </c>
      <c r="AJ13" s="821">
        <v>132969</v>
      </c>
      <c r="AK13" s="821">
        <v>66173</v>
      </c>
      <c r="AL13" s="821">
        <v>199142</v>
      </c>
      <c r="AM13" s="821">
        <v>1454649</v>
      </c>
      <c r="AN13" s="821">
        <v>723470</v>
      </c>
      <c r="AO13" s="1090">
        <v>2178119</v>
      </c>
    </row>
    <row r="14" spans="1:42" ht="15" x14ac:dyDescent="0.25">
      <c r="A14" s="787"/>
      <c r="B14" s="1081" t="s">
        <v>805</v>
      </c>
      <c r="C14" s="795"/>
      <c r="D14" s="796"/>
      <c r="E14" s="795"/>
      <c r="F14" s="795"/>
      <c r="G14" s="796"/>
      <c r="H14" s="795"/>
      <c r="I14" s="795"/>
      <c r="J14" s="796"/>
      <c r="K14" s="795"/>
      <c r="L14" s="795"/>
      <c r="M14" s="796"/>
      <c r="N14" s="795"/>
      <c r="O14" s="822"/>
      <c r="P14" s="822"/>
      <c r="Q14" s="822"/>
      <c r="R14" s="822"/>
      <c r="S14" s="822"/>
      <c r="T14" s="822"/>
      <c r="U14" s="820"/>
      <c r="V14" s="820"/>
      <c r="W14" s="820"/>
      <c r="X14" s="820"/>
      <c r="Y14" s="820"/>
      <c r="Z14" s="820"/>
      <c r="AA14" s="820"/>
      <c r="AB14" s="820"/>
      <c r="AC14" s="820"/>
      <c r="AD14" s="820"/>
      <c r="AE14" s="820"/>
      <c r="AF14" s="820"/>
      <c r="AG14" s="820"/>
      <c r="AH14" s="820"/>
      <c r="AI14" s="820"/>
      <c r="AJ14" s="820"/>
      <c r="AK14" s="820"/>
      <c r="AL14" s="820"/>
      <c r="AM14" s="820"/>
      <c r="AN14" s="820"/>
      <c r="AO14" s="1089"/>
    </row>
    <row r="15" spans="1:42" ht="15" x14ac:dyDescent="0.25">
      <c r="A15" s="787"/>
      <c r="B15" s="1082" t="s">
        <v>945</v>
      </c>
      <c r="C15" s="797">
        <v>102347</v>
      </c>
      <c r="D15" s="1083">
        <v>28177</v>
      </c>
      <c r="E15" s="798">
        <v>130524</v>
      </c>
      <c r="F15" s="797">
        <v>86742</v>
      </c>
      <c r="G15" s="1083">
        <v>21310</v>
      </c>
      <c r="H15" s="798">
        <v>108052</v>
      </c>
      <c r="I15" s="797">
        <v>114814</v>
      </c>
      <c r="J15" s="1083">
        <v>29899</v>
      </c>
      <c r="K15" s="798">
        <v>144713</v>
      </c>
      <c r="L15" s="797">
        <v>97029</v>
      </c>
      <c r="M15" s="1083">
        <v>25366</v>
      </c>
      <c r="N15" s="798">
        <v>122395</v>
      </c>
      <c r="O15" s="820">
        <v>102941</v>
      </c>
      <c r="P15" s="820">
        <v>28251</v>
      </c>
      <c r="Q15" s="820">
        <v>131192</v>
      </c>
      <c r="R15" s="820">
        <v>96369</v>
      </c>
      <c r="S15" s="820">
        <v>24726</v>
      </c>
      <c r="T15" s="820">
        <v>121095</v>
      </c>
      <c r="U15" s="820">
        <v>99673</v>
      </c>
      <c r="V15" s="820">
        <v>24640</v>
      </c>
      <c r="W15" s="820">
        <v>124313</v>
      </c>
      <c r="X15" s="820">
        <v>97643</v>
      </c>
      <c r="Y15" s="820">
        <v>24903</v>
      </c>
      <c r="Z15" s="820">
        <v>122546</v>
      </c>
      <c r="AA15" s="820">
        <v>98336</v>
      </c>
      <c r="AB15" s="820">
        <v>25712</v>
      </c>
      <c r="AC15" s="820">
        <v>124048</v>
      </c>
      <c r="AD15" s="820">
        <v>87180</v>
      </c>
      <c r="AE15" s="820">
        <v>24282</v>
      </c>
      <c r="AF15" s="820">
        <v>111462</v>
      </c>
      <c r="AG15" s="820">
        <v>91834</v>
      </c>
      <c r="AH15" s="820">
        <v>23662</v>
      </c>
      <c r="AI15" s="820">
        <v>115496</v>
      </c>
      <c r="AJ15" s="820">
        <v>105746</v>
      </c>
      <c r="AK15" s="820">
        <v>29612</v>
      </c>
      <c r="AL15" s="820">
        <v>135358</v>
      </c>
      <c r="AM15" s="820">
        <v>1180654</v>
      </c>
      <c r="AN15" s="820">
        <v>310540</v>
      </c>
      <c r="AO15" s="1089">
        <v>1491194</v>
      </c>
    </row>
    <row r="16" spans="1:42" ht="15" x14ac:dyDescent="0.25">
      <c r="A16" s="787"/>
      <c r="B16" s="1082" t="s">
        <v>940</v>
      </c>
      <c r="C16" s="797">
        <v>31846</v>
      </c>
      <c r="D16" s="1083">
        <v>18688</v>
      </c>
      <c r="E16" s="798">
        <v>50534</v>
      </c>
      <c r="F16" s="797">
        <v>25685</v>
      </c>
      <c r="G16" s="1083">
        <v>16227</v>
      </c>
      <c r="H16" s="798">
        <v>41912</v>
      </c>
      <c r="I16" s="797">
        <v>33178</v>
      </c>
      <c r="J16" s="1083">
        <v>22516</v>
      </c>
      <c r="K16" s="798">
        <v>55694</v>
      </c>
      <c r="L16" s="797">
        <v>28545</v>
      </c>
      <c r="M16" s="1083">
        <v>18189</v>
      </c>
      <c r="N16" s="798">
        <v>46734</v>
      </c>
      <c r="O16" s="820">
        <v>32678</v>
      </c>
      <c r="P16" s="820">
        <v>21183</v>
      </c>
      <c r="Q16" s="820">
        <v>53861</v>
      </c>
      <c r="R16" s="820">
        <v>31075</v>
      </c>
      <c r="S16" s="820">
        <v>19292</v>
      </c>
      <c r="T16" s="820">
        <v>50367</v>
      </c>
      <c r="U16" s="820">
        <v>31259</v>
      </c>
      <c r="V16" s="820">
        <v>18805</v>
      </c>
      <c r="W16" s="820">
        <v>50064</v>
      </c>
      <c r="X16" s="820">
        <v>31517</v>
      </c>
      <c r="Y16" s="820">
        <v>18447</v>
      </c>
      <c r="Z16" s="820">
        <v>49964</v>
      </c>
      <c r="AA16" s="820">
        <v>31324</v>
      </c>
      <c r="AB16" s="820">
        <v>18627</v>
      </c>
      <c r="AC16" s="820">
        <v>49951</v>
      </c>
      <c r="AD16" s="820">
        <v>28256</v>
      </c>
      <c r="AE16" s="820">
        <v>16459</v>
      </c>
      <c r="AF16" s="820">
        <v>44715</v>
      </c>
      <c r="AG16" s="820">
        <v>29882</v>
      </c>
      <c r="AH16" s="820">
        <v>18299</v>
      </c>
      <c r="AI16" s="820">
        <v>48181</v>
      </c>
      <c r="AJ16" s="820">
        <v>32960</v>
      </c>
      <c r="AK16" s="820">
        <v>19925</v>
      </c>
      <c r="AL16" s="820">
        <v>52885</v>
      </c>
      <c r="AM16" s="820">
        <v>368205</v>
      </c>
      <c r="AN16" s="820">
        <v>226657</v>
      </c>
      <c r="AO16" s="1089">
        <v>594862</v>
      </c>
    </row>
    <row r="17" spans="1:41" ht="15" x14ac:dyDescent="0.25">
      <c r="A17" s="787"/>
      <c r="B17" s="1082" t="s">
        <v>941</v>
      </c>
      <c r="C17" s="797">
        <v>13426</v>
      </c>
      <c r="D17" s="1083">
        <v>12320</v>
      </c>
      <c r="E17" s="798">
        <v>25746</v>
      </c>
      <c r="F17" s="797">
        <v>8951</v>
      </c>
      <c r="G17" s="1083">
        <v>8509</v>
      </c>
      <c r="H17" s="798">
        <v>17460</v>
      </c>
      <c r="I17" s="797">
        <v>12138</v>
      </c>
      <c r="J17" s="1083">
        <v>9209</v>
      </c>
      <c r="K17" s="798">
        <v>21347</v>
      </c>
      <c r="L17" s="797">
        <v>9761</v>
      </c>
      <c r="M17" s="1083">
        <v>8866</v>
      </c>
      <c r="N17" s="798">
        <v>18627</v>
      </c>
      <c r="O17" s="820">
        <v>9885</v>
      </c>
      <c r="P17" s="820">
        <v>8938</v>
      </c>
      <c r="Q17" s="820">
        <v>18823</v>
      </c>
      <c r="R17" s="820">
        <v>8076</v>
      </c>
      <c r="S17" s="820">
        <v>8650</v>
      </c>
      <c r="T17" s="820">
        <v>16726</v>
      </c>
      <c r="U17" s="820">
        <v>9444</v>
      </c>
      <c r="V17" s="820">
        <v>9420</v>
      </c>
      <c r="W17" s="820">
        <v>18864</v>
      </c>
      <c r="X17" s="820">
        <v>9197</v>
      </c>
      <c r="Y17" s="820">
        <v>9826</v>
      </c>
      <c r="Z17" s="820">
        <v>19023</v>
      </c>
      <c r="AA17" s="820">
        <v>8475</v>
      </c>
      <c r="AB17" s="820">
        <v>7570</v>
      </c>
      <c r="AC17" s="820">
        <v>16045</v>
      </c>
      <c r="AD17" s="820">
        <v>6246</v>
      </c>
      <c r="AE17" s="820">
        <v>7518</v>
      </c>
      <c r="AF17" s="820">
        <v>13764</v>
      </c>
      <c r="AG17" s="820">
        <v>6079</v>
      </c>
      <c r="AH17" s="820">
        <v>5138</v>
      </c>
      <c r="AI17" s="820">
        <v>11217</v>
      </c>
      <c r="AJ17" s="820">
        <v>8391</v>
      </c>
      <c r="AK17" s="820">
        <v>5618</v>
      </c>
      <c r="AL17" s="820">
        <v>14009</v>
      </c>
      <c r="AM17" s="820">
        <v>110069</v>
      </c>
      <c r="AN17" s="820">
        <v>101582</v>
      </c>
      <c r="AO17" s="1089">
        <v>211651</v>
      </c>
    </row>
    <row r="18" spans="1:41" ht="15" x14ac:dyDescent="0.25">
      <c r="A18" s="787"/>
      <c r="B18" s="1084" t="s">
        <v>27</v>
      </c>
      <c r="C18" s="799">
        <v>147619</v>
      </c>
      <c r="D18" s="799">
        <v>59185</v>
      </c>
      <c r="E18" s="799">
        <v>206804</v>
      </c>
      <c r="F18" s="799">
        <v>121378</v>
      </c>
      <c r="G18" s="799">
        <v>46046</v>
      </c>
      <c r="H18" s="799">
        <v>167424</v>
      </c>
      <c r="I18" s="799">
        <v>160130</v>
      </c>
      <c r="J18" s="799">
        <v>61624</v>
      </c>
      <c r="K18" s="799">
        <v>221754</v>
      </c>
      <c r="L18" s="799">
        <v>135335</v>
      </c>
      <c r="M18" s="799">
        <v>52421</v>
      </c>
      <c r="N18" s="799">
        <v>187756</v>
      </c>
      <c r="O18" s="821">
        <v>145504</v>
      </c>
      <c r="P18" s="821">
        <v>58372</v>
      </c>
      <c r="Q18" s="821">
        <v>203876</v>
      </c>
      <c r="R18" s="821">
        <v>135520</v>
      </c>
      <c r="S18" s="821">
        <v>52668</v>
      </c>
      <c r="T18" s="821">
        <v>188188</v>
      </c>
      <c r="U18" s="821">
        <v>140376</v>
      </c>
      <c r="V18" s="821">
        <v>52865</v>
      </c>
      <c r="W18" s="821">
        <v>193241</v>
      </c>
      <c r="X18" s="821">
        <v>138357</v>
      </c>
      <c r="Y18" s="821">
        <v>53176</v>
      </c>
      <c r="Z18" s="821">
        <v>191533</v>
      </c>
      <c r="AA18" s="821">
        <v>138135</v>
      </c>
      <c r="AB18" s="821">
        <v>51909</v>
      </c>
      <c r="AC18" s="821">
        <v>190044</v>
      </c>
      <c r="AD18" s="821">
        <v>121682</v>
      </c>
      <c r="AE18" s="821">
        <v>48259</v>
      </c>
      <c r="AF18" s="821">
        <v>169941</v>
      </c>
      <c r="AG18" s="821">
        <v>127795</v>
      </c>
      <c r="AH18" s="821">
        <v>47099</v>
      </c>
      <c r="AI18" s="821">
        <v>174894</v>
      </c>
      <c r="AJ18" s="821">
        <v>147097</v>
      </c>
      <c r="AK18" s="821">
        <v>55155</v>
      </c>
      <c r="AL18" s="821">
        <v>202252</v>
      </c>
      <c r="AM18" s="821">
        <v>1658928</v>
      </c>
      <c r="AN18" s="821">
        <v>638779</v>
      </c>
      <c r="AO18" s="1090">
        <v>2297707</v>
      </c>
    </row>
    <row r="19" spans="1:41" ht="15" x14ac:dyDescent="0.25">
      <c r="A19" s="787"/>
      <c r="B19" s="1081" t="s">
        <v>942</v>
      </c>
      <c r="C19" s="795"/>
      <c r="D19" s="796"/>
      <c r="E19" s="795"/>
      <c r="F19" s="795"/>
      <c r="G19" s="796"/>
      <c r="H19" s="795"/>
      <c r="I19" s="795"/>
      <c r="J19" s="796"/>
      <c r="K19" s="795"/>
      <c r="L19" s="795"/>
      <c r="M19" s="796"/>
      <c r="N19" s="795"/>
      <c r="O19" s="820"/>
      <c r="P19" s="820"/>
      <c r="Q19" s="820"/>
      <c r="R19" s="820"/>
      <c r="S19" s="820"/>
      <c r="T19" s="820"/>
      <c r="U19" s="822"/>
      <c r="V19" s="822"/>
      <c r="W19" s="822"/>
      <c r="X19" s="822"/>
      <c r="Y19" s="822"/>
      <c r="Z19" s="822"/>
      <c r="AA19" s="822"/>
      <c r="AB19" s="822"/>
      <c r="AC19" s="822"/>
      <c r="AD19" s="822"/>
      <c r="AE19" s="822"/>
      <c r="AF19" s="822"/>
      <c r="AG19" s="822"/>
      <c r="AH19" s="822"/>
      <c r="AI19" s="822"/>
      <c r="AJ19" s="822"/>
      <c r="AK19" s="822"/>
      <c r="AL19" s="822"/>
      <c r="AM19" s="822"/>
      <c r="AN19" s="822"/>
      <c r="AO19" s="1091"/>
    </row>
    <row r="20" spans="1:41" ht="15" x14ac:dyDescent="0.25">
      <c r="A20" s="787"/>
      <c r="B20" s="1082" t="s">
        <v>945</v>
      </c>
      <c r="C20" s="797">
        <v>21398</v>
      </c>
      <c r="D20" s="1083">
        <v>8448</v>
      </c>
      <c r="E20" s="798">
        <v>29846</v>
      </c>
      <c r="F20" s="797">
        <v>17520</v>
      </c>
      <c r="G20" s="1083">
        <v>6900</v>
      </c>
      <c r="H20" s="798">
        <v>24420</v>
      </c>
      <c r="I20" s="797">
        <v>21593</v>
      </c>
      <c r="J20" s="1083">
        <v>8628</v>
      </c>
      <c r="K20" s="798">
        <v>30221</v>
      </c>
      <c r="L20" s="797">
        <v>18844</v>
      </c>
      <c r="M20" s="1083">
        <v>9595</v>
      </c>
      <c r="N20" s="798">
        <v>28439</v>
      </c>
      <c r="O20" s="820">
        <v>20206</v>
      </c>
      <c r="P20" s="820">
        <v>10502</v>
      </c>
      <c r="Q20" s="820">
        <v>30708</v>
      </c>
      <c r="R20" s="820">
        <v>20102</v>
      </c>
      <c r="S20" s="820">
        <v>9839</v>
      </c>
      <c r="T20" s="820">
        <v>29941</v>
      </c>
      <c r="U20" s="820">
        <v>20424</v>
      </c>
      <c r="V20" s="820">
        <v>10249</v>
      </c>
      <c r="W20" s="820">
        <v>30673</v>
      </c>
      <c r="X20" s="820">
        <v>22547</v>
      </c>
      <c r="Y20" s="820">
        <v>10852</v>
      </c>
      <c r="Z20" s="820">
        <v>33399</v>
      </c>
      <c r="AA20" s="820">
        <v>19499</v>
      </c>
      <c r="AB20" s="820">
        <v>9988</v>
      </c>
      <c r="AC20" s="820">
        <v>29487</v>
      </c>
      <c r="AD20" s="820">
        <v>19391</v>
      </c>
      <c r="AE20" s="820">
        <v>8318</v>
      </c>
      <c r="AF20" s="820">
        <v>27709</v>
      </c>
      <c r="AG20" s="820">
        <v>20417</v>
      </c>
      <c r="AH20" s="820">
        <v>9288</v>
      </c>
      <c r="AI20" s="820">
        <v>29705</v>
      </c>
      <c r="AJ20" s="820">
        <v>18278</v>
      </c>
      <c r="AK20" s="820">
        <v>8270</v>
      </c>
      <c r="AL20" s="820">
        <v>26548</v>
      </c>
      <c r="AM20" s="820">
        <v>240219</v>
      </c>
      <c r="AN20" s="820">
        <v>110877</v>
      </c>
      <c r="AO20" s="1089">
        <v>351096</v>
      </c>
    </row>
    <row r="21" spans="1:41" ht="15" x14ac:dyDescent="0.25">
      <c r="A21" s="787"/>
      <c r="B21" s="1082" t="s">
        <v>940</v>
      </c>
      <c r="C21" s="797">
        <v>5497</v>
      </c>
      <c r="D21" s="1083">
        <v>3853</v>
      </c>
      <c r="E21" s="798">
        <v>9350</v>
      </c>
      <c r="F21" s="797">
        <v>4674</v>
      </c>
      <c r="G21" s="1083">
        <v>3903</v>
      </c>
      <c r="H21" s="798">
        <v>8577</v>
      </c>
      <c r="I21" s="797">
        <v>5078</v>
      </c>
      <c r="J21" s="1083">
        <v>4046</v>
      </c>
      <c r="K21" s="798">
        <v>9124</v>
      </c>
      <c r="L21" s="797">
        <v>4873</v>
      </c>
      <c r="M21" s="1083">
        <v>3798</v>
      </c>
      <c r="N21" s="798">
        <v>8671</v>
      </c>
      <c r="O21" s="820">
        <v>5388</v>
      </c>
      <c r="P21" s="820">
        <v>5117</v>
      </c>
      <c r="Q21" s="820">
        <v>10505</v>
      </c>
      <c r="R21" s="820">
        <v>4744</v>
      </c>
      <c r="S21" s="820">
        <v>4646</v>
      </c>
      <c r="T21" s="820">
        <v>9390</v>
      </c>
      <c r="U21" s="820">
        <v>4998</v>
      </c>
      <c r="V21" s="820">
        <v>4925</v>
      </c>
      <c r="W21" s="820">
        <v>9923</v>
      </c>
      <c r="X21" s="820">
        <v>5228</v>
      </c>
      <c r="Y21" s="820">
        <v>5539</v>
      </c>
      <c r="Z21" s="820">
        <v>10767</v>
      </c>
      <c r="AA21" s="820">
        <v>5467</v>
      </c>
      <c r="AB21" s="820">
        <v>4873</v>
      </c>
      <c r="AC21" s="820">
        <v>10340</v>
      </c>
      <c r="AD21" s="820">
        <v>4987</v>
      </c>
      <c r="AE21" s="820">
        <v>5018</v>
      </c>
      <c r="AF21" s="820">
        <v>10005</v>
      </c>
      <c r="AG21" s="820">
        <v>4960</v>
      </c>
      <c r="AH21" s="820">
        <v>4524</v>
      </c>
      <c r="AI21" s="820">
        <v>9484</v>
      </c>
      <c r="AJ21" s="820">
        <v>4642</v>
      </c>
      <c r="AK21" s="820">
        <v>4903</v>
      </c>
      <c r="AL21" s="820">
        <v>9545</v>
      </c>
      <c r="AM21" s="820">
        <v>60536</v>
      </c>
      <c r="AN21" s="820">
        <v>55145</v>
      </c>
      <c r="AO21" s="1089">
        <v>115681</v>
      </c>
    </row>
    <row r="22" spans="1:41" ht="15" x14ac:dyDescent="0.25">
      <c r="A22" s="787"/>
      <c r="B22" s="1082" t="s">
        <v>941</v>
      </c>
      <c r="C22" s="797">
        <v>1242</v>
      </c>
      <c r="D22" s="1083">
        <v>2693</v>
      </c>
      <c r="E22" s="798">
        <v>3935</v>
      </c>
      <c r="F22" s="797">
        <v>1201</v>
      </c>
      <c r="G22" s="1083">
        <v>1577</v>
      </c>
      <c r="H22" s="798">
        <v>2778</v>
      </c>
      <c r="I22" s="797">
        <v>1213</v>
      </c>
      <c r="J22" s="1083">
        <v>2411</v>
      </c>
      <c r="K22" s="798">
        <v>3624</v>
      </c>
      <c r="L22" s="797">
        <v>1038</v>
      </c>
      <c r="M22" s="1083">
        <v>2447</v>
      </c>
      <c r="N22" s="798">
        <v>3485</v>
      </c>
      <c r="O22" s="820">
        <v>1444</v>
      </c>
      <c r="P22" s="820">
        <v>2625</v>
      </c>
      <c r="Q22" s="820">
        <v>4069</v>
      </c>
      <c r="R22" s="820">
        <v>1664</v>
      </c>
      <c r="S22" s="820">
        <v>2896</v>
      </c>
      <c r="T22" s="820">
        <v>4560</v>
      </c>
      <c r="U22" s="820">
        <v>1627</v>
      </c>
      <c r="V22" s="820">
        <v>3003</v>
      </c>
      <c r="W22" s="820">
        <v>4630</v>
      </c>
      <c r="X22" s="820">
        <v>1911</v>
      </c>
      <c r="Y22" s="820">
        <v>3585</v>
      </c>
      <c r="Z22" s="820">
        <v>5496</v>
      </c>
      <c r="AA22" s="820">
        <v>1942</v>
      </c>
      <c r="AB22" s="820">
        <v>4274</v>
      </c>
      <c r="AC22" s="820">
        <v>6216</v>
      </c>
      <c r="AD22" s="820">
        <v>1356</v>
      </c>
      <c r="AE22" s="820">
        <v>2727</v>
      </c>
      <c r="AF22" s="820">
        <v>4083</v>
      </c>
      <c r="AG22" s="820">
        <v>1537</v>
      </c>
      <c r="AH22" s="820">
        <v>3231</v>
      </c>
      <c r="AI22" s="820">
        <v>4768</v>
      </c>
      <c r="AJ22" s="820">
        <v>1621</v>
      </c>
      <c r="AK22" s="820">
        <v>2555</v>
      </c>
      <c r="AL22" s="820">
        <v>4176</v>
      </c>
      <c r="AM22" s="820">
        <v>17796</v>
      </c>
      <c r="AN22" s="820">
        <v>34024</v>
      </c>
      <c r="AO22" s="1089">
        <v>51820</v>
      </c>
    </row>
    <row r="23" spans="1:41" ht="15" x14ac:dyDescent="0.25">
      <c r="A23" s="787"/>
      <c r="B23" s="1084" t="s">
        <v>27</v>
      </c>
      <c r="C23" s="799">
        <v>28137</v>
      </c>
      <c r="D23" s="799">
        <v>14994</v>
      </c>
      <c r="E23" s="799">
        <v>43131</v>
      </c>
      <c r="F23" s="799">
        <v>23395</v>
      </c>
      <c r="G23" s="799">
        <v>12380</v>
      </c>
      <c r="H23" s="799">
        <v>35775</v>
      </c>
      <c r="I23" s="799">
        <v>27884</v>
      </c>
      <c r="J23" s="799">
        <v>15085</v>
      </c>
      <c r="K23" s="799">
        <v>42969</v>
      </c>
      <c r="L23" s="799">
        <v>24755</v>
      </c>
      <c r="M23" s="799">
        <v>15840</v>
      </c>
      <c r="N23" s="799">
        <v>40595</v>
      </c>
      <c r="O23" s="820">
        <v>27038</v>
      </c>
      <c r="P23" s="820">
        <v>18244</v>
      </c>
      <c r="Q23" s="820">
        <v>45282</v>
      </c>
      <c r="R23" s="820">
        <v>26510</v>
      </c>
      <c r="S23" s="820">
        <v>17381</v>
      </c>
      <c r="T23" s="820">
        <v>43891</v>
      </c>
      <c r="U23" s="821">
        <v>27049</v>
      </c>
      <c r="V23" s="821">
        <v>18177</v>
      </c>
      <c r="W23" s="821">
        <v>45226</v>
      </c>
      <c r="X23" s="821">
        <v>29686</v>
      </c>
      <c r="Y23" s="821">
        <v>19976</v>
      </c>
      <c r="Z23" s="821">
        <v>49662</v>
      </c>
      <c r="AA23" s="821">
        <v>26908</v>
      </c>
      <c r="AB23" s="821">
        <v>19135</v>
      </c>
      <c r="AC23" s="821">
        <v>46043</v>
      </c>
      <c r="AD23" s="821">
        <v>25734</v>
      </c>
      <c r="AE23" s="821">
        <v>16063</v>
      </c>
      <c r="AF23" s="821">
        <v>41797</v>
      </c>
      <c r="AG23" s="821">
        <v>26914</v>
      </c>
      <c r="AH23" s="821">
        <v>17043</v>
      </c>
      <c r="AI23" s="821">
        <v>43957</v>
      </c>
      <c r="AJ23" s="821">
        <v>24541</v>
      </c>
      <c r="AK23" s="821">
        <v>15728</v>
      </c>
      <c r="AL23" s="821">
        <v>40269</v>
      </c>
      <c r="AM23" s="821">
        <v>318551</v>
      </c>
      <c r="AN23" s="821">
        <v>200046</v>
      </c>
      <c r="AO23" s="1090">
        <v>518597</v>
      </c>
    </row>
    <row r="24" spans="1:41" ht="15" x14ac:dyDescent="0.25">
      <c r="A24" s="787"/>
      <c r="B24" s="1081" t="s">
        <v>943</v>
      </c>
      <c r="C24" s="801"/>
      <c r="D24" s="796"/>
      <c r="E24" s="795"/>
      <c r="F24" s="801"/>
      <c r="G24" s="796"/>
      <c r="H24" s="795"/>
      <c r="I24" s="801"/>
      <c r="J24" s="796"/>
      <c r="K24" s="795"/>
      <c r="L24" s="801"/>
      <c r="M24" s="796"/>
      <c r="N24" s="795"/>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1091"/>
    </row>
    <row r="25" spans="1:41" ht="15" x14ac:dyDescent="0.25">
      <c r="A25" s="787"/>
      <c r="B25" s="1082" t="s">
        <v>945</v>
      </c>
      <c r="C25" s="798">
        <v>214261</v>
      </c>
      <c r="D25" s="798">
        <v>69405</v>
      </c>
      <c r="E25" s="798">
        <v>283666</v>
      </c>
      <c r="F25" s="798">
        <v>185895</v>
      </c>
      <c r="G25" s="798">
        <v>54325</v>
      </c>
      <c r="H25" s="798">
        <v>240220</v>
      </c>
      <c r="I25" s="798">
        <v>220506</v>
      </c>
      <c r="J25" s="798">
        <v>68214</v>
      </c>
      <c r="K25" s="798">
        <v>288720</v>
      </c>
      <c r="L25" s="798">
        <v>199167</v>
      </c>
      <c r="M25" s="798">
        <v>64100</v>
      </c>
      <c r="N25" s="798">
        <v>263267</v>
      </c>
      <c r="O25" s="820">
        <v>208575</v>
      </c>
      <c r="P25" s="820">
        <v>68669</v>
      </c>
      <c r="Q25" s="820">
        <v>277244</v>
      </c>
      <c r="R25" s="820">
        <v>202237</v>
      </c>
      <c r="S25" s="820">
        <v>66549</v>
      </c>
      <c r="T25" s="820">
        <v>268786</v>
      </c>
      <c r="U25" s="820">
        <v>205292</v>
      </c>
      <c r="V25" s="820">
        <v>63846</v>
      </c>
      <c r="W25" s="820">
        <v>269138</v>
      </c>
      <c r="X25" s="820">
        <v>216199</v>
      </c>
      <c r="Y25" s="820">
        <v>68824</v>
      </c>
      <c r="Z25" s="820">
        <v>285023</v>
      </c>
      <c r="AA25" s="820">
        <v>202286</v>
      </c>
      <c r="AB25" s="820">
        <v>65604</v>
      </c>
      <c r="AC25" s="820">
        <v>267890</v>
      </c>
      <c r="AD25" s="820">
        <v>190641</v>
      </c>
      <c r="AE25" s="820">
        <v>61106</v>
      </c>
      <c r="AF25" s="820">
        <v>251747</v>
      </c>
      <c r="AG25" s="820">
        <v>200614</v>
      </c>
      <c r="AH25" s="820">
        <v>63920</v>
      </c>
      <c r="AI25" s="820">
        <v>264534</v>
      </c>
      <c r="AJ25" s="820">
        <v>216944</v>
      </c>
      <c r="AK25" s="820">
        <v>70364</v>
      </c>
      <c r="AL25" s="820">
        <v>287308</v>
      </c>
      <c r="AM25" s="820">
        <v>2462617</v>
      </c>
      <c r="AN25" s="820">
        <v>784926</v>
      </c>
      <c r="AO25" s="1089">
        <v>3247543</v>
      </c>
    </row>
    <row r="26" spans="1:41" ht="15" x14ac:dyDescent="0.25">
      <c r="A26" s="787"/>
      <c r="B26" s="1082" t="s">
        <v>940</v>
      </c>
      <c r="C26" s="798">
        <v>67848</v>
      </c>
      <c r="D26" s="798">
        <v>48365</v>
      </c>
      <c r="E26" s="798">
        <v>116213</v>
      </c>
      <c r="F26" s="798">
        <v>57356</v>
      </c>
      <c r="G26" s="798">
        <v>40395</v>
      </c>
      <c r="H26" s="798">
        <v>97751</v>
      </c>
      <c r="I26" s="798">
        <v>65890</v>
      </c>
      <c r="J26" s="798">
        <v>46934</v>
      </c>
      <c r="K26" s="798">
        <v>112824</v>
      </c>
      <c r="L26" s="798">
        <v>60586</v>
      </c>
      <c r="M26" s="798">
        <v>42532</v>
      </c>
      <c r="N26" s="798">
        <v>103118</v>
      </c>
      <c r="O26" s="820">
        <v>67910</v>
      </c>
      <c r="P26" s="820">
        <v>48822</v>
      </c>
      <c r="Q26" s="820">
        <v>116732</v>
      </c>
      <c r="R26" s="820">
        <v>65119</v>
      </c>
      <c r="S26" s="820">
        <v>47016</v>
      </c>
      <c r="T26" s="820">
        <v>112135</v>
      </c>
      <c r="U26" s="820">
        <v>65769</v>
      </c>
      <c r="V26" s="820">
        <v>46707</v>
      </c>
      <c r="W26" s="820">
        <v>112476</v>
      </c>
      <c r="X26" s="820">
        <v>67377</v>
      </c>
      <c r="Y26" s="820">
        <v>46910</v>
      </c>
      <c r="Z26" s="820">
        <v>114287</v>
      </c>
      <c r="AA26" s="820">
        <v>65446</v>
      </c>
      <c r="AB26" s="820">
        <v>46800</v>
      </c>
      <c r="AC26" s="820">
        <v>112246</v>
      </c>
      <c r="AD26" s="820">
        <v>63324</v>
      </c>
      <c r="AE26" s="820">
        <v>44068</v>
      </c>
      <c r="AF26" s="820">
        <v>107392</v>
      </c>
      <c r="AG26" s="820">
        <v>64702</v>
      </c>
      <c r="AH26" s="820">
        <v>45976</v>
      </c>
      <c r="AI26" s="820">
        <v>110678</v>
      </c>
      <c r="AJ26" s="820">
        <v>69406</v>
      </c>
      <c r="AK26" s="820">
        <v>49080</v>
      </c>
      <c r="AL26" s="820">
        <v>118486</v>
      </c>
      <c r="AM26" s="820">
        <v>780733</v>
      </c>
      <c r="AN26" s="820">
        <v>553605</v>
      </c>
      <c r="AO26" s="1089">
        <v>1334338</v>
      </c>
    </row>
    <row r="27" spans="1:41" ht="15" x14ac:dyDescent="0.25">
      <c r="A27" s="787"/>
      <c r="B27" s="1082" t="s">
        <v>941</v>
      </c>
      <c r="C27" s="798">
        <v>21181</v>
      </c>
      <c r="D27" s="798">
        <v>23495</v>
      </c>
      <c r="E27" s="798">
        <v>44676</v>
      </c>
      <c r="F27" s="798">
        <v>14242</v>
      </c>
      <c r="G27" s="798">
        <v>15901</v>
      </c>
      <c r="H27" s="798">
        <v>30143</v>
      </c>
      <c r="I27" s="798">
        <v>17191</v>
      </c>
      <c r="J27" s="798">
        <v>16806</v>
      </c>
      <c r="K27" s="798">
        <v>33997</v>
      </c>
      <c r="L27" s="798">
        <v>13978</v>
      </c>
      <c r="M27" s="798">
        <v>16558</v>
      </c>
      <c r="N27" s="798">
        <v>30536</v>
      </c>
      <c r="O27" s="820">
        <v>15581</v>
      </c>
      <c r="P27" s="820">
        <v>17831</v>
      </c>
      <c r="Q27" s="820">
        <v>33412</v>
      </c>
      <c r="R27" s="820">
        <v>13610</v>
      </c>
      <c r="S27" s="820">
        <v>17985</v>
      </c>
      <c r="T27" s="820">
        <v>31595</v>
      </c>
      <c r="U27" s="820">
        <v>15556</v>
      </c>
      <c r="V27" s="820">
        <v>20387</v>
      </c>
      <c r="W27" s="820">
        <v>35943</v>
      </c>
      <c r="X27" s="820">
        <v>16316</v>
      </c>
      <c r="Y27" s="820">
        <v>20786</v>
      </c>
      <c r="Z27" s="820">
        <v>37102</v>
      </c>
      <c r="AA27" s="820">
        <v>16218</v>
      </c>
      <c r="AB27" s="820">
        <v>19851</v>
      </c>
      <c r="AC27" s="820">
        <v>36069</v>
      </c>
      <c r="AD27" s="820">
        <v>13390</v>
      </c>
      <c r="AE27" s="820">
        <v>18703</v>
      </c>
      <c r="AF27" s="820">
        <v>32093</v>
      </c>
      <c r="AG27" s="820">
        <v>13258</v>
      </c>
      <c r="AH27" s="820">
        <v>17849</v>
      </c>
      <c r="AI27" s="820">
        <v>31107</v>
      </c>
      <c r="AJ27" s="820">
        <v>18257</v>
      </c>
      <c r="AK27" s="820">
        <v>17612</v>
      </c>
      <c r="AL27" s="820">
        <v>35869</v>
      </c>
      <c r="AM27" s="820">
        <v>188778</v>
      </c>
      <c r="AN27" s="820">
        <v>223764</v>
      </c>
      <c r="AO27" s="1089">
        <v>412542</v>
      </c>
    </row>
    <row r="28" spans="1:41" ht="15" x14ac:dyDescent="0.25">
      <c r="A28" s="787"/>
      <c r="B28" s="1084" t="s">
        <v>27</v>
      </c>
      <c r="C28" s="802">
        <v>303290</v>
      </c>
      <c r="D28" s="802">
        <v>141265</v>
      </c>
      <c r="E28" s="802">
        <v>444555</v>
      </c>
      <c r="F28" s="802">
        <v>257493</v>
      </c>
      <c r="G28" s="802">
        <v>110621</v>
      </c>
      <c r="H28" s="802">
        <v>368114</v>
      </c>
      <c r="I28" s="802">
        <v>303587</v>
      </c>
      <c r="J28" s="802">
        <v>131954</v>
      </c>
      <c r="K28" s="802">
        <v>435541</v>
      </c>
      <c r="L28" s="802">
        <v>273731</v>
      </c>
      <c r="M28" s="802">
        <v>123190</v>
      </c>
      <c r="N28" s="802">
        <v>396921</v>
      </c>
      <c r="O28" s="820">
        <v>292066</v>
      </c>
      <c r="P28" s="820">
        <v>135322</v>
      </c>
      <c r="Q28" s="820">
        <v>427388</v>
      </c>
      <c r="R28" s="820">
        <v>280966</v>
      </c>
      <c r="S28" s="820">
        <v>131550</v>
      </c>
      <c r="T28" s="820">
        <v>412516</v>
      </c>
      <c r="U28" s="821">
        <v>286617</v>
      </c>
      <c r="V28" s="821">
        <v>130940</v>
      </c>
      <c r="W28" s="821">
        <v>417557</v>
      </c>
      <c r="X28" s="821">
        <v>299892</v>
      </c>
      <c r="Y28" s="821">
        <v>136520</v>
      </c>
      <c r="Z28" s="821">
        <v>436412</v>
      </c>
      <c r="AA28" s="821">
        <v>283950</v>
      </c>
      <c r="AB28" s="821">
        <v>132255</v>
      </c>
      <c r="AC28" s="821">
        <v>416205</v>
      </c>
      <c r="AD28" s="821">
        <v>267355</v>
      </c>
      <c r="AE28" s="821">
        <v>123877</v>
      </c>
      <c r="AF28" s="821">
        <v>391232</v>
      </c>
      <c r="AG28" s="821">
        <v>278574</v>
      </c>
      <c r="AH28" s="821">
        <v>127745</v>
      </c>
      <c r="AI28" s="821">
        <v>406319</v>
      </c>
      <c r="AJ28" s="821">
        <v>304607</v>
      </c>
      <c r="AK28" s="821">
        <v>137056</v>
      </c>
      <c r="AL28" s="821">
        <v>441663</v>
      </c>
      <c r="AM28" s="821">
        <v>3432128</v>
      </c>
      <c r="AN28" s="821">
        <v>1562295</v>
      </c>
      <c r="AO28" s="1090">
        <v>4994423</v>
      </c>
    </row>
    <row r="29" spans="1:41" ht="15.75" x14ac:dyDescent="0.25">
      <c r="A29" s="787"/>
      <c r="B29" s="1081" t="s">
        <v>944</v>
      </c>
      <c r="C29" s="823"/>
      <c r="D29" s="824"/>
      <c r="E29" s="825"/>
      <c r="F29" s="823"/>
      <c r="G29" s="824"/>
      <c r="H29" s="825"/>
      <c r="I29" s="823"/>
      <c r="J29" s="824"/>
      <c r="K29" s="825"/>
      <c r="L29" s="823"/>
      <c r="M29" s="824"/>
      <c r="N29" s="825"/>
      <c r="O29" s="822"/>
      <c r="P29" s="822"/>
      <c r="Q29" s="822"/>
      <c r="R29" s="822"/>
      <c r="S29" s="822"/>
      <c r="T29" s="822"/>
      <c r="U29" s="820"/>
      <c r="V29" s="820"/>
      <c r="W29" s="820"/>
      <c r="X29" s="820"/>
      <c r="Y29" s="820"/>
      <c r="Z29" s="820"/>
      <c r="AA29" s="820"/>
      <c r="AB29" s="820"/>
      <c r="AC29" s="820"/>
      <c r="AD29" s="820"/>
      <c r="AE29" s="820"/>
      <c r="AF29" s="820"/>
      <c r="AG29" s="820"/>
      <c r="AH29" s="820"/>
      <c r="AI29" s="820"/>
      <c r="AJ29" s="820"/>
      <c r="AK29" s="820"/>
      <c r="AL29" s="820"/>
      <c r="AM29" s="820"/>
      <c r="AN29" s="820"/>
      <c r="AO29" s="1089"/>
    </row>
    <row r="30" spans="1:41" ht="15" x14ac:dyDescent="0.25">
      <c r="A30" s="787"/>
      <c r="B30" s="1082" t="s">
        <v>945</v>
      </c>
      <c r="C30" s="826">
        <v>8464</v>
      </c>
      <c r="D30" s="826">
        <v>4764</v>
      </c>
      <c r="E30" s="820">
        <v>13228</v>
      </c>
      <c r="F30" s="826">
        <v>8082</v>
      </c>
      <c r="G30" s="826">
        <v>2046</v>
      </c>
      <c r="H30" s="820">
        <v>10128</v>
      </c>
      <c r="I30" s="826">
        <v>9879</v>
      </c>
      <c r="J30" s="826">
        <v>3800</v>
      </c>
      <c r="K30" s="820">
        <v>13679</v>
      </c>
      <c r="L30" s="826">
        <v>6700</v>
      </c>
      <c r="M30" s="826">
        <v>2112</v>
      </c>
      <c r="N30" s="820">
        <v>8812</v>
      </c>
      <c r="O30" s="820">
        <v>10068</v>
      </c>
      <c r="P30" s="820">
        <v>2967</v>
      </c>
      <c r="Q30" s="820">
        <v>13035</v>
      </c>
      <c r="R30" s="820">
        <v>7073</v>
      </c>
      <c r="S30" s="820">
        <v>2584</v>
      </c>
      <c r="T30" s="820">
        <v>9657</v>
      </c>
      <c r="U30" s="820">
        <v>8006</v>
      </c>
      <c r="V30" s="820">
        <v>2062</v>
      </c>
      <c r="W30" s="820">
        <v>10068</v>
      </c>
      <c r="X30" s="820">
        <v>7482</v>
      </c>
      <c r="Y30" s="820">
        <v>3476</v>
      </c>
      <c r="Z30" s="820">
        <v>10958</v>
      </c>
      <c r="AA30" s="820">
        <v>7145</v>
      </c>
      <c r="AB30" s="820">
        <v>1940</v>
      </c>
      <c r="AC30" s="820">
        <v>9085</v>
      </c>
      <c r="AD30" s="820">
        <v>8559</v>
      </c>
      <c r="AE30" s="820">
        <v>3094</v>
      </c>
      <c r="AF30" s="820">
        <v>11653</v>
      </c>
      <c r="AG30" s="820">
        <v>8064</v>
      </c>
      <c r="AH30" s="820">
        <v>3016</v>
      </c>
      <c r="AI30" s="820">
        <v>11080</v>
      </c>
      <c r="AJ30" s="820">
        <v>7130</v>
      </c>
      <c r="AK30" s="820">
        <v>2201</v>
      </c>
      <c r="AL30" s="820">
        <v>9331</v>
      </c>
      <c r="AM30" s="820">
        <v>97025</v>
      </c>
      <c r="AN30" s="820">
        <v>34069</v>
      </c>
      <c r="AO30" s="1089">
        <v>131094</v>
      </c>
    </row>
    <row r="31" spans="1:41" ht="15" x14ac:dyDescent="0.25">
      <c r="A31" s="787"/>
      <c r="B31" s="1082" t="s">
        <v>940</v>
      </c>
      <c r="C31" s="826">
        <v>2138</v>
      </c>
      <c r="D31" s="826">
        <v>2216</v>
      </c>
      <c r="E31" s="820">
        <v>4354</v>
      </c>
      <c r="F31" s="826">
        <v>1906</v>
      </c>
      <c r="G31" s="826">
        <v>1373</v>
      </c>
      <c r="H31" s="820">
        <v>3279</v>
      </c>
      <c r="I31" s="826">
        <v>2906</v>
      </c>
      <c r="J31" s="826">
        <v>2281</v>
      </c>
      <c r="K31" s="820">
        <v>5187</v>
      </c>
      <c r="L31" s="826">
        <v>1974</v>
      </c>
      <c r="M31" s="826">
        <v>1428</v>
      </c>
      <c r="N31" s="820">
        <v>3402</v>
      </c>
      <c r="O31" s="820">
        <v>2633</v>
      </c>
      <c r="P31" s="820">
        <v>2507</v>
      </c>
      <c r="Q31" s="820">
        <v>5140</v>
      </c>
      <c r="R31" s="820">
        <v>1754</v>
      </c>
      <c r="S31" s="820">
        <v>1554</v>
      </c>
      <c r="T31" s="820">
        <v>3308</v>
      </c>
      <c r="U31" s="820">
        <v>1953</v>
      </c>
      <c r="V31" s="820">
        <v>1605</v>
      </c>
      <c r="W31" s="820">
        <v>3558</v>
      </c>
      <c r="X31" s="820">
        <v>2000</v>
      </c>
      <c r="Y31" s="820">
        <v>1604</v>
      </c>
      <c r="Z31" s="820">
        <v>3604</v>
      </c>
      <c r="AA31" s="820">
        <v>2087</v>
      </c>
      <c r="AB31" s="820">
        <v>1234</v>
      </c>
      <c r="AC31" s="820">
        <v>3321</v>
      </c>
      <c r="AD31" s="820">
        <v>1976</v>
      </c>
      <c r="AE31" s="820">
        <v>1618</v>
      </c>
      <c r="AF31" s="820">
        <v>3594</v>
      </c>
      <c r="AG31" s="820">
        <v>1695</v>
      </c>
      <c r="AH31" s="820">
        <v>1397</v>
      </c>
      <c r="AI31" s="820">
        <v>3092</v>
      </c>
      <c r="AJ31" s="820">
        <v>2336</v>
      </c>
      <c r="AK31" s="820">
        <v>1378</v>
      </c>
      <c r="AL31" s="820">
        <v>3714</v>
      </c>
      <c r="AM31" s="820">
        <v>25358</v>
      </c>
      <c r="AN31" s="820">
        <v>20285</v>
      </c>
      <c r="AO31" s="1089">
        <v>45643</v>
      </c>
    </row>
    <row r="32" spans="1:41" ht="15" x14ac:dyDescent="0.25">
      <c r="A32" s="787"/>
      <c r="B32" s="1082" t="s">
        <v>941</v>
      </c>
      <c r="C32" s="826">
        <v>447</v>
      </c>
      <c r="D32" s="826">
        <v>2395</v>
      </c>
      <c r="E32" s="820">
        <v>2842</v>
      </c>
      <c r="F32" s="826">
        <v>735</v>
      </c>
      <c r="G32" s="826">
        <v>1480</v>
      </c>
      <c r="H32" s="820">
        <v>2215</v>
      </c>
      <c r="I32" s="826">
        <v>351</v>
      </c>
      <c r="J32" s="826">
        <v>1640</v>
      </c>
      <c r="K32" s="820">
        <v>1991</v>
      </c>
      <c r="L32" s="826">
        <v>392</v>
      </c>
      <c r="M32" s="826">
        <v>1590</v>
      </c>
      <c r="N32" s="820">
        <v>1982</v>
      </c>
      <c r="O32" s="820">
        <v>365</v>
      </c>
      <c r="P32" s="820">
        <v>2280</v>
      </c>
      <c r="Q32" s="820">
        <v>2645</v>
      </c>
      <c r="R32" s="820">
        <v>730</v>
      </c>
      <c r="S32" s="820">
        <v>1619</v>
      </c>
      <c r="T32" s="820">
        <v>2349</v>
      </c>
      <c r="U32" s="820">
        <v>525</v>
      </c>
      <c r="V32" s="820">
        <v>1539</v>
      </c>
      <c r="W32" s="820">
        <v>2064</v>
      </c>
      <c r="X32" s="820">
        <v>780</v>
      </c>
      <c r="Y32" s="820">
        <v>2073</v>
      </c>
      <c r="Z32" s="820">
        <v>2853</v>
      </c>
      <c r="AA32" s="820">
        <v>486</v>
      </c>
      <c r="AB32" s="820">
        <v>1466</v>
      </c>
      <c r="AC32" s="820">
        <v>1952</v>
      </c>
      <c r="AD32" s="820">
        <v>636</v>
      </c>
      <c r="AE32" s="820">
        <v>1533</v>
      </c>
      <c r="AF32" s="820">
        <v>2169</v>
      </c>
      <c r="AG32" s="820">
        <v>476</v>
      </c>
      <c r="AH32" s="820">
        <v>2838</v>
      </c>
      <c r="AI32" s="820">
        <v>3314</v>
      </c>
      <c r="AJ32" s="820">
        <v>769</v>
      </c>
      <c r="AK32" s="820">
        <v>2444</v>
      </c>
      <c r="AL32" s="820">
        <v>3213</v>
      </c>
      <c r="AM32" s="820">
        <v>6692</v>
      </c>
      <c r="AN32" s="820">
        <v>22897</v>
      </c>
      <c r="AO32" s="1089">
        <v>29589</v>
      </c>
    </row>
    <row r="33" spans="1:41" ht="15" x14ac:dyDescent="0.25">
      <c r="A33" s="787"/>
      <c r="B33" s="1092" t="s">
        <v>27</v>
      </c>
      <c r="C33" s="827">
        <v>11049</v>
      </c>
      <c r="D33" s="827">
        <v>9375</v>
      </c>
      <c r="E33" s="827">
        <v>20424</v>
      </c>
      <c r="F33" s="827">
        <v>10723</v>
      </c>
      <c r="G33" s="827">
        <v>4899</v>
      </c>
      <c r="H33" s="827">
        <v>15622</v>
      </c>
      <c r="I33" s="827">
        <v>13136</v>
      </c>
      <c r="J33" s="827">
        <v>7721</v>
      </c>
      <c r="K33" s="827">
        <v>20857</v>
      </c>
      <c r="L33" s="827">
        <v>9066</v>
      </c>
      <c r="M33" s="827">
        <v>5130</v>
      </c>
      <c r="N33" s="827">
        <v>14196</v>
      </c>
      <c r="O33" s="821">
        <v>13066</v>
      </c>
      <c r="P33" s="821">
        <v>7754</v>
      </c>
      <c r="Q33" s="821">
        <v>20820</v>
      </c>
      <c r="R33" s="821">
        <v>9557</v>
      </c>
      <c r="S33" s="821">
        <v>5757</v>
      </c>
      <c r="T33" s="821">
        <v>15314</v>
      </c>
      <c r="U33" s="820">
        <v>10484</v>
      </c>
      <c r="V33" s="820">
        <v>5206</v>
      </c>
      <c r="W33" s="820">
        <v>15690</v>
      </c>
      <c r="X33" s="820">
        <v>10262</v>
      </c>
      <c r="Y33" s="820">
        <v>7153</v>
      </c>
      <c r="Z33" s="820">
        <v>17415</v>
      </c>
      <c r="AA33" s="820">
        <v>9718</v>
      </c>
      <c r="AB33" s="820">
        <v>4640</v>
      </c>
      <c r="AC33" s="820">
        <v>14358</v>
      </c>
      <c r="AD33" s="820">
        <v>11171</v>
      </c>
      <c r="AE33" s="820">
        <v>6245</v>
      </c>
      <c r="AF33" s="820">
        <v>17416</v>
      </c>
      <c r="AG33" s="820">
        <v>10235</v>
      </c>
      <c r="AH33" s="820">
        <v>7251</v>
      </c>
      <c r="AI33" s="820">
        <v>17486</v>
      </c>
      <c r="AJ33" s="820">
        <v>10235</v>
      </c>
      <c r="AK33" s="820">
        <v>6023</v>
      </c>
      <c r="AL33" s="820">
        <v>16258</v>
      </c>
      <c r="AM33" s="821">
        <v>129075</v>
      </c>
      <c r="AN33" s="821">
        <v>77251</v>
      </c>
      <c r="AO33" s="1089">
        <v>206326</v>
      </c>
    </row>
    <row r="34" spans="1:41" ht="15.75" x14ac:dyDescent="0.25">
      <c r="A34" s="806"/>
      <c r="B34" s="1093" t="s">
        <v>953</v>
      </c>
      <c r="C34" s="828"/>
      <c r="D34" s="828"/>
      <c r="E34" s="828">
        <v>1151</v>
      </c>
      <c r="F34" s="828"/>
      <c r="G34" s="828"/>
      <c r="H34" s="828">
        <v>811</v>
      </c>
      <c r="I34" s="828"/>
      <c r="J34" s="828"/>
      <c r="K34" s="828">
        <v>1108</v>
      </c>
      <c r="L34" s="828"/>
      <c r="M34" s="828"/>
      <c r="N34" s="828">
        <v>1101</v>
      </c>
      <c r="O34" s="828"/>
      <c r="P34" s="828"/>
      <c r="Q34" s="828">
        <v>1072</v>
      </c>
      <c r="R34" s="828"/>
      <c r="S34" s="828"/>
      <c r="T34" s="828">
        <v>1399</v>
      </c>
      <c r="U34" s="828"/>
      <c r="V34" s="828"/>
      <c r="W34" s="828">
        <v>1401</v>
      </c>
      <c r="X34" s="828"/>
      <c r="Y34" s="828"/>
      <c r="Z34" s="828">
        <v>1428</v>
      </c>
      <c r="AA34" s="828"/>
      <c r="AB34" s="828"/>
      <c r="AC34" s="828">
        <v>1087</v>
      </c>
      <c r="AD34" s="828"/>
      <c r="AE34" s="828"/>
      <c r="AF34" s="828">
        <v>1049</v>
      </c>
      <c r="AG34" s="828"/>
      <c r="AH34" s="828"/>
      <c r="AI34" s="828">
        <v>1072</v>
      </c>
      <c r="AJ34" s="828"/>
      <c r="AK34" s="828"/>
      <c r="AL34" s="828">
        <v>992</v>
      </c>
      <c r="AM34" s="1094"/>
      <c r="AN34" s="1094"/>
      <c r="AO34" s="1095">
        <v>13668</v>
      </c>
    </row>
    <row r="35" spans="1:41" ht="15" x14ac:dyDescent="0.25">
      <c r="A35" s="787"/>
      <c r="B35" s="1088" t="s">
        <v>948</v>
      </c>
      <c r="C35" s="829">
        <v>314339</v>
      </c>
      <c r="D35" s="829">
        <v>150640</v>
      </c>
      <c r="E35" s="830">
        <v>466130</v>
      </c>
      <c r="F35" s="829">
        <v>268216</v>
      </c>
      <c r="G35" s="829">
        <v>115520</v>
      </c>
      <c r="H35" s="830">
        <v>384547</v>
      </c>
      <c r="I35" s="829">
        <v>316723</v>
      </c>
      <c r="J35" s="829">
        <v>139675</v>
      </c>
      <c r="K35" s="830">
        <v>457506</v>
      </c>
      <c r="L35" s="829">
        <v>282797</v>
      </c>
      <c r="M35" s="829">
        <v>128320</v>
      </c>
      <c r="N35" s="830">
        <v>412218</v>
      </c>
      <c r="O35" s="829">
        <v>305132</v>
      </c>
      <c r="P35" s="829">
        <v>143076</v>
      </c>
      <c r="Q35" s="830">
        <v>449280</v>
      </c>
      <c r="R35" s="829">
        <v>290523</v>
      </c>
      <c r="S35" s="829">
        <v>137307</v>
      </c>
      <c r="T35" s="830">
        <v>429229</v>
      </c>
      <c r="U35" s="829">
        <v>297101</v>
      </c>
      <c r="V35" s="829">
        <v>136146</v>
      </c>
      <c r="W35" s="830">
        <v>434648</v>
      </c>
      <c r="X35" s="829">
        <v>310154</v>
      </c>
      <c r="Y35" s="829">
        <v>143673</v>
      </c>
      <c r="Z35" s="830">
        <v>455255</v>
      </c>
      <c r="AA35" s="829">
        <v>293668</v>
      </c>
      <c r="AB35" s="829">
        <v>136895</v>
      </c>
      <c r="AC35" s="830">
        <v>431650</v>
      </c>
      <c r="AD35" s="829">
        <v>278526</v>
      </c>
      <c r="AE35" s="829">
        <v>130122</v>
      </c>
      <c r="AF35" s="830">
        <v>409697</v>
      </c>
      <c r="AG35" s="829">
        <v>288809</v>
      </c>
      <c r="AH35" s="829">
        <v>134996</v>
      </c>
      <c r="AI35" s="830">
        <v>424877</v>
      </c>
      <c r="AJ35" s="829">
        <v>314842</v>
      </c>
      <c r="AK35" s="829">
        <v>143079</v>
      </c>
      <c r="AL35" s="830">
        <v>458913</v>
      </c>
      <c r="AM35" s="808">
        <v>3561203</v>
      </c>
      <c r="AN35" s="808">
        <v>1639546</v>
      </c>
      <c r="AO35" s="1096">
        <v>5214417</v>
      </c>
    </row>
    <row r="36" spans="1:41" ht="16.5" customHeight="1" x14ac:dyDescent="0.25">
      <c r="A36" s="787"/>
      <c r="B36" s="1400" t="s">
        <v>949</v>
      </c>
      <c r="C36" s="831"/>
      <c r="D36" s="831"/>
      <c r="E36" s="831"/>
      <c r="F36" s="831"/>
      <c r="G36" s="831"/>
      <c r="H36" s="831"/>
      <c r="I36" s="831"/>
      <c r="J36" s="831"/>
      <c r="K36" s="831"/>
      <c r="L36" s="831"/>
      <c r="M36" s="831"/>
      <c r="N36" s="831"/>
      <c r="O36" s="831"/>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N36" s="810"/>
      <c r="AO36" s="810"/>
    </row>
    <row r="37" spans="1:41" ht="10.9" customHeight="1" x14ac:dyDescent="0.25">
      <c r="A37" s="787"/>
      <c r="B37" s="1172" t="s">
        <v>950</v>
      </c>
      <c r="C37" s="811"/>
      <c r="D37" s="811"/>
      <c r="E37" s="811"/>
      <c r="F37" s="811"/>
      <c r="G37" s="811"/>
      <c r="H37" s="811"/>
      <c r="I37" s="811"/>
      <c r="J37" s="811"/>
      <c r="K37" s="811"/>
      <c r="L37" s="811"/>
      <c r="M37" s="811"/>
      <c r="N37" s="811"/>
      <c r="O37" s="811"/>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row>
    <row r="38" spans="1:41" ht="10.9" customHeight="1" x14ac:dyDescent="0.25">
      <c r="A38" s="787"/>
      <c r="B38" s="1172" t="s">
        <v>951</v>
      </c>
      <c r="C38" s="811"/>
      <c r="D38" s="811"/>
      <c r="E38" s="812"/>
      <c r="F38" s="812"/>
      <c r="G38" s="812"/>
      <c r="H38" s="812"/>
      <c r="I38" s="812"/>
      <c r="J38" s="812"/>
      <c r="K38" s="812"/>
      <c r="L38" s="811"/>
      <c r="M38" s="811"/>
      <c r="N38" s="812"/>
      <c r="O38" s="811"/>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row>
    <row r="39" spans="1:41" ht="15" x14ac:dyDescent="0.25">
      <c r="A39" s="787"/>
      <c r="B39" s="832"/>
      <c r="C39" s="817"/>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row>
    <row r="40" spans="1:41" ht="15" x14ac:dyDescent="0.25">
      <c r="A40" s="787"/>
      <c r="B40" s="816"/>
      <c r="C40" s="817"/>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row>
  </sheetData>
  <mergeCells count="18">
    <mergeCell ref="B2:O2"/>
    <mergeCell ref="B3:O3"/>
    <mergeCell ref="B4:O4"/>
    <mergeCell ref="B5:O5"/>
    <mergeCell ref="B7:B8"/>
    <mergeCell ref="C7:E7"/>
    <mergeCell ref="F7:H7"/>
    <mergeCell ref="I7:K7"/>
    <mergeCell ref="L7:N7"/>
    <mergeCell ref="O7:Q7"/>
    <mergeCell ref="AJ7:AL7"/>
    <mergeCell ref="AM7:AO7"/>
    <mergeCell ref="R7:T7"/>
    <mergeCell ref="U7:W7"/>
    <mergeCell ref="X7:Z7"/>
    <mergeCell ref="AA7:AC7"/>
    <mergeCell ref="AD7:AF7"/>
    <mergeCell ref="AG7:AI7"/>
  </mergeCells>
  <hyperlinks>
    <hyperlink ref="AO3" location="Índice!A1" display="Volver"/>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2:XFD46"/>
  <sheetViews>
    <sheetView showGridLines="0" zoomScale="90" zoomScaleNormal="90" zoomScalePageLayoutView="90" workbookViewId="0"/>
  </sheetViews>
  <sheetFormatPr baseColWidth="10" defaultColWidth="4.28515625" defaultRowHeight="15" x14ac:dyDescent="0.25"/>
  <cols>
    <col min="1" max="1" width="6.7109375" style="787" customWidth="1"/>
    <col min="2" max="2" width="32.140625" style="787" customWidth="1"/>
    <col min="3" max="14" width="12.28515625" style="818" customWidth="1"/>
    <col min="15" max="15" width="13.42578125" style="818" bestFit="1" customWidth="1"/>
    <col min="16" max="41" width="12.28515625" style="817" customWidth="1"/>
    <col min="42" max="42" width="4.28515625" style="816"/>
    <col min="43" max="43" width="18" style="816" customWidth="1"/>
    <col min="44" max="301" width="4.28515625" style="816"/>
    <col min="302" max="16384" width="4.28515625" style="787"/>
  </cols>
  <sheetData>
    <row r="2" spans="1:16384" ht="15.75" x14ac:dyDescent="0.25">
      <c r="B2" s="1278" t="s">
        <v>954</v>
      </c>
      <c r="C2" s="1278"/>
      <c r="D2" s="1278"/>
      <c r="E2" s="1278"/>
      <c r="F2" s="1278"/>
      <c r="G2" s="1278"/>
      <c r="H2" s="1278"/>
      <c r="I2" s="1278"/>
      <c r="J2" s="1278"/>
      <c r="K2" s="1278"/>
      <c r="L2" s="1278"/>
      <c r="M2" s="1278"/>
      <c r="N2" s="1278"/>
      <c r="O2" s="1278"/>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row>
    <row r="3" spans="1:16384" ht="15.75" x14ac:dyDescent="0.25">
      <c r="B3" s="1278" t="s">
        <v>935</v>
      </c>
      <c r="C3" s="1278"/>
      <c r="D3" s="1278"/>
      <c r="E3" s="1278"/>
      <c r="F3" s="1278"/>
      <c r="G3" s="1278"/>
      <c r="H3" s="1278"/>
      <c r="I3" s="1278"/>
      <c r="J3" s="1278"/>
      <c r="K3" s="1278"/>
      <c r="L3" s="1278"/>
      <c r="M3" s="1278"/>
      <c r="N3" s="1278"/>
      <c r="O3" s="1278"/>
      <c r="P3" s="896" t="s">
        <v>1059</v>
      </c>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19"/>
    </row>
    <row r="4" spans="1:16384" ht="15.75" x14ac:dyDescent="0.25">
      <c r="B4" s="1278" t="s">
        <v>936</v>
      </c>
      <c r="C4" s="1278"/>
      <c r="D4" s="1278"/>
      <c r="E4" s="1278"/>
      <c r="F4" s="1278"/>
      <c r="G4" s="1278"/>
      <c r="H4" s="1278"/>
      <c r="I4" s="1278"/>
      <c r="J4" s="1278"/>
      <c r="K4" s="1278"/>
      <c r="L4" s="1278"/>
      <c r="M4" s="1278"/>
      <c r="N4" s="1278"/>
      <c r="O4" s="1278"/>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row>
    <row r="5" spans="1:16384" ht="15.75" x14ac:dyDescent="0.25">
      <c r="B5" s="1278" t="s">
        <v>13</v>
      </c>
      <c r="C5" s="1278"/>
      <c r="D5" s="1278"/>
      <c r="E5" s="1278"/>
      <c r="F5" s="1278"/>
      <c r="G5" s="1278"/>
      <c r="H5" s="1278"/>
      <c r="I5" s="1278"/>
      <c r="J5" s="1278"/>
      <c r="K5" s="1278"/>
      <c r="L5" s="1278"/>
      <c r="M5" s="1278"/>
      <c r="N5" s="1278"/>
      <c r="O5" s="1278"/>
      <c r="P5" s="819"/>
      <c r="Q5" s="819"/>
      <c r="R5" s="819"/>
      <c r="S5" s="819"/>
      <c r="T5" s="819"/>
      <c r="U5" s="819"/>
      <c r="V5" s="819"/>
      <c r="W5" s="819"/>
      <c r="X5" s="819"/>
      <c r="Y5" s="819"/>
      <c r="Z5" s="819"/>
      <c r="AA5" s="819"/>
      <c r="AB5" s="819"/>
      <c r="AC5" s="819"/>
      <c r="AD5" s="819"/>
      <c r="AE5" s="819"/>
      <c r="AF5" s="819"/>
      <c r="AG5" s="819"/>
      <c r="AH5" s="819"/>
      <c r="AI5" s="819"/>
      <c r="AJ5" s="819"/>
      <c r="AK5" s="819"/>
      <c r="AL5" s="819"/>
      <c r="AM5" s="819"/>
      <c r="AN5" s="819"/>
      <c r="AO5" s="819"/>
    </row>
    <row r="6" spans="1:16384" x14ac:dyDescent="0.25">
      <c r="B6" s="1321" t="s">
        <v>803</v>
      </c>
      <c r="C6" s="1321"/>
      <c r="D6" s="1321"/>
      <c r="E6" s="1321"/>
      <c r="F6" s="1321"/>
      <c r="G6" s="1321"/>
      <c r="H6" s="1321"/>
      <c r="I6" s="1321"/>
      <c r="J6" s="1321"/>
      <c r="K6" s="1321"/>
      <c r="L6" s="1321"/>
      <c r="M6" s="1321"/>
      <c r="N6" s="1321"/>
      <c r="O6" s="1321"/>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row>
    <row r="7" spans="1:16384" x14ac:dyDescent="0.25">
      <c r="A7" s="834"/>
      <c r="B7" s="788"/>
      <c r="C7" s="788"/>
      <c r="D7" s="788"/>
      <c r="E7" s="788"/>
      <c r="F7" s="788"/>
      <c r="G7" s="788"/>
      <c r="H7" s="788"/>
      <c r="I7" s="788"/>
      <c r="J7" s="788"/>
      <c r="K7" s="788"/>
      <c r="L7" s="788"/>
      <c r="M7" s="788"/>
      <c r="N7" s="788"/>
      <c r="O7" s="788"/>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4"/>
      <c r="AY7" s="834"/>
      <c r="AZ7" s="834"/>
      <c r="BA7" s="834"/>
      <c r="BB7" s="834"/>
      <c r="BC7" s="834"/>
      <c r="BD7" s="834"/>
      <c r="BE7" s="834"/>
      <c r="BF7" s="834"/>
      <c r="BG7" s="834"/>
      <c r="BH7" s="834"/>
      <c r="BI7" s="834"/>
      <c r="BJ7" s="834"/>
      <c r="BK7" s="834"/>
      <c r="BL7" s="834"/>
      <c r="BM7" s="834"/>
      <c r="BN7" s="834"/>
      <c r="BO7" s="834"/>
      <c r="BP7" s="834"/>
      <c r="BQ7" s="834"/>
      <c r="BR7" s="834"/>
      <c r="BS7" s="834"/>
      <c r="BT7" s="834"/>
      <c r="BU7" s="834"/>
      <c r="BV7" s="834"/>
      <c r="BW7" s="834"/>
      <c r="BX7" s="834"/>
      <c r="BY7" s="834"/>
      <c r="BZ7" s="834"/>
      <c r="CA7" s="834"/>
      <c r="CB7" s="834"/>
      <c r="CC7" s="834"/>
      <c r="CD7" s="834"/>
      <c r="CE7" s="834"/>
      <c r="CF7" s="834"/>
      <c r="CG7" s="834"/>
      <c r="CH7" s="834"/>
      <c r="CI7" s="834"/>
      <c r="CJ7" s="834"/>
      <c r="CK7" s="834"/>
      <c r="CL7" s="834"/>
      <c r="CM7" s="834"/>
      <c r="CN7" s="834"/>
      <c r="CO7" s="834"/>
      <c r="CP7" s="834"/>
      <c r="CQ7" s="834"/>
      <c r="CR7" s="834"/>
      <c r="CS7" s="834"/>
      <c r="CT7" s="834"/>
      <c r="CU7" s="834"/>
      <c r="CV7" s="834"/>
      <c r="CW7" s="834"/>
      <c r="CX7" s="834"/>
      <c r="CY7" s="834"/>
      <c r="CZ7" s="834"/>
      <c r="DA7" s="834"/>
      <c r="DB7" s="834"/>
      <c r="DC7" s="834"/>
      <c r="DD7" s="834"/>
      <c r="DE7" s="834"/>
      <c r="DF7" s="834"/>
      <c r="DG7" s="834"/>
      <c r="DH7" s="834"/>
      <c r="DI7" s="834"/>
      <c r="DJ7" s="834"/>
      <c r="DK7" s="834"/>
      <c r="DL7" s="834"/>
      <c r="DM7" s="834"/>
      <c r="DN7" s="834"/>
      <c r="DO7" s="834"/>
      <c r="DP7" s="834"/>
      <c r="DQ7" s="834"/>
      <c r="DR7" s="834"/>
      <c r="DS7" s="834"/>
      <c r="DT7" s="834"/>
      <c r="DU7" s="834"/>
      <c r="DV7" s="834"/>
      <c r="DW7" s="834"/>
      <c r="DX7" s="834"/>
      <c r="DY7" s="834"/>
      <c r="DZ7" s="834"/>
      <c r="EA7" s="834"/>
      <c r="EB7" s="834"/>
      <c r="EC7" s="834"/>
      <c r="ED7" s="834"/>
      <c r="EE7" s="834"/>
      <c r="EF7" s="834"/>
      <c r="EG7" s="834"/>
      <c r="EH7" s="834"/>
      <c r="EI7" s="834"/>
      <c r="EJ7" s="834"/>
      <c r="EK7" s="834"/>
      <c r="EL7" s="834"/>
      <c r="EM7" s="834"/>
      <c r="EN7" s="834"/>
      <c r="EO7" s="834"/>
      <c r="EP7" s="834"/>
      <c r="EQ7" s="834"/>
      <c r="ER7" s="834"/>
      <c r="ES7" s="834"/>
      <c r="ET7" s="834"/>
      <c r="EU7" s="834"/>
      <c r="EV7" s="834"/>
      <c r="EW7" s="834"/>
      <c r="EX7" s="834"/>
      <c r="EY7" s="834"/>
      <c r="EZ7" s="834"/>
      <c r="FA7" s="834"/>
      <c r="FB7" s="834"/>
      <c r="FC7" s="834"/>
      <c r="FD7" s="834"/>
      <c r="FE7" s="834"/>
      <c r="FF7" s="834"/>
      <c r="FG7" s="834"/>
      <c r="FH7" s="834"/>
      <c r="FI7" s="834"/>
      <c r="FJ7" s="834"/>
      <c r="FK7" s="834"/>
      <c r="FL7" s="834"/>
      <c r="FM7" s="834"/>
      <c r="FN7" s="834"/>
      <c r="FO7" s="834"/>
      <c r="FP7" s="834"/>
      <c r="FQ7" s="834"/>
      <c r="FR7" s="834"/>
      <c r="FS7" s="834"/>
      <c r="FT7" s="834"/>
      <c r="FU7" s="834"/>
      <c r="FV7" s="834"/>
      <c r="FW7" s="834"/>
      <c r="FX7" s="834"/>
      <c r="FY7" s="834"/>
      <c r="FZ7" s="834"/>
      <c r="GA7" s="834"/>
      <c r="GB7" s="834"/>
      <c r="GC7" s="834"/>
      <c r="GD7" s="834"/>
      <c r="GE7" s="834"/>
      <c r="GF7" s="834"/>
      <c r="GG7" s="834"/>
      <c r="GH7" s="834"/>
      <c r="GI7" s="834"/>
      <c r="GJ7" s="834"/>
      <c r="GK7" s="834"/>
      <c r="GL7" s="834"/>
      <c r="GM7" s="834"/>
      <c r="GN7" s="834"/>
      <c r="GO7" s="834"/>
      <c r="GP7" s="834"/>
      <c r="GQ7" s="834"/>
      <c r="GR7" s="834"/>
      <c r="GS7" s="834"/>
      <c r="GT7" s="834"/>
      <c r="GU7" s="834"/>
      <c r="GV7" s="834"/>
      <c r="GW7" s="834"/>
      <c r="GX7" s="834"/>
      <c r="GY7" s="834"/>
      <c r="GZ7" s="834"/>
      <c r="HA7" s="834"/>
      <c r="HB7" s="834"/>
      <c r="HC7" s="834"/>
      <c r="HD7" s="834"/>
      <c r="HE7" s="834"/>
      <c r="HF7" s="834"/>
      <c r="HG7" s="834"/>
      <c r="HH7" s="834"/>
      <c r="HI7" s="834"/>
      <c r="HJ7" s="834"/>
      <c r="HK7" s="834"/>
      <c r="HL7" s="834"/>
      <c r="HM7" s="834"/>
      <c r="HN7" s="834"/>
      <c r="HO7" s="834"/>
      <c r="HP7" s="834"/>
      <c r="HQ7" s="834"/>
      <c r="HR7" s="834"/>
      <c r="HS7" s="834"/>
      <c r="HT7" s="834"/>
      <c r="HU7" s="834"/>
      <c r="HV7" s="834"/>
      <c r="HW7" s="834"/>
      <c r="HX7" s="834"/>
      <c r="HY7" s="834"/>
      <c r="HZ7" s="834"/>
      <c r="IA7" s="834"/>
      <c r="IB7" s="834"/>
      <c r="IC7" s="834"/>
      <c r="ID7" s="834"/>
      <c r="IE7" s="834"/>
      <c r="IF7" s="834"/>
      <c r="IG7" s="834"/>
      <c r="IH7" s="834"/>
      <c r="II7" s="834"/>
      <c r="IJ7" s="834"/>
      <c r="IK7" s="834"/>
      <c r="IL7" s="834"/>
      <c r="IM7" s="834"/>
      <c r="IN7" s="834"/>
      <c r="IO7" s="834"/>
      <c r="IP7" s="834"/>
      <c r="IQ7" s="834"/>
      <c r="IR7" s="834"/>
      <c r="IS7" s="834"/>
      <c r="IT7" s="834"/>
      <c r="IU7" s="834"/>
      <c r="IV7" s="834"/>
      <c r="IW7" s="834"/>
      <c r="IX7" s="834"/>
      <c r="IY7" s="834"/>
      <c r="IZ7" s="834"/>
      <c r="JA7" s="834"/>
      <c r="JB7" s="834"/>
      <c r="JC7" s="834"/>
      <c r="JD7" s="834"/>
      <c r="JE7" s="834"/>
      <c r="JF7" s="834"/>
      <c r="JG7" s="834"/>
      <c r="JH7" s="834"/>
      <c r="JI7" s="834"/>
      <c r="JJ7" s="834"/>
      <c r="JK7" s="834"/>
      <c r="JL7" s="834"/>
      <c r="JM7" s="834"/>
      <c r="JN7" s="834"/>
      <c r="JO7" s="834"/>
      <c r="JP7" s="834"/>
      <c r="JQ7" s="834"/>
      <c r="JR7" s="834"/>
      <c r="JS7" s="834"/>
      <c r="JT7" s="834"/>
      <c r="JU7" s="834"/>
      <c r="JV7" s="834"/>
      <c r="JW7" s="834"/>
      <c r="JX7" s="834"/>
      <c r="JY7" s="834"/>
      <c r="JZ7" s="834"/>
      <c r="KA7" s="834"/>
      <c r="KB7" s="834"/>
      <c r="KC7" s="834"/>
      <c r="KD7" s="834"/>
      <c r="KE7" s="834"/>
      <c r="KF7" s="834"/>
      <c r="KG7" s="834"/>
      <c r="KH7" s="834"/>
      <c r="KI7" s="834"/>
      <c r="KJ7" s="834"/>
      <c r="KK7" s="834"/>
      <c r="KL7" s="834"/>
      <c r="KM7" s="834"/>
      <c r="KN7" s="834"/>
      <c r="KO7" s="834"/>
      <c r="KP7" s="788"/>
      <c r="KQ7" s="788"/>
      <c r="KR7" s="788"/>
      <c r="KS7" s="788"/>
      <c r="KT7" s="788"/>
      <c r="KU7" s="788"/>
      <c r="KV7" s="788"/>
      <c r="KW7" s="788"/>
      <c r="KX7" s="788"/>
      <c r="KY7" s="788"/>
      <c r="KZ7" s="788"/>
      <c r="LA7" s="788"/>
      <c r="LB7" s="788"/>
      <c r="LC7" s="788"/>
      <c r="LD7" s="788"/>
      <c r="LE7" s="788"/>
      <c r="LF7" s="788"/>
      <c r="LG7" s="788"/>
      <c r="LH7" s="788"/>
      <c r="LI7" s="788"/>
      <c r="LJ7" s="788"/>
      <c r="LK7" s="788"/>
      <c r="LL7" s="788"/>
      <c r="LM7" s="788"/>
      <c r="LN7" s="788"/>
      <c r="LO7" s="788"/>
      <c r="LP7" s="788"/>
      <c r="LQ7" s="788"/>
      <c r="LR7" s="788"/>
      <c r="LS7" s="788"/>
      <c r="LT7" s="788"/>
      <c r="LU7" s="788"/>
      <c r="LV7" s="788"/>
      <c r="LW7" s="788"/>
      <c r="LX7" s="788"/>
      <c r="LY7" s="788"/>
      <c r="LZ7" s="788"/>
      <c r="MA7" s="788"/>
      <c r="MB7" s="788"/>
      <c r="MC7" s="788"/>
      <c r="MD7" s="788"/>
      <c r="ME7" s="788"/>
      <c r="MF7" s="788"/>
      <c r="MG7" s="788"/>
      <c r="MH7" s="788"/>
      <c r="MI7" s="788"/>
      <c r="MJ7" s="788"/>
      <c r="MK7" s="788"/>
      <c r="ML7" s="788"/>
      <c r="MM7" s="788"/>
      <c r="MN7" s="788"/>
      <c r="MO7" s="788"/>
      <c r="MP7" s="788"/>
      <c r="MQ7" s="788"/>
      <c r="MR7" s="788"/>
      <c r="MS7" s="788"/>
      <c r="MT7" s="788"/>
      <c r="MU7" s="788"/>
      <c r="MV7" s="788"/>
      <c r="MW7" s="788"/>
      <c r="MX7" s="788"/>
      <c r="MY7" s="788"/>
      <c r="MZ7" s="788"/>
      <c r="NA7" s="788"/>
      <c r="NB7" s="788"/>
      <c r="NC7" s="788"/>
      <c r="ND7" s="788"/>
      <c r="NE7" s="788"/>
      <c r="NF7" s="788"/>
      <c r="NG7" s="788"/>
      <c r="NH7" s="788"/>
      <c r="NI7" s="788"/>
      <c r="NJ7" s="788"/>
      <c r="NK7" s="788"/>
      <c r="NL7" s="788"/>
      <c r="NM7" s="788"/>
      <c r="NN7" s="788"/>
      <c r="NO7" s="788"/>
      <c r="NP7" s="788"/>
      <c r="NQ7" s="788"/>
      <c r="NR7" s="788"/>
      <c r="NS7" s="788"/>
      <c r="NT7" s="788"/>
      <c r="NU7" s="788"/>
      <c r="NV7" s="788"/>
      <c r="NW7" s="788"/>
      <c r="NX7" s="788"/>
      <c r="NY7" s="788"/>
      <c r="NZ7" s="788"/>
      <c r="OA7" s="788"/>
      <c r="OB7" s="788"/>
      <c r="OC7" s="788"/>
      <c r="OD7" s="788"/>
      <c r="OE7" s="788"/>
      <c r="OF7" s="788"/>
      <c r="OG7" s="788"/>
      <c r="OH7" s="788"/>
      <c r="OI7" s="788"/>
      <c r="OJ7" s="788"/>
      <c r="OK7" s="788"/>
      <c r="OL7" s="788"/>
      <c r="OM7" s="788"/>
      <c r="ON7" s="788"/>
      <c r="OO7" s="788"/>
      <c r="OP7" s="788"/>
      <c r="OQ7" s="788"/>
      <c r="OR7" s="788"/>
      <c r="OS7" s="788"/>
      <c r="OT7" s="788"/>
      <c r="OU7" s="788"/>
      <c r="OV7" s="788"/>
      <c r="OW7" s="788"/>
      <c r="OX7" s="788"/>
      <c r="OY7" s="788"/>
      <c r="OZ7" s="788"/>
      <c r="PA7" s="788"/>
      <c r="PB7" s="788"/>
      <c r="PC7" s="788"/>
      <c r="PD7" s="788"/>
      <c r="PE7" s="788"/>
      <c r="PF7" s="788"/>
      <c r="PG7" s="788"/>
      <c r="PH7" s="788"/>
      <c r="PI7" s="788"/>
      <c r="PJ7" s="788"/>
      <c r="PK7" s="788"/>
      <c r="PL7" s="788"/>
      <c r="PM7" s="788"/>
      <c r="PN7" s="788"/>
      <c r="PO7" s="788"/>
      <c r="PP7" s="788"/>
      <c r="PQ7" s="788"/>
      <c r="PR7" s="788"/>
      <c r="PS7" s="788"/>
      <c r="PT7" s="788"/>
      <c r="PU7" s="788"/>
      <c r="PV7" s="788"/>
      <c r="PW7" s="788"/>
      <c r="PX7" s="788"/>
      <c r="PY7" s="788"/>
      <c r="PZ7" s="788"/>
      <c r="QA7" s="788"/>
      <c r="QB7" s="788"/>
      <c r="QC7" s="788"/>
      <c r="QD7" s="788"/>
      <c r="QE7" s="788"/>
      <c r="QF7" s="788"/>
      <c r="QG7" s="788"/>
      <c r="QH7" s="788"/>
      <c r="QI7" s="788"/>
      <c r="QJ7" s="788"/>
      <c r="QK7" s="788"/>
      <c r="QL7" s="788"/>
      <c r="QM7" s="788"/>
      <c r="QN7" s="788"/>
      <c r="QO7" s="788"/>
      <c r="QP7" s="788"/>
      <c r="QQ7" s="788"/>
      <c r="QR7" s="788"/>
      <c r="QS7" s="788"/>
      <c r="QT7" s="788"/>
      <c r="QU7" s="788"/>
      <c r="QV7" s="788"/>
      <c r="QW7" s="788"/>
      <c r="QX7" s="788"/>
      <c r="QY7" s="788"/>
      <c r="QZ7" s="788"/>
      <c r="RA7" s="788"/>
      <c r="RB7" s="788"/>
      <c r="RC7" s="788"/>
      <c r="RD7" s="788"/>
      <c r="RE7" s="788"/>
      <c r="RF7" s="788"/>
      <c r="RG7" s="788"/>
      <c r="RH7" s="788"/>
      <c r="RI7" s="788"/>
      <c r="RJ7" s="788"/>
      <c r="RK7" s="788"/>
      <c r="RL7" s="788"/>
      <c r="RM7" s="788"/>
      <c r="RN7" s="788"/>
      <c r="RO7" s="788"/>
      <c r="RP7" s="788"/>
      <c r="RQ7" s="788"/>
      <c r="RR7" s="788"/>
      <c r="RS7" s="788"/>
      <c r="RT7" s="788"/>
      <c r="RU7" s="788"/>
      <c r="RV7" s="788"/>
      <c r="RW7" s="788"/>
      <c r="RX7" s="788"/>
      <c r="RY7" s="788"/>
      <c r="RZ7" s="788"/>
      <c r="SA7" s="788"/>
      <c r="SB7" s="788"/>
      <c r="SC7" s="788"/>
      <c r="SD7" s="788"/>
      <c r="SE7" s="788"/>
      <c r="SF7" s="788"/>
      <c r="SG7" s="788"/>
      <c r="SH7" s="788"/>
      <c r="SI7" s="788"/>
      <c r="SJ7" s="788"/>
      <c r="SK7" s="788"/>
      <c r="SL7" s="788"/>
      <c r="SM7" s="788"/>
      <c r="SN7" s="788"/>
      <c r="SO7" s="788"/>
      <c r="SP7" s="788"/>
      <c r="SQ7" s="788"/>
      <c r="SR7" s="788"/>
      <c r="SS7" s="788"/>
      <c r="ST7" s="788"/>
      <c r="SU7" s="788"/>
      <c r="SV7" s="788"/>
      <c r="SW7" s="788"/>
      <c r="SX7" s="788"/>
      <c r="SY7" s="788"/>
      <c r="SZ7" s="788"/>
      <c r="TA7" s="788"/>
      <c r="TB7" s="788"/>
      <c r="TC7" s="788"/>
      <c r="TD7" s="788"/>
      <c r="TE7" s="788"/>
      <c r="TF7" s="788"/>
      <c r="TG7" s="788"/>
      <c r="TH7" s="788"/>
      <c r="TI7" s="788"/>
      <c r="TJ7" s="788"/>
      <c r="TK7" s="788"/>
      <c r="TL7" s="788"/>
      <c r="TM7" s="788"/>
      <c r="TN7" s="788"/>
      <c r="TO7" s="788"/>
      <c r="TP7" s="788"/>
      <c r="TQ7" s="788"/>
      <c r="TR7" s="788"/>
      <c r="TS7" s="788"/>
      <c r="TT7" s="788"/>
      <c r="TU7" s="788"/>
      <c r="TV7" s="788"/>
      <c r="TW7" s="788"/>
      <c r="TX7" s="788"/>
      <c r="TY7" s="788"/>
      <c r="TZ7" s="788"/>
      <c r="UA7" s="788"/>
      <c r="UB7" s="788"/>
      <c r="UC7" s="788"/>
      <c r="UD7" s="788"/>
      <c r="UE7" s="788"/>
      <c r="UF7" s="788"/>
      <c r="UG7" s="788"/>
      <c r="UH7" s="788"/>
      <c r="UI7" s="788"/>
      <c r="UJ7" s="788"/>
      <c r="UK7" s="788"/>
      <c r="UL7" s="788"/>
      <c r="UM7" s="788"/>
      <c r="UN7" s="788"/>
      <c r="UO7" s="788"/>
      <c r="UP7" s="788"/>
      <c r="UQ7" s="788"/>
      <c r="UR7" s="788"/>
      <c r="US7" s="788"/>
      <c r="UT7" s="788"/>
      <c r="UU7" s="788"/>
      <c r="UV7" s="788"/>
      <c r="UW7" s="788"/>
      <c r="UX7" s="788"/>
      <c r="UY7" s="788"/>
      <c r="UZ7" s="788"/>
      <c r="VA7" s="788"/>
      <c r="VB7" s="788"/>
      <c r="VC7" s="788"/>
      <c r="VD7" s="788"/>
      <c r="VE7" s="788"/>
      <c r="VF7" s="788"/>
      <c r="VG7" s="788"/>
      <c r="VH7" s="788"/>
      <c r="VI7" s="788"/>
      <c r="VJ7" s="788"/>
      <c r="VK7" s="788"/>
      <c r="VL7" s="788"/>
      <c r="VM7" s="788"/>
      <c r="VN7" s="788"/>
      <c r="VO7" s="788"/>
      <c r="VP7" s="788"/>
      <c r="VQ7" s="788"/>
      <c r="VR7" s="788"/>
      <c r="VS7" s="788"/>
      <c r="VT7" s="788"/>
      <c r="VU7" s="788"/>
      <c r="VV7" s="788"/>
      <c r="VW7" s="788"/>
      <c r="VX7" s="788"/>
      <c r="VY7" s="788"/>
      <c r="VZ7" s="788"/>
      <c r="WA7" s="788"/>
      <c r="WB7" s="788"/>
      <c r="WC7" s="788"/>
      <c r="WD7" s="788"/>
      <c r="WE7" s="788"/>
      <c r="WF7" s="788"/>
      <c r="WG7" s="788"/>
      <c r="WH7" s="788"/>
      <c r="WI7" s="788"/>
      <c r="WJ7" s="788"/>
      <c r="WK7" s="788"/>
      <c r="WL7" s="788"/>
      <c r="WM7" s="788"/>
      <c r="WN7" s="788"/>
      <c r="WO7" s="788"/>
      <c r="WP7" s="788"/>
      <c r="WQ7" s="788"/>
      <c r="WR7" s="788"/>
      <c r="WS7" s="788"/>
      <c r="WT7" s="788"/>
      <c r="WU7" s="788"/>
      <c r="WV7" s="788"/>
      <c r="WW7" s="788"/>
      <c r="WX7" s="788"/>
      <c r="WY7" s="788"/>
      <c r="WZ7" s="788"/>
      <c r="XA7" s="788"/>
      <c r="XB7" s="788"/>
      <c r="XC7" s="788"/>
      <c r="XD7" s="788"/>
      <c r="XE7" s="788"/>
      <c r="XF7" s="788"/>
      <c r="XG7" s="788"/>
      <c r="XH7" s="788"/>
      <c r="XI7" s="788"/>
      <c r="XJ7" s="788"/>
      <c r="XK7" s="788"/>
      <c r="XL7" s="788"/>
      <c r="XM7" s="788"/>
      <c r="XN7" s="788"/>
      <c r="XO7" s="788"/>
      <c r="XP7" s="788"/>
      <c r="XQ7" s="788"/>
      <c r="XR7" s="788"/>
      <c r="XS7" s="788"/>
      <c r="XT7" s="788"/>
      <c r="XU7" s="788"/>
      <c r="XV7" s="788"/>
      <c r="XW7" s="788"/>
      <c r="XX7" s="788"/>
      <c r="XY7" s="788"/>
      <c r="XZ7" s="788"/>
      <c r="YA7" s="788"/>
      <c r="YB7" s="788"/>
      <c r="YC7" s="788"/>
      <c r="YD7" s="788"/>
      <c r="YE7" s="788"/>
      <c r="YF7" s="788"/>
      <c r="YG7" s="788"/>
      <c r="YH7" s="788"/>
      <c r="YI7" s="788"/>
      <c r="YJ7" s="788"/>
      <c r="YK7" s="788"/>
      <c r="YL7" s="788"/>
      <c r="YM7" s="788"/>
      <c r="YN7" s="788"/>
      <c r="YO7" s="788"/>
      <c r="YP7" s="788"/>
      <c r="YQ7" s="788"/>
      <c r="YR7" s="788"/>
      <c r="YS7" s="788"/>
      <c r="YT7" s="788"/>
      <c r="YU7" s="788"/>
      <c r="YV7" s="788"/>
      <c r="YW7" s="788"/>
      <c r="YX7" s="788"/>
      <c r="YY7" s="788"/>
      <c r="YZ7" s="788"/>
      <c r="ZA7" s="788"/>
      <c r="ZB7" s="788"/>
      <c r="ZC7" s="788"/>
      <c r="ZD7" s="788"/>
      <c r="ZE7" s="788"/>
      <c r="ZF7" s="788"/>
      <c r="ZG7" s="788"/>
      <c r="ZH7" s="788"/>
      <c r="ZI7" s="788"/>
      <c r="ZJ7" s="788"/>
      <c r="ZK7" s="788"/>
      <c r="ZL7" s="788"/>
      <c r="ZM7" s="788"/>
      <c r="ZN7" s="788"/>
      <c r="ZO7" s="788"/>
      <c r="ZP7" s="788"/>
      <c r="ZQ7" s="788"/>
      <c r="ZR7" s="788"/>
      <c r="ZS7" s="788"/>
      <c r="ZT7" s="788"/>
      <c r="ZU7" s="788"/>
      <c r="ZV7" s="788"/>
      <c r="ZW7" s="788"/>
      <c r="ZX7" s="788"/>
      <c r="ZY7" s="788"/>
      <c r="ZZ7" s="788"/>
      <c r="AAA7" s="788"/>
      <c r="AAB7" s="788"/>
      <c r="AAC7" s="788"/>
      <c r="AAD7" s="788"/>
      <c r="AAE7" s="788"/>
      <c r="AAF7" s="788"/>
      <c r="AAG7" s="788"/>
      <c r="AAH7" s="788"/>
      <c r="AAI7" s="788"/>
      <c r="AAJ7" s="788"/>
      <c r="AAK7" s="788"/>
      <c r="AAL7" s="788"/>
      <c r="AAM7" s="788"/>
      <c r="AAN7" s="788"/>
      <c r="AAO7" s="788"/>
      <c r="AAP7" s="788"/>
      <c r="AAQ7" s="788"/>
      <c r="AAR7" s="788"/>
      <c r="AAS7" s="788"/>
      <c r="AAT7" s="788"/>
      <c r="AAU7" s="788"/>
      <c r="AAV7" s="788"/>
      <c r="AAW7" s="788"/>
      <c r="AAX7" s="788"/>
      <c r="AAY7" s="788"/>
      <c r="AAZ7" s="788"/>
      <c r="ABA7" s="788"/>
      <c r="ABB7" s="788"/>
      <c r="ABC7" s="788"/>
      <c r="ABD7" s="788"/>
      <c r="ABE7" s="788"/>
      <c r="ABF7" s="788"/>
      <c r="ABG7" s="788"/>
      <c r="ABH7" s="788"/>
      <c r="ABI7" s="788"/>
      <c r="ABJ7" s="788"/>
      <c r="ABK7" s="788"/>
      <c r="ABL7" s="788"/>
      <c r="ABM7" s="788"/>
      <c r="ABN7" s="788"/>
      <c r="ABO7" s="788"/>
      <c r="ABP7" s="788"/>
      <c r="ABQ7" s="788"/>
      <c r="ABR7" s="788"/>
      <c r="ABS7" s="788"/>
      <c r="ABT7" s="788"/>
      <c r="ABU7" s="788"/>
      <c r="ABV7" s="788"/>
      <c r="ABW7" s="788"/>
      <c r="ABX7" s="788"/>
      <c r="ABY7" s="788"/>
      <c r="ABZ7" s="788"/>
      <c r="ACA7" s="788"/>
      <c r="ACB7" s="788"/>
      <c r="ACC7" s="788"/>
      <c r="ACD7" s="788"/>
      <c r="ACE7" s="788"/>
      <c r="ACF7" s="788"/>
      <c r="ACG7" s="788"/>
      <c r="ACH7" s="788"/>
      <c r="ACI7" s="788"/>
      <c r="ACJ7" s="788"/>
      <c r="ACK7" s="788"/>
      <c r="ACL7" s="788"/>
      <c r="ACM7" s="788"/>
      <c r="ACN7" s="788"/>
      <c r="ACO7" s="788"/>
      <c r="ACP7" s="788"/>
      <c r="ACQ7" s="788"/>
      <c r="ACR7" s="788"/>
      <c r="ACS7" s="788"/>
      <c r="ACT7" s="788"/>
      <c r="ACU7" s="788"/>
      <c r="ACV7" s="788"/>
      <c r="ACW7" s="788"/>
      <c r="ACX7" s="788"/>
      <c r="ACY7" s="788"/>
      <c r="ACZ7" s="788"/>
      <c r="ADA7" s="788"/>
      <c r="ADB7" s="788"/>
      <c r="ADC7" s="788"/>
      <c r="ADD7" s="788"/>
      <c r="ADE7" s="788"/>
      <c r="ADF7" s="788"/>
      <c r="ADG7" s="788"/>
      <c r="ADH7" s="788"/>
      <c r="ADI7" s="788"/>
      <c r="ADJ7" s="788"/>
      <c r="ADK7" s="788"/>
      <c r="ADL7" s="788"/>
      <c r="ADM7" s="788"/>
      <c r="ADN7" s="788"/>
      <c r="ADO7" s="788"/>
      <c r="ADP7" s="788"/>
      <c r="ADQ7" s="788"/>
      <c r="ADR7" s="788"/>
      <c r="ADS7" s="788"/>
      <c r="ADT7" s="788"/>
      <c r="ADU7" s="788"/>
      <c r="ADV7" s="788"/>
      <c r="ADW7" s="788"/>
      <c r="ADX7" s="788"/>
      <c r="ADY7" s="788"/>
      <c r="ADZ7" s="788"/>
      <c r="AEA7" s="788"/>
      <c r="AEB7" s="788"/>
      <c r="AEC7" s="788"/>
      <c r="AED7" s="788"/>
      <c r="AEE7" s="788"/>
      <c r="AEF7" s="788"/>
      <c r="AEG7" s="788"/>
      <c r="AEH7" s="788"/>
      <c r="AEI7" s="788"/>
      <c r="AEJ7" s="788"/>
      <c r="AEK7" s="788"/>
      <c r="AEL7" s="788"/>
      <c r="AEM7" s="788"/>
      <c r="AEN7" s="788"/>
      <c r="AEO7" s="788"/>
      <c r="AEP7" s="788"/>
      <c r="AEQ7" s="788"/>
      <c r="AER7" s="788"/>
      <c r="AES7" s="788"/>
      <c r="AET7" s="788"/>
      <c r="AEU7" s="788"/>
      <c r="AEV7" s="788"/>
      <c r="AEW7" s="788"/>
      <c r="AEX7" s="788"/>
      <c r="AEY7" s="788"/>
      <c r="AEZ7" s="788"/>
      <c r="AFA7" s="788"/>
      <c r="AFB7" s="788"/>
      <c r="AFC7" s="788"/>
      <c r="AFD7" s="788"/>
      <c r="AFE7" s="788"/>
      <c r="AFF7" s="788"/>
      <c r="AFG7" s="788"/>
      <c r="AFH7" s="788"/>
      <c r="AFI7" s="788"/>
      <c r="AFJ7" s="788"/>
      <c r="AFK7" s="788"/>
      <c r="AFL7" s="788"/>
      <c r="AFM7" s="788"/>
      <c r="AFN7" s="788"/>
      <c r="AFO7" s="788"/>
      <c r="AFP7" s="788"/>
      <c r="AFQ7" s="788"/>
      <c r="AFR7" s="788"/>
      <c r="AFS7" s="788"/>
      <c r="AFT7" s="788"/>
      <c r="AFU7" s="788"/>
      <c r="AFV7" s="788"/>
      <c r="AFW7" s="788"/>
      <c r="AFX7" s="788"/>
      <c r="AFY7" s="788"/>
      <c r="AFZ7" s="788"/>
      <c r="AGA7" s="788"/>
      <c r="AGB7" s="788"/>
      <c r="AGC7" s="788"/>
      <c r="AGD7" s="788"/>
      <c r="AGE7" s="788"/>
      <c r="AGF7" s="788"/>
      <c r="AGG7" s="788"/>
      <c r="AGH7" s="788"/>
      <c r="AGI7" s="788"/>
      <c r="AGJ7" s="788"/>
      <c r="AGK7" s="788"/>
      <c r="AGL7" s="788"/>
      <c r="AGM7" s="788"/>
      <c r="AGN7" s="788"/>
      <c r="AGO7" s="788"/>
      <c r="AGP7" s="788"/>
      <c r="AGQ7" s="788"/>
      <c r="AGR7" s="788"/>
      <c r="AGS7" s="788"/>
      <c r="AGT7" s="788"/>
      <c r="AGU7" s="788"/>
      <c r="AGV7" s="788"/>
      <c r="AGW7" s="788"/>
      <c r="AGX7" s="788"/>
      <c r="AGY7" s="788"/>
      <c r="AGZ7" s="788"/>
      <c r="AHA7" s="788"/>
      <c r="AHB7" s="788"/>
      <c r="AHC7" s="788"/>
      <c r="AHD7" s="788"/>
      <c r="AHE7" s="788"/>
      <c r="AHF7" s="788"/>
      <c r="AHG7" s="788"/>
      <c r="AHH7" s="788"/>
      <c r="AHI7" s="788"/>
      <c r="AHJ7" s="788"/>
      <c r="AHK7" s="788"/>
      <c r="AHL7" s="788"/>
      <c r="AHM7" s="788"/>
      <c r="AHN7" s="788"/>
      <c r="AHO7" s="788"/>
      <c r="AHP7" s="788"/>
      <c r="AHQ7" s="788"/>
      <c r="AHR7" s="788"/>
      <c r="AHS7" s="788"/>
      <c r="AHT7" s="788"/>
      <c r="AHU7" s="788"/>
      <c r="AHV7" s="788"/>
      <c r="AHW7" s="788"/>
      <c r="AHX7" s="788"/>
      <c r="AHY7" s="788"/>
      <c r="AHZ7" s="788"/>
      <c r="AIA7" s="788"/>
      <c r="AIB7" s="788"/>
      <c r="AIC7" s="788"/>
      <c r="AID7" s="788"/>
      <c r="AIE7" s="788"/>
      <c r="AIF7" s="788"/>
      <c r="AIG7" s="788"/>
      <c r="AIH7" s="788"/>
      <c r="AII7" s="788"/>
      <c r="AIJ7" s="788"/>
      <c r="AIK7" s="788"/>
      <c r="AIL7" s="788"/>
      <c r="AIM7" s="788"/>
      <c r="AIN7" s="788"/>
      <c r="AIO7" s="788"/>
      <c r="AIP7" s="788"/>
      <c r="AIQ7" s="788"/>
      <c r="AIR7" s="788"/>
      <c r="AIS7" s="788"/>
      <c r="AIT7" s="788"/>
      <c r="AIU7" s="788"/>
      <c r="AIV7" s="788"/>
      <c r="AIW7" s="788"/>
      <c r="AIX7" s="788"/>
      <c r="AIY7" s="788"/>
      <c r="AIZ7" s="788"/>
      <c r="AJA7" s="788"/>
      <c r="AJB7" s="788"/>
      <c r="AJC7" s="788"/>
      <c r="AJD7" s="788"/>
      <c r="AJE7" s="788"/>
      <c r="AJF7" s="788"/>
      <c r="AJG7" s="788"/>
      <c r="AJH7" s="788"/>
      <c r="AJI7" s="788"/>
      <c r="AJJ7" s="788"/>
      <c r="AJK7" s="788"/>
      <c r="AJL7" s="788"/>
      <c r="AJM7" s="788"/>
      <c r="AJN7" s="788"/>
      <c r="AJO7" s="788"/>
      <c r="AJP7" s="788"/>
      <c r="AJQ7" s="788"/>
      <c r="AJR7" s="788"/>
      <c r="AJS7" s="788"/>
      <c r="AJT7" s="788"/>
      <c r="AJU7" s="788"/>
      <c r="AJV7" s="788"/>
      <c r="AJW7" s="788"/>
      <c r="AJX7" s="788"/>
      <c r="AJY7" s="788"/>
      <c r="AJZ7" s="788"/>
      <c r="AKA7" s="788"/>
      <c r="AKB7" s="788"/>
      <c r="AKC7" s="788"/>
      <c r="AKD7" s="788"/>
      <c r="AKE7" s="788"/>
      <c r="AKF7" s="788"/>
      <c r="AKG7" s="788"/>
      <c r="AKH7" s="788"/>
      <c r="AKI7" s="788"/>
      <c r="AKJ7" s="788"/>
      <c r="AKK7" s="788"/>
      <c r="AKL7" s="788"/>
      <c r="AKM7" s="788"/>
      <c r="AKN7" s="788"/>
      <c r="AKO7" s="788"/>
      <c r="AKP7" s="788"/>
      <c r="AKQ7" s="788"/>
      <c r="AKR7" s="788"/>
      <c r="AKS7" s="788"/>
      <c r="AKT7" s="788"/>
      <c r="AKU7" s="788"/>
      <c r="AKV7" s="788"/>
      <c r="AKW7" s="788"/>
      <c r="AKX7" s="788"/>
      <c r="AKY7" s="788"/>
      <c r="AKZ7" s="788"/>
      <c r="ALA7" s="788"/>
      <c r="ALB7" s="788"/>
      <c r="ALC7" s="788"/>
      <c r="ALD7" s="788"/>
      <c r="ALE7" s="788"/>
      <c r="ALF7" s="788"/>
      <c r="ALG7" s="788"/>
      <c r="ALH7" s="788"/>
      <c r="ALI7" s="788"/>
      <c r="ALJ7" s="788"/>
      <c r="ALK7" s="788"/>
      <c r="ALL7" s="788"/>
      <c r="ALM7" s="788"/>
      <c r="ALN7" s="788"/>
      <c r="ALO7" s="788"/>
      <c r="ALP7" s="788"/>
      <c r="ALQ7" s="788"/>
      <c r="ALR7" s="788"/>
      <c r="ALS7" s="788"/>
      <c r="ALT7" s="788"/>
      <c r="ALU7" s="788"/>
      <c r="ALV7" s="788"/>
      <c r="ALW7" s="788"/>
      <c r="ALX7" s="788"/>
      <c r="ALY7" s="788"/>
      <c r="ALZ7" s="788"/>
      <c r="AMA7" s="788"/>
      <c r="AMB7" s="788"/>
      <c r="AMC7" s="788"/>
      <c r="AMD7" s="788"/>
      <c r="AME7" s="788"/>
      <c r="AMF7" s="788"/>
      <c r="AMG7" s="788"/>
      <c r="AMH7" s="788"/>
      <c r="AMI7" s="788"/>
      <c r="AMJ7" s="788"/>
      <c r="AMK7" s="788"/>
      <c r="AML7" s="788"/>
      <c r="AMM7" s="788"/>
      <c r="AMN7" s="788"/>
      <c r="AMO7" s="788"/>
      <c r="AMP7" s="788"/>
      <c r="AMQ7" s="788"/>
      <c r="AMR7" s="788"/>
      <c r="AMS7" s="788"/>
      <c r="AMT7" s="788"/>
      <c r="AMU7" s="788"/>
      <c r="AMV7" s="788"/>
      <c r="AMW7" s="788"/>
      <c r="AMX7" s="788"/>
      <c r="AMY7" s="788"/>
      <c r="AMZ7" s="788"/>
      <c r="ANA7" s="788"/>
      <c r="ANB7" s="788"/>
      <c r="ANC7" s="788"/>
      <c r="AND7" s="788"/>
      <c r="ANE7" s="788"/>
      <c r="ANF7" s="788"/>
      <c r="ANG7" s="788"/>
      <c r="ANH7" s="788"/>
      <c r="ANI7" s="788"/>
      <c r="ANJ7" s="788"/>
      <c r="ANK7" s="788"/>
      <c r="ANL7" s="788"/>
      <c r="ANM7" s="788"/>
      <c r="ANN7" s="788"/>
      <c r="ANO7" s="788"/>
      <c r="ANP7" s="788"/>
      <c r="ANQ7" s="788"/>
      <c r="ANR7" s="788"/>
      <c r="ANS7" s="788"/>
      <c r="ANT7" s="788"/>
      <c r="ANU7" s="788"/>
      <c r="ANV7" s="788"/>
      <c r="ANW7" s="788"/>
      <c r="ANX7" s="788"/>
      <c r="ANY7" s="788"/>
      <c r="ANZ7" s="788"/>
      <c r="AOA7" s="788"/>
      <c r="AOB7" s="788"/>
      <c r="AOC7" s="788"/>
      <c r="AOD7" s="788"/>
      <c r="AOE7" s="788"/>
      <c r="AOF7" s="788"/>
      <c r="AOG7" s="788"/>
      <c r="AOH7" s="788"/>
      <c r="AOI7" s="788"/>
      <c r="AOJ7" s="788"/>
      <c r="AOK7" s="788"/>
      <c r="AOL7" s="788"/>
      <c r="AOM7" s="788"/>
      <c r="AON7" s="788"/>
      <c r="AOO7" s="788"/>
      <c r="AOP7" s="788"/>
      <c r="AOQ7" s="788"/>
      <c r="AOR7" s="788"/>
      <c r="AOS7" s="788"/>
      <c r="AOT7" s="788"/>
      <c r="AOU7" s="788"/>
      <c r="AOV7" s="788"/>
      <c r="AOW7" s="788"/>
      <c r="AOX7" s="788"/>
      <c r="AOY7" s="788"/>
      <c r="AOZ7" s="788"/>
      <c r="APA7" s="788"/>
      <c r="APB7" s="788"/>
      <c r="APC7" s="788"/>
      <c r="APD7" s="788"/>
      <c r="APE7" s="788"/>
      <c r="APF7" s="788"/>
      <c r="APG7" s="788"/>
      <c r="APH7" s="788"/>
      <c r="API7" s="788"/>
      <c r="APJ7" s="788"/>
      <c r="APK7" s="788"/>
      <c r="APL7" s="788"/>
      <c r="APM7" s="788"/>
      <c r="APN7" s="788"/>
      <c r="APO7" s="788"/>
      <c r="APP7" s="788"/>
      <c r="APQ7" s="788"/>
      <c r="APR7" s="788"/>
      <c r="APS7" s="788"/>
      <c r="APT7" s="788"/>
      <c r="APU7" s="788"/>
      <c r="APV7" s="788"/>
      <c r="APW7" s="788"/>
      <c r="APX7" s="788"/>
      <c r="APY7" s="788"/>
      <c r="APZ7" s="788"/>
      <c r="AQA7" s="788"/>
      <c r="AQB7" s="788"/>
      <c r="AQC7" s="788"/>
      <c r="AQD7" s="788"/>
      <c r="AQE7" s="788"/>
      <c r="AQF7" s="788"/>
      <c r="AQG7" s="788"/>
      <c r="AQH7" s="788"/>
      <c r="AQI7" s="788"/>
      <c r="AQJ7" s="788"/>
      <c r="AQK7" s="788"/>
      <c r="AQL7" s="788"/>
      <c r="AQM7" s="788"/>
      <c r="AQN7" s="788"/>
      <c r="AQO7" s="788"/>
      <c r="AQP7" s="788"/>
      <c r="AQQ7" s="788"/>
      <c r="AQR7" s="788"/>
      <c r="AQS7" s="788"/>
      <c r="AQT7" s="788"/>
      <c r="AQU7" s="788"/>
      <c r="AQV7" s="788"/>
      <c r="AQW7" s="788"/>
      <c r="AQX7" s="788"/>
      <c r="AQY7" s="788"/>
      <c r="AQZ7" s="788"/>
      <c r="ARA7" s="788"/>
      <c r="ARB7" s="788"/>
      <c r="ARC7" s="788"/>
      <c r="ARD7" s="788"/>
      <c r="ARE7" s="788"/>
      <c r="ARF7" s="788"/>
      <c r="ARG7" s="788"/>
      <c r="ARH7" s="788"/>
      <c r="ARI7" s="788"/>
      <c r="ARJ7" s="788"/>
      <c r="ARK7" s="788"/>
      <c r="ARL7" s="788"/>
      <c r="ARM7" s="788"/>
      <c r="ARN7" s="788"/>
      <c r="ARO7" s="788"/>
      <c r="ARP7" s="788"/>
      <c r="ARQ7" s="788"/>
      <c r="ARR7" s="788"/>
      <c r="ARS7" s="788"/>
      <c r="ART7" s="788"/>
      <c r="ARU7" s="788"/>
      <c r="ARV7" s="788"/>
      <c r="ARW7" s="788"/>
      <c r="ARX7" s="788"/>
      <c r="ARY7" s="788"/>
      <c r="ARZ7" s="788"/>
      <c r="ASA7" s="788"/>
      <c r="ASB7" s="788"/>
      <c r="ASC7" s="788"/>
      <c r="ASD7" s="788"/>
      <c r="ASE7" s="788"/>
      <c r="ASF7" s="788"/>
      <c r="ASG7" s="788"/>
      <c r="ASH7" s="788"/>
      <c r="ASI7" s="788"/>
      <c r="ASJ7" s="788"/>
      <c r="ASK7" s="788"/>
      <c r="ASL7" s="788"/>
      <c r="ASM7" s="788"/>
      <c r="ASN7" s="788"/>
      <c r="ASO7" s="788"/>
      <c r="ASP7" s="788"/>
      <c r="ASQ7" s="788"/>
      <c r="ASR7" s="788"/>
      <c r="ASS7" s="788"/>
      <c r="AST7" s="788"/>
      <c r="ASU7" s="788"/>
      <c r="ASV7" s="788"/>
      <c r="ASW7" s="788"/>
      <c r="ASX7" s="788"/>
      <c r="ASY7" s="788"/>
      <c r="ASZ7" s="788"/>
      <c r="ATA7" s="788"/>
      <c r="ATB7" s="788"/>
      <c r="ATC7" s="788"/>
      <c r="ATD7" s="788"/>
      <c r="ATE7" s="788"/>
      <c r="ATF7" s="788"/>
      <c r="ATG7" s="788"/>
      <c r="ATH7" s="788"/>
      <c r="ATI7" s="788"/>
      <c r="ATJ7" s="788"/>
      <c r="ATK7" s="788"/>
      <c r="ATL7" s="788"/>
      <c r="ATM7" s="788"/>
      <c r="ATN7" s="788"/>
      <c r="ATO7" s="788"/>
      <c r="ATP7" s="788"/>
      <c r="ATQ7" s="788"/>
      <c r="ATR7" s="788"/>
      <c r="ATS7" s="788"/>
      <c r="ATT7" s="788"/>
      <c r="ATU7" s="788"/>
      <c r="ATV7" s="788"/>
      <c r="ATW7" s="788"/>
      <c r="ATX7" s="788"/>
      <c r="ATY7" s="788"/>
      <c r="ATZ7" s="788"/>
      <c r="AUA7" s="788"/>
      <c r="AUB7" s="788"/>
      <c r="AUC7" s="788"/>
      <c r="AUD7" s="788"/>
      <c r="AUE7" s="788"/>
      <c r="AUF7" s="788"/>
      <c r="AUG7" s="788"/>
      <c r="AUH7" s="788"/>
      <c r="AUI7" s="788"/>
      <c r="AUJ7" s="788"/>
      <c r="AUK7" s="788"/>
      <c r="AUL7" s="788"/>
      <c r="AUM7" s="788"/>
      <c r="AUN7" s="788"/>
      <c r="AUO7" s="788"/>
      <c r="AUP7" s="788"/>
      <c r="AUQ7" s="788"/>
      <c r="AUR7" s="788"/>
      <c r="AUS7" s="788"/>
      <c r="AUT7" s="788"/>
      <c r="AUU7" s="788"/>
      <c r="AUV7" s="788"/>
      <c r="AUW7" s="788"/>
      <c r="AUX7" s="788"/>
      <c r="AUY7" s="788"/>
      <c r="AUZ7" s="788"/>
      <c r="AVA7" s="788"/>
      <c r="AVB7" s="788"/>
      <c r="AVC7" s="788"/>
      <c r="AVD7" s="788"/>
      <c r="AVE7" s="788"/>
      <c r="AVF7" s="788"/>
      <c r="AVG7" s="788"/>
      <c r="AVH7" s="788"/>
      <c r="AVI7" s="788"/>
      <c r="AVJ7" s="788"/>
      <c r="AVK7" s="788"/>
      <c r="AVL7" s="788"/>
      <c r="AVM7" s="788"/>
      <c r="AVN7" s="788"/>
      <c r="AVO7" s="788"/>
      <c r="AVP7" s="788"/>
      <c r="AVQ7" s="788"/>
      <c r="AVR7" s="788"/>
      <c r="AVS7" s="788"/>
      <c r="AVT7" s="788"/>
      <c r="AVU7" s="788"/>
      <c r="AVV7" s="788"/>
      <c r="AVW7" s="788"/>
      <c r="AVX7" s="788"/>
      <c r="AVY7" s="788"/>
      <c r="AVZ7" s="788"/>
      <c r="AWA7" s="788"/>
      <c r="AWB7" s="788"/>
      <c r="AWC7" s="788"/>
      <c r="AWD7" s="788"/>
      <c r="AWE7" s="788"/>
      <c r="AWF7" s="788"/>
      <c r="AWG7" s="788"/>
      <c r="AWH7" s="788"/>
      <c r="AWI7" s="788"/>
      <c r="AWJ7" s="788"/>
      <c r="AWK7" s="788"/>
      <c r="AWL7" s="788"/>
      <c r="AWM7" s="788"/>
      <c r="AWN7" s="788"/>
      <c r="AWO7" s="788"/>
      <c r="AWP7" s="788"/>
      <c r="AWQ7" s="788"/>
      <c r="AWR7" s="788"/>
      <c r="AWS7" s="788"/>
      <c r="AWT7" s="788"/>
      <c r="AWU7" s="788"/>
      <c r="AWV7" s="788"/>
      <c r="AWW7" s="788"/>
      <c r="AWX7" s="788"/>
      <c r="AWY7" s="788"/>
      <c r="AWZ7" s="788"/>
      <c r="AXA7" s="788"/>
      <c r="AXB7" s="788"/>
      <c r="AXC7" s="788"/>
      <c r="AXD7" s="788"/>
      <c r="AXE7" s="788"/>
      <c r="AXF7" s="788"/>
      <c r="AXG7" s="788"/>
      <c r="AXH7" s="788"/>
      <c r="AXI7" s="788"/>
      <c r="AXJ7" s="788"/>
      <c r="AXK7" s="788"/>
      <c r="AXL7" s="788"/>
      <c r="AXM7" s="788"/>
      <c r="AXN7" s="788"/>
      <c r="AXO7" s="788"/>
      <c r="AXP7" s="788"/>
      <c r="AXQ7" s="788"/>
      <c r="AXR7" s="788"/>
      <c r="AXS7" s="788"/>
      <c r="AXT7" s="788"/>
      <c r="AXU7" s="788"/>
      <c r="AXV7" s="788"/>
      <c r="AXW7" s="788"/>
      <c r="AXX7" s="788"/>
      <c r="AXY7" s="788"/>
      <c r="AXZ7" s="788"/>
      <c r="AYA7" s="788"/>
      <c r="AYB7" s="788"/>
      <c r="AYC7" s="788"/>
      <c r="AYD7" s="788"/>
      <c r="AYE7" s="788"/>
      <c r="AYF7" s="788"/>
      <c r="AYG7" s="788"/>
      <c r="AYH7" s="788"/>
      <c r="AYI7" s="788"/>
      <c r="AYJ7" s="788"/>
      <c r="AYK7" s="788"/>
      <c r="AYL7" s="788"/>
      <c r="AYM7" s="788"/>
      <c r="AYN7" s="788"/>
      <c r="AYO7" s="788"/>
      <c r="AYP7" s="788"/>
      <c r="AYQ7" s="788"/>
      <c r="AYR7" s="788"/>
      <c r="AYS7" s="788"/>
      <c r="AYT7" s="788"/>
      <c r="AYU7" s="788"/>
      <c r="AYV7" s="788"/>
      <c r="AYW7" s="788"/>
      <c r="AYX7" s="788"/>
      <c r="AYY7" s="788"/>
      <c r="AYZ7" s="788"/>
      <c r="AZA7" s="788"/>
      <c r="AZB7" s="788"/>
      <c r="AZC7" s="788"/>
      <c r="AZD7" s="788"/>
      <c r="AZE7" s="788"/>
      <c r="AZF7" s="788"/>
      <c r="AZG7" s="788"/>
      <c r="AZH7" s="788"/>
      <c r="AZI7" s="788"/>
      <c r="AZJ7" s="788"/>
      <c r="AZK7" s="788"/>
      <c r="AZL7" s="788"/>
      <c r="AZM7" s="788"/>
      <c r="AZN7" s="788"/>
      <c r="AZO7" s="788"/>
      <c r="AZP7" s="788"/>
      <c r="AZQ7" s="788"/>
      <c r="AZR7" s="788"/>
      <c r="AZS7" s="788"/>
      <c r="AZT7" s="788"/>
      <c r="AZU7" s="788"/>
      <c r="AZV7" s="788"/>
      <c r="AZW7" s="788"/>
      <c r="AZX7" s="788"/>
      <c r="AZY7" s="788"/>
      <c r="AZZ7" s="788"/>
      <c r="BAA7" s="788"/>
      <c r="BAB7" s="788"/>
      <c r="BAC7" s="788"/>
      <c r="BAD7" s="788"/>
      <c r="BAE7" s="788"/>
      <c r="BAF7" s="788"/>
      <c r="BAG7" s="788"/>
      <c r="BAH7" s="788"/>
      <c r="BAI7" s="788"/>
      <c r="BAJ7" s="788"/>
      <c r="BAK7" s="788"/>
      <c r="BAL7" s="788"/>
      <c r="BAM7" s="788"/>
      <c r="BAN7" s="788"/>
      <c r="BAO7" s="788"/>
      <c r="BAP7" s="788"/>
      <c r="BAQ7" s="788"/>
      <c r="BAR7" s="788"/>
      <c r="BAS7" s="788"/>
      <c r="BAT7" s="788"/>
      <c r="BAU7" s="788"/>
      <c r="BAV7" s="788"/>
      <c r="BAW7" s="788"/>
      <c r="BAX7" s="788"/>
      <c r="BAY7" s="788"/>
      <c r="BAZ7" s="788"/>
      <c r="BBA7" s="788"/>
      <c r="BBB7" s="788"/>
      <c r="BBC7" s="788"/>
      <c r="BBD7" s="788"/>
      <c r="BBE7" s="788"/>
      <c r="BBF7" s="788"/>
      <c r="BBG7" s="788"/>
      <c r="BBH7" s="788"/>
      <c r="BBI7" s="788"/>
      <c r="BBJ7" s="788"/>
      <c r="BBK7" s="788"/>
      <c r="BBL7" s="788"/>
      <c r="BBM7" s="788"/>
      <c r="BBN7" s="788"/>
      <c r="BBO7" s="788"/>
      <c r="BBP7" s="788"/>
      <c r="BBQ7" s="788"/>
      <c r="BBR7" s="788"/>
      <c r="BBS7" s="788"/>
      <c r="BBT7" s="788"/>
      <c r="BBU7" s="788"/>
      <c r="BBV7" s="788"/>
      <c r="BBW7" s="788"/>
      <c r="BBX7" s="788"/>
      <c r="BBY7" s="788"/>
      <c r="BBZ7" s="788"/>
      <c r="BCA7" s="788"/>
      <c r="BCB7" s="788"/>
      <c r="BCC7" s="788"/>
      <c r="BCD7" s="788"/>
      <c r="BCE7" s="788"/>
      <c r="BCF7" s="788"/>
      <c r="BCG7" s="788"/>
      <c r="BCH7" s="788"/>
      <c r="BCI7" s="788"/>
      <c r="BCJ7" s="788"/>
      <c r="BCK7" s="788"/>
      <c r="BCL7" s="788"/>
      <c r="BCM7" s="788"/>
      <c r="BCN7" s="788"/>
      <c r="BCO7" s="788"/>
      <c r="BCP7" s="788"/>
      <c r="BCQ7" s="788"/>
      <c r="BCR7" s="788"/>
      <c r="BCS7" s="788"/>
      <c r="BCT7" s="788"/>
      <c r="BCU7" s="788"/>
      <c r="BCV7" s="788"/>
      <c r="BCW7" s="788"/>
      <c r="BCX7" s="788"/>
      <c r="BCY7" s="788"/>
      <c r="BCZ7" s="788"/>
      <c r="BDA7" s="788"/>
      <c r="BDB7" s="788"/>
      <c r="BDC7" s="788"/>
      <c r="BDD7" s="788"/>
      <c r="BDE7" s="788"/>
      <c r="BDF7" s="788"/>
      <c r="BDG7" s="788"/>
      <c r="BDH7" s="788"/>
      <c r="BDI7" s="788"/>
      <c r="BDJ7" s="788"/>
      <c r="BDK7" s="788"/>
      <c r="BDL7" s="788"/>
      <c r="BDM7" s="788"/>
      <c r="BDN7" s="788"/>
      <c r="BDO7" s="788"/>
      <c r="BDP7" s="788"/>
      <c r="BDQ7" s="788"/>
      <c r="BDR7" s="788"/>
      <c r="BDS7" s="788"/>
      <c r="BDT7" s="788"/>
      <c r="BDU7" s="788"/>
      <c r="BDV7" s="788"/>
      <c r="BDW7" s="788"/>
      <c r="BDX7" s="788"/>
      <c r="BDY7" s="788"/>
      <c r="BDZ7" s="788"/>
      <c r="BEA7" s="788"/>
      <c r="BEB7" s="788"/>
      <c r="BEC7" s="788"/>
      <c r="BED7" s="788"/>
      <c r="BEE7" s="788"/>
      <c r="BEF7" s="788"/>
      <c r="BEG7" s="788"/>
      <c r="BEH7" s="788"/>
      <c r="BEI7" s="788"/>
      <c r="BEJ7" s="788"/>
      <c r="BEK7" s="788"/>
      <c r="BEL7" s="788"/>
      <c r="BEM7" s="788"/>
      <c r="BEN7" s="788"/>
      <c r="BEO7" s="788"/>
      <c r="BEP7" s="788"/>
      <c r="BEQ7" s="788"/>
      <c r="BER7" s="788"/>
      <c r="BES7" s="788"/>
      <c r="BET7" s="788"/>
      <c r="BEU7" s="788"/>
      <c r="BEV7" s="788"/>
      <c r="BEW7" s="788"/>
      <c r="BEX7" s="788"/>
      <c r="BEY7" s="788"/>
      <c r="BEZ7" s="788"/>
      <c r="BFA7" s="788"/>
      <c r="BFB7" s="788"/>
      <c r="BFC7" s="788"/>
      <c r="BFD7" s="788"/>
      <c r="BFE7" s="788"/>
      <c r="BFF7" s="788"/>
      <c r="BFG7" s="788"/>
      <c r="BFH7" s="788"/>
      <c r="BFI7" s="788"/>
      <c r="BFJ7" s="788"/>
      <c r="BFK7" s="788"/>
      <c r="BFL7" s="788"/>
      <c r="BFM7" s="788"/>
      <c r="BFN7" s="788"/>
      <c r="BFO7" s="788"/>
      <c r="BFP7" s="788"/>
      <c r="BFQ7" s="788"/>
      <c r="BFR7" s="788"/>
      <c r="BFS7" s="788"/>
      <c r="BFT7" s="788"/>
      <c r="BFU7" s="788"/>
      <c r="BFV7" s="788"/>
      <c r="BFW7" s="788"/>
      <c r="BFX7" s="788"/>
      <c r="BFY7" s="788"/>
      <c r="BFZ7" s="788"/>
      <c r="BGA7" s="788"/>
      <c r="BGB7" s="788"/>
      <c r="BGC7" s="788"/>
      <c r="BGD7" s="788"/>
      <c r="BGE7" s="788"/>
      <c r="BGF7" s="788"/>
      <c r="BGG7" s="788"/>
      <c r="BGH7" s="788"/>
      <c r="BGI7" s="788"/>
      <c r="BGJ7" s="788"/>
      <c r="BGK7" s="788"/>
      <c r="BGL7" s="788"/>
      <c r="BGM7" s="788"/>
      <c r="BGN7" s="788"/>
      <c r="BGO7" s="788"/>
      <c r="BGP7" s="788"/>
      <c r="BGQ7" s="788"/>
      <c r="BGR7" s="788"/>
      <c r="BGS7" s="788"/>
      <c r="BGT7" s="788"/>
      <c r="BGU7" s="788"/>
      <c r="BGV7" s="788"/>
      <c r="BGW7" s="788"/>
      <c r="BGX7" s="788"/>
      <c r="BGY7" s="788"/>
      <c r="BGZ7" s="788"/>
      <c r="BHA7" s="788"/>
      <c r="BHB7" s="788"/>
      <c r="BHC7" s="788"/>
      <c r="BHD7" s="788"/>
      <c r="BHE7" s="788"/>
      <c r="BHF7" s="788"/>
      <c r="BHG7" s="788"/>
      <c r="BHH7" s="788"/>
      <c r="BHI7" s="788"/>
      <c r="BHJ7" s="788"/>
      <c r="BHK7" s="788"/>
      <c r="BHL7" s="788"/>
      <c r="BHM7" s="788"/>
      <c r="BHN7" s="788"/>
      <c r="BHO7" s="788"/>
      <c r="BHP7" s="788"/>
      <c r="BHQ7" s="788"/>
      <c r="BHR7" s="788"/>
      <c r="BHS7" s="788"/>
      <c r="BHT7" s="788"/>
      <c r="BHU7" s="788"/>
      <c r="BHV7" s="788"/>
      <c r="BHW7" s="788"/>
      <c r="BHX7" s="788"/>
      <c r="BHY7" s="788"/>
      <c r="BHZ7" s="788"/>
      <c r="BIA7" s="788"/>
      <c r="BIB7" s="788"/>
      <c r="BIC7" s="788"/>
      <c r="BID7" s="788"/>
      <c r="BIE7" s="788"/>
      <c r="BIF7" s="788"/>
      <c r="BIG7" s="788"/>
      <c r="BIH7" s="788"/>
      <c r="BII7" s="788"/>
      <c r="BIJ7" s="788"/>
      <c r="BIK7" s="788"/>
      <c r="BIL7" s="788"/>
      <c r="BIM7" s="788"/>
      <c r="BIN7" s="788"/>
      <c r="BIO7" s="788"/>
      <c r="BIP7" s="788"/>
      <c r="BIQ7" s="788"/>
      <c r="BIR7" s="788"/>
      <c r="BIS7" s="788"/>
      <c r="BIT7" s="788"/>
      <c r="BIU7" s="788"/>
      <c r="BIV7" s="788"/>
      <c r="BIW7" s="788"/>
      <c r="BIX7" s="788"/>
      <c r="BIY7" s="788"/>
      <c r="BIZ7" s="788"/>
      <c r="BJA7" s="788"/>
      <c r="BJB7" s="788"/>
      <c r="BJC7" s="788"/>
      <c r="BJD7" s="788"/>
      <c r="BJE7" s="788"/>
      <c r="BJF7" s="788"/>
      <c r="BJG7" s="788"/>
      <c r="BJH7" s="788"/>
      <c r="BJI7" s="788"/>
      <c r="BJJ7" s="788"/>
      <c r="BJK7" s="788"/>
      <c r="BJL7" s="788"/>
      <c r="BJM7" s="788"/>
      <c r="BJN7" s="788"/>
      <c r="BJO7" s="788"/>
      <c r="BJP7" s="788"/>
      <c r="BJQ7" s="788"/>
      <c r="BJR7" s="788"/>
      <c r="BJS7" s="788"/>
      <c r="BJT7" s="788"/>
      <c r="BJU7" s="788"/>
      <c r="BJV7" s="788"/>
      <c r="BJW7" s="788"/>
      <c r="BJX7" s="788"/>
      <c r="BJY7" s="788"/>
      <c r="BJZ7" s="788"/>
      <c r="BKA7" s="788"/>
      <c r="BKB7" s="788"/>
      <c r="BKC7" s="788"/>
      <c r="BKD7" s="788"/>
      <c r="BKE7" s="788"/>
      <c r="BKF7" s="788"/>
      <c r="BKG7" s="788"/>
      <c r="BKH7" s="788"/>
      <c r="BKI7" s="788"/>
      <c r="BKJ7" s="788"/>
      <c r="BKK7" s="788"/>
      <c r="BKL7" s="788"/>
      <c r="BKM7" s="788"/>
      <c r="BKN7" s="788"/>
      <c r="BKO7" s="788"/>
      <c r="BKP7" s="788"/>
      <c r="BKQ7" s="788"/>
      <c r="BKR7" s="788"/>
      <c r="BKS7" s="788"/>
      <c r="BKT7" s="788"/>
      <c r="BKU7" s="788"/>
      <c r="BKV7" s="788"/>
      <c r="BKW7" s="788"/>
      <c r="BKX7" s="788"/>
      <c r="BKY7" s="788"/>
      <c r="BKZ7" s="788"/>
      <c r="BLA7" s="788"/>
      <c r="BLB7" s="788"/>
      <c r="BLC7" s="788"/>
      <c r="BLD7" s="788"/>
      <c r="BLE7" s="788"/>
      <c r="BLF7" s="788"/>
      <c r="BLG7" s="788"/>
      <c r="BLH7" s="788"/>
      <c r="BLI7" s="788"/>
      <c r="BLJ7" s="788"/>
      <c r="BLK7" s="788"/>
      <c r="BLL7" s="788"/>
      <c r="BLM7" s="788"/>
      <c r="BLN7" s="788"/>
      <c r="BLO7" s="788"/>
      <c r="BLP7" s="788"/>
      <c r="BLQ7" s="788"/>
      <c r="BLR7" s="788"/>
      <c r="BLS7" s="788"/>
      <c r="BLT7" s="788"/>
      <c r="BLU7" s="788"/>
      <c r="BLV7" s="788"/>
      <c r="BLW7" s="788"/>
      <c r="BLX7" s="788"/>
      <c r="BLY7" s="788"/>
      <c r="BLZ7" s="788"/>
      <c r="BMA7" s="788"/>
      <c r="BMB7" s="788"/>
      <c r="BMC7" s="788"/>
      <c r="BMD7" s="788"/>
      <c r="BME7" s="788"/>
      <c r="BMF7" s="788"/>
      <c r="BMG7" s="788"/>
      <c r="BMH7" s="788"/>
      <c r="BMI7" s="788"/>
      <c r="BMJ7" s="788"/>
      <c r="BMK7" s="788"/>
      <c r="BML7" s="788"/>
      <c r="BMM7" s="788"/>
      <c r="BMN7" s="788"/>
      <c r="BMO7" s="788"/>
      <c r="BMP7" s="788"/>
      <c r="BMQ7" s="788"/>
      <c r="BMR7" s="788"/>
      <c r="BMS7" s="788"/>
      <c r="BMT7" s="788"/>
      <c r="BMU7" s="788"/>
      <c r="BMV7" s="788"/>
      <c r="BMW7" s="788"/>
      <c r="BMX7" s="788"/>
      <c r="BMY7" s="788"/>
      <c r="BMZ7" s="788"/>
      <c r="BNA7" s="788"/>
      <c r="BNB7" s="788"/>
      <c r="BNC7" s="788"/>
      <c r="BND7" s="788"/>
      <c r="BNE7" s="788"/>
      <c r="BNF7" s="788"/>
      <c r="BNG7" s="788"/>
      <c r="BNH7" s="788"/>
      <c r="BNI7" s="788"/>
      <c r="BNJ7" s="788"/>
      <c r="BNK7" s="788"/>
      <c r="BNL7" s="788"/>
      <c r="BNM7" s="788"/>
      <c r="BNN7" s="788"/>
      <c r="BNO7" s="788"/>
      <c r="BNP7" s="788"/>
      <c r="BNQ7" s="788"/>
      <c r="BNR7" s="788"/>
      <c r="BNS7" s="788"/>
      <c r="BNT7" s="788"/>
      <c r="BNU7" s="788"/>
      <c r="BNV7" s="788"/>
      <c r="BNW7" s="788"/>
      <c r="BNX7" s="788"/>
      <c r="BNY7" s="788"/>
      <c r="BNZ7" s="788"/>
      <c r="BOA7" s="788"/>
      <c r="BOB7" s="788"/>
      <c r="BOC7" s="788"/>
      <c r="BOD7" s="788"/>
      <c r="BOE7" s="788"/>
      <c r="BOF7" s="788"/>
      <c r="BOG7" s="788"/>
      <c r="BOH7" s="788"/>
      <c r="BOI7" s="788"/>
      <c r="BOJ7" s="788"/>
      <c r="BOK7" s="788"/>
      <c r="BOL7" s="788"/>
      <c r="BOM7" s="788"/>
      <c r="BON7" s="788"/>
      <c r="BOO7" s="788"/>
      <c r="BOP7" s="788"/>
      <c r="BOQ7" s="788"/>
      <c r="BOR7" s="788"/>
      <c r="BOS7" s="788"/>
      <c r="BOT7" s="788"/>
      <c r="BOU7" s="788"/>
      <c r="BOV7" s="788"/>
      <c r="BOW7" s="788"/>
      <c r="BOX7" s="788"/>
      <c r="BOY7" s="788"/>
      <c r="BOZ7" s="788"/>
      <c r="BPA7" s="788"/>
      <c r="BPB7" s="788"/>
      <c r="BPC7" s="788"/>
      <c r="BPD7" s="788"/>
      <c r="BPE7" s="788"/>
      <c r="BPF7" s="788"/>
      <c r="BPG7" s="788"/>
      <c r="BPH7" s="788"/>
      <c r="BPI7" s="788"/>
      <c r="BPJ7" s="788"/>
      <c r="BPK7" s="788"/>
      <c r="BPL7" s="788"/>
      <c r="BPM7" s="788"/>
      <c r="BPN7" s="788"/>
      <c r="BPO7" s="788"/>
      <c r="BPP7" s="788"/>
      <c r="BPQ7" s="788"/>
      <c r="BPR7" s="788"/>
      <c r="BPS7" s="788"/>
      <c r="BPT7" s="788"/>
      <c r="BPU7" s="788"/>
      <c r="BPV7" s="788"/>
      <c r="BPW7" s="788"/>
      <c r="BPX7" s="788"/>
      <c r="BPY7" s="788"/>
      <c r="BPZ7" s="788"/>
      <c r="BQA7" s="788"/>
      <c r="BQB7" s="788"/>
      <c r="BQC7" s="788"/>
      <c r="BQD7" s="788"/>
      <c r="BQE7" s="788"/>
      <c r="BQF7" s="788"/>
      <c r="BQG7" s="788"/>
      <c r="BQH7" s="788"/>
      <c r="BQI7" s="788"/>
      <c r="BQJ7" s="788"/>
      <c r="BQK7" s="788"/>
      <c r="BQL7" s="788"/>
      <c r="BQM7" s="788"/>
      <c r="BQN7" s="788"/>
      <c r="BQO7" s="788"/>
      <c r="BQP7" s="788"/>
      <c r="BQQ7" s="788"/>
      <c r="BQR7" s="788"/>
      <c r="BQS7" s="788"/>
      <c r="BQT7" s="788"/>
      <c r="BQU7" s="788"/>
      <c r="BQV7" s="788"/>
      <c r="BQW7" s="788"/>
      <c r="BQX7" s="788"/>
      <c r="BQY7" s="788"/>
      <c r="BQZ7" s="788"/>
      <c r="BRA7" s="788"/>
      <c r="BRB7" s="788"/>
      <c r="BRC7" s="788"/>
      <c r="BRD7" s="788"/>
      <c r="BRE7" s="788"/>
      <c r="BRF7" s="788"/>
      <c r="BRG7" s="788"/>
      <c r="BRH7" s="788"/>
      <c r="BRI7" s="788"/>
      <c r="BRJ7" s="788"/>
      <c r="BRK7" s="788"/>
      <c r="BRL7" s="788"/>
      <c r="BRM7" s="788"/>
      <c r="BRN7" s="788"/>
      <c r="BRO7" s="788"/>
      <c r="BRP7" s="788"/>
      <c r="BRQ7" s="788"/>
      <c r="BRR7" s="788"/>
      <c r="BRS7" s="788"/>
      <c r="BRT7" s="788"/>
      <c r="BRU7" s="788"/>
      <c r="BRV7" s="788"/>
      <c r="BRW7" s="788"/>
      <c r="BRX7" s="788"/>
      <c r="BRY7" s="788"/>
      <c r="BRZ7" s="788"/>
      <c r="BSA7" s="788"/>
      <c r="BSB7" s="788"/>
      <c r="BSC7" s="788"/>
      <c r="BSD7" s="788"/>
      <c r="BSE7" s="788"/>
      <c r="BSF7" s="788"/>
      <c r="BSG7" s="788"/>
      <c r="BSH7" s="788"/>
      <c r="BSI7" s="788"/>
      <c r="BSJ7" s="788"/>
      <c r="BSK7" s="788"/>
      <c r="BSL7" s="788"/>
      <c r="BSM7" s="788"/>
      <c r="BSN7" s="788"/>
      <c r="BSO7" s="788"/>
      <c r="BSP7" s="788"/>
      <c r="BSQ7" s="788"/>
      <c r="BSR7" s="788"/>
      <c r="BSS7" s="788"/>
      <c r="BST7" s="788"/>
      <c r="BSU7" s="788"/>
      <c r="BSV7" s="788"/>
      <c r="BSW7" s="788"/>
      <c r="BSX7" s="788"/>
      <c r="BSY7" s="788"/>
      <c r="BSZ7" s="788"/>
      <c r="BTA7" s="788"/>
      <c r="BTB7" s="788"/>
      <c r="BTC7" s="788"/>
      <c r="BTD7" s="788"/>
      <c r="BTE7" s="788"/>
      <c r="BTF7" s="788"/>
      <c r="BTG7" s="788"/>
      <c r="BTH7" s="788"/>
      <c r="BTI7" s="788"/>
      <c r="BTJ7" s="788"/>
      <c r="BTK7" s="788"/>
      <c r="BTL7" s="788"/>
      <c r="BTM7" s="788"/>
      <c r="BTN7" s="788"/>
      <c r="BTO7" s="788"/>
      <c r="BTP7" s="788"/>
      <c r="BTQ7" s="788"/>
      <c r="BTR7" s="788"/>
      <c r="BTS7" s="788"/>
      <c r="BTT7" s="788"/>
      <c r="BTU7" s="788"/>
      <c r="BTV7" s="788"/>
      <c r="BTW7" s="788"/>
      <c r="BTX7" s="788"/>
      <c r="BTY7" s="788"/>
      <c r="BTZ7" s="788"/>
      <c r="BUA7" s="788"/>
      <c r="BUB7" s="788"/>
      <c r="BUC7" s="788"/>
      <c r="BUD7" s="788"/>
      <c r="BUE7" s="788"/>
      <c r="BUF7" s="788"/>
      <c r="BUG7" s="788"/>
      <c r="BUH7" s="788"/>
      <c r="BUI7" s="788"/>
      <c r="BUJ7" s="788"/>
      <c r="BUK7" s="788"/>
      <c r="BUL7" s="788"/>
      <c r="BUM7" s="788"/>
      <c r="BUN7" s="788"/>
      <c r="BUO7" s="788"/>
      <c r="BUP7" s="788"/>
      <c r="BUQ7" s="788"/>
      <c r="BUR7" s="788"/>
      <c r="BUS7" s="788"/>
      <c r="BUT7" s="788"/>
      <c r="BUU7" s="788"/>
      <c r="BUV7" s="788"/>
      <c r="BUW7" s="788"/>
      <c r="BUX7" s="788"/>
      <c r="BUY7" s="788"/>
      <c r="BUZ7" s="788"/>
      <c r="BVA7" s="788"/>
      <c r="BVB7" s="788"/>
      <c r="BVC7" s="788"/>
      <c r="BVD7" s="788"/>
      <c r="BVE7" s="788"/>
      <c r="BVF7" s="788"/>
      <c r="BVG7" s="788"/>
      <c r="BVH7" s="788"/>
      <c r="BVI7" s="788"/>
      <c r="BVJ7" s="788"/>
      <c r="BVK7" s="788"/>
      <c r="BVL7" s="788"/>
      <c r="BVM7" s="788"/>
      <c r="BVN7" s="788"/>
      <c r="BVO7" s="788"/>
      <c r="BVP7" s="788"/>
      <c r="BVQ7" s="788"/>
      <c r="BVR7" s="788"/>
      <c r="BVS7" s="788"/>
      <c r="BVT7" s="788"/>
      <c r="BVU7" s="788"/>
      <c r="BVV7" s="788"/>
      <c r="BVW7" s="788"/>
      <c r="BVX7" s="788"/>
      <c r="BVY7" s="788"/>
      <c r="BVZ7" s="788"/>
      <c r="BWA7" s="788"/>
      <c r="BWB7" s="788"/>
      <c r="BWC7" s="788"/>
      <c r="BWD7" s="788"/>
      <c r="BWE7" s="788"/>
      <c r="BWF7" s="788"/>
      <c r="BWG7" s="788"/>
      <c r="BWH7" s="788"/>
      <c r="BWI7" s="788"/>
      <c r="BWJ7" s="788"/>
      <c r="BWK7" s="788"/>
      <c r="BWL7" s="788"/>
      <c r="BWM7" s="788"/>
      <c r="BWN7" s="788"/>
      <c r="BWO7" s="788"/>
      <c r="BWP7" s="788"/>
      <c r="BWQ7" s="788"/>
      <c r="BWR7" s="788"/>
      <c r="BWS7" s="788"/>
      <c r="BWT7" s="788"/>
      <c r="BWU7" s="788"/>
      <c r="BWV7" s="788"/>
      <c r="BWW7" s="788"/>
      <c r="BWX7" s="788"/>
      <c r="BWY7" s="788"/>
      <c r="BWZ7" s="788"/>
      <c r="BXA7" s="788"/>
      <c r="BXB7" s="788"/>
      <c r="BXC7" s="788"/>
      <c r="BXD7" s="788"/>
      <c r="BXE7" s="788"/>
      <c r="BXF7" s="788"/>
      <c r="BXG7" s="788"/>
      <c r="BXH7" s="788"/>
      <c r="BXI7" s="788"/>
      <c r="BXJ7" s="788"/>
      <c r="BXK7" s="788"/>
      <c r="BXL7" s="788"/>
      <c r="BXM7" s="788"/>
      <c r="BXN7" s="788"/>
      <c r="BXO7" s="788"/>
      <c r="BXP7" s="788"/>
      <c r="BXQ7" s="788"/>
      <c r="BXR7" s="788"/>
      <c r="BXS7" s="788"/>
      <c r="BXT7" s="788"/>
      <c r="BXU7" s="788"/>
      <c r="BXV7" s="788"/>
      <c r="BXW7" s="788"/>
      <c r="BXX7" s="788"/>
      <c r="BXY7" s="788"/>
      <c r="BXZ7" s="788"/>
      <c r="BYA7" s="788"/>
      <c r="BYB7" s="788"/>
      <c r="BYC7" s="788"/>
      <c r="BYD7" s="788"/>
      <c r="BYE7" s="788"/>
      <c r="BYF7" s="788"/>
      <c r="BYG7" s="788"/>
      <c r="BYH7" s="788"/>
      <c r="BYI7" s="788"/>
      <c r="BYJ7" s="788"/>
      <c r="BYK7" s="788"/>
      <c r="BYL7" s="788"/>
      <c r="BYM7" s="788"/>
      <c r="BYN7" s="788"/>
      <c r="BYO7" s="788"/>
      <c r="BYP7" s="788"/>
      <c r="BYQ7" s="788"/>
      <c r="BYR7" s="788"/>
      <c r="BYS7" s="788"/>
      <c r="BYT7" s="788"/>
      <c r="BYU7" s="788"/>
      <c r="BYV7" s="788"/>
      <c r="BYW7" s="788"/>
      <c r="BYX7" s="788"/>
      <c r="BYY7" s="788"/>
      <c r="BYZ7" s="788"/>
      <c r="BZA7" s="788"/>
      <c r="BZB7" s="788"/>
      <c r="BZC7" s="788"/>
      <c r="BZD7" s="788"/>
      <c r="BZE7" s="788"/>
      <c r="BZF7" s="788"/>
      <c r="BZG7" s="788"/>
      <c r="BZH7" s="788"/>
      <c r="BZI7" s="788"/>
      <c r="BZJ7" s="788"/>
      <c r="BZK7" s="788"/>
      <c r="BZL7" s="788"/>
      <c r="BZM7" s="788"/>
      <c r="BZN7" s="788"/>
      <c r="BZO7" s="788"/>
      <c r="BZP7" s="788"/>
      <c r="BZQ7" s="788"/>
      <c r="BZR7" s="788"/>
      <c r="BZS7" s="788"/>
      <c r="BZT7" s="788"/>
      <c r="BZU7" s="788"/>
      <c r="BZV7" s="788"/>
      <c r="BZW7" s="788"/>
      <c r="BZX7" s="788"/>
      <c r="BZY7" s="788"/>
      <c r="BZZ7" s="788"/>
      <c r="CAA7" s="788"/>
      <c r="CAB7" s="788"/>
      <c r="CAC7" s="788"/>
      <c r="CAD7" s="788"/>
      <c r="CAE7" s="788"/>
      <c r="CAF7" s="788"/>
      <c r="CAG7" s="788"/>
      <c r="CAH7" s="788"/>
      <c r="CAI7" s="788"/>
      <c r="CAJ7" s="788"/>
      <c r="CAK7" s="788"/>
      <c r="CAL7" s="788"/>
      <c r="CAM7" s="788"/>
      <c r="CAN7" s="788"/>
      <c r="CAO7" s="788"/>
      <c r="CAP7" s="788"/>
      <c r="CAQ7" s="788"/>
      <c r="CAR7" s="788"/>
      <c r="CAS7" s="788"/>
      <c r="CAT7" s="788"/>
      <c r="CAU7" s="788"/>
      <c r="CAV7" s="788"/>
      <c r="CAW7" s="788"/>
      <c r="CAX7" s="788"/>
      <c r="CAY7" s="788"/>
      <c r="CAZ7" s="788"/>
      <c r="CBA7" s="788"/>
      <c r="CBB7" s="788"/>
      <c r="CBC7" s="788"/>
      <c r="CBD7" s="788"/>
      <c r="CBE7" s="788"/>
      <c r="CBF7" s="788"/>
      <c r="CBG7" s="788"/>
      <c r="CBH7" s="788"/>
      <c r="CBI7" s="788"/>
      <c r="CBJ7" s="788"/>
      <c r="CBK7" s="788"/>
      <c r="CBL7" s="788"/>
      <c r="CBM7" s="788"/>
      <c r="CBN7" s="788"/>
      <c r="CBO7" s="788"/>
      <c r="CBP7" s="788"/>
      <c r="CBQ7" s="788"/>
      <c r="CBR7" s="788"/>
      <c r="CBS7" s="788"/>
      <c r="CBT7" s="788"/>
      <c r="CBU7" s="788"/>
      <c r="CBV7" s="788"/>
      <c r="CBW7" s="788"/>
      <c r="CBX7" s="788"/>
      <c r="CBY7" s="788"/>
      <c r="CBZ7" s="788"/>
      <c r="CCA7" s="788"/>
      <c r="CCB7" s="788"/>
      <c r="CCC7" s="788"/>
      <c r="CCD7" s="788"/>
      <c r="CCE7" s="788"/>
      <c r="CCF7" s="788"/>
      <c r="CCG7" s="788"/>
      <c r="CCH7" s="788"/>
      <c r="CCI7" s="788"/>
      <c r="CCJ7" s="788"/>
      <c r="CCK7" s="788"/>
      <c r="CCL7" s="788"/>
      <c r="CCM7" s="788"/>
      <c r="CCN7" s="788"/>
      <c r="CCO7" s="788"/>
      <c r="CCP7" s="788"/>
      <c r="CCQ7" s="788"/>
      <c r="CCR7" s="788"/>
      <c r="CCS7" s="788"/>
      <c r="CCT7" s="788"/>
      <c r="CCU7" s="788"/>
      <c r="CCV7" s="788"/>
      <c r="CCW7" s="788"/>
      <c r="CCX7" s="788"/>
      <c r="CCY7" s="788"/>
      <c r="CCZ7" s="788"/>
      <c r="CDA7" s="788"/>
      <c r="CDB7" s="788"/>
      <c r="CDC7" s="788"/>
      <c r="CDD7" s="788"/>
      <c r="CDE7" s="788"/>
      <c r="CDF7" s="788"/>
      <c r="CDG7" s="788"/>
      <c r="CDH7" s="788"/>
      <c r="CDI7" s="788"/>
      <c r="CDJ7" s="788"/>
      <c r="CDK7" s="788"/>
      <c r="CDL7" s="788"/>
      <c r="CDM7" s="788"/>
      <c r="CDN7" s="788"/>
      <c r="CDO7" s="788"/>
      <c r="CDP7" s="788"/>
      <c r="CDQ7" s="788"/>
      <c r="CDR7" s="788"/>
      <c r="CDS7" s="788"/>
      <c r="CDT7" s="788"/>
      <c r="CDU7" s="788"/>
      <c r="CDV7" s="788"/>
      <c r="CDW7" s="788"/>
      <c r="CDX7" s="788"/>
      <c r="CDY7" s="788"/>
      <c r="CDZ7" s="788"/>
      <c r="CEA7" s="788"/>
      <c r="CEB7" s="788"/>
      <c r="CEC7" s="788"/>
      <c r="CED7" s="788"/>
      <c r="CEE7" s="788"/>
      <c r="CEF7" s="788"/>
      <c r="CEG7" s="788"/>
      <c r="CEH7" s="788"/>
      <c r="CEI7" s="788"/>
      <c r="CEJ7" s="788"/>
      <c r="CEK7" s="788"/>
      <c r="CEL7" s="788"/>
      <c r="CEM7" s="788"/>
      <c r="CEN7" s="788"/>
      <c r="CEO7" s="788"/>
      <c r="CEP7" s="788"/>
      <c r="CEQ7" s="788"/>
      <c r="CER7" s="788"/>
      <c r="CES7" s="788"/>
      <c r="CET7" s="788"/>
      <c r="CEU7" s="788"/>
      <c r="CEV7" s="788"/>
      <c r="CEW7" s="788"/>
      <c r="CEX7" s="788"/>
      <c r="CEY7" s="788"/>
      <c r="CEZ7" s="788"/>
      <c r="CFA7" s="788"/>
      <c r="CFB7" s="788"/>
      <c r="CFC7" s="788"/>
      <c r="CFD7" s="788"/>
      <c r="CFE7" s="788"/>
      <c r="CFF7" s="788"/>
      <c r="CFG7" s="788"/>
      <c r="CFH7" s="788"/>
      <c r="CFI7" s="788"/>
      <c r="CFJ7" s="788"/>
      <c r="CFK7" s="788"/>
      <c r="CFL7" s="788"/>
      <c r="CFM7" s="788"/>
      <c r="CFN7" s="788"/>
      <c r="CFO7" s="788"/>
      <c r="CFP7" s="788"/>
      <c r="CFQ7" s="788"/>
      <c r="CFR7" s="788"/>
      <c r="CFS7" s="788"/>
      <c r="CFT7" s="788"/>
      <c r="CFU7" s="788"/>
      <c r="CFV7" s="788"/>
      <c r="CFW7" s="788"/>
      <c r="CFX7" s="788"/>
      <c r="CFY7" s="788"/>
      <c r="CFZ7" s="788"/>
      <c r="CGA7" s="788"/>
      <c r="CGB7" s="788"/>
      <c r="CGC7" s="788"/>
      <c r="CGD7" s="788"/>
      <c r="CGE7" s="788"/>
      <c r="CGF7" s="788"/>
      <c r="CGG7" s="788"/>
      <c r="CGH7" s="788"/>
      <c r="CGI7" s="788"/>
      <c r="CGJ7" s="788"/>
      <c r="CGK7" s="788"/>
      <c r="CGL7" s="788"/>
      <c r="CGM7" s="788"/>
      <c r="CGN7" s="788"/>
      <c r="CGO7" s="788"/>
      <c r="CGP7" s="788"/>
      <c r="CGQ7" s="788"/>
      <c r="CGR7" s="788"/>
      <c r="CGS7" s="788"/>
      <c r="CGT7" s="788"/>
      <c r="CGU7" s="788"/>
      <c r="CGV7" s="788"/>
      <c r="CGW7" s="788"/>
      <c r="CGX7" s="788"/>
      <c r="CGY7" s="788"/>
      <c r="CGZ7" s="788"/>
      <c r="CHA7" s="788"/>
      <c r="CHB7" s="788"/>
      <c r="CHC7" s="788"/>
      <c r="CHD7" s="788"/>
      <c r="CHE7" s="788"/>
      <c r="CHF7" s="788"/>
      <c r="CHG7" s="788"/>
      <c r="CHH7" s="788"/>
      <c r="CHI7" s="788"/>
      <c r="CHJ7" s="788"/>
      <c r="CHK7" s="788"/>
      <c r="CHL7" s="788"/>
      <c r="CHM7" s="788"/>
      <c r="CHN7" s="788"/>
      <c r="CHO7" s="788"/>
      <c r="CHP7" s="788"/>
      <c r="CHQ7" s="788"/>
      <c r="CHR7" s="788"/>
      <c r="CHS7" s="788"/>
      <c r="CHT7" s="788"/>
      <c r="CHU7" s="788"/>
      <c r="CHV7" s="788"/>
      <c r="CHW7" s="788"/>
      <c r="CHX7" s="788"/>
      <c r="CHY7" s="788"/>
      <c r="CHZ7" s="788"/>
      <c r="CIA7" s="788"/>
      <c r="CIB7" s="788"/>
      <c r="CIC7" s="788"/>
      <c r="CID7" s="788"/>
      <c r="CIE7" s="788"/>
      <c r="CIF7" s="788"/>
      <c r="CIG7" s="788"/>
      <c r="CIH7" s="788"/>
      <c r="CII7" s="788"/>
      <c r="CIJ7" s="788"/>
      <c r="CIK7" s="788"/>
      <c r="CIL7" s="788"/>
      <c r="CIM7" s="788"/>
      <c r="CIN7" s="788"/>
      <c r="CIO7" s="788"/>
      <c r="CIP7" s="788"/>
      <c r="CIQ7" s="788"/>
      <c r="CIR7" s="788"/>
      <c r="CIS7" s="788"/>
      <c r="CIT7" s="788"/>
      <c r="CIU7" s="788"/>
      <c r="CIV7" s="788"/>
      <c r="CIW7" s="788"/>
      <c r="CIX7" s="788"/>
      <c r="CIY7" s="788"/>
      <c r="CIZ7" s="788"/>
      <c r="CJA7" s="788"/>
      <c r="CJB7" s="788"/>
      <c r="CJC7" s="788"/>
      <c r="CJD7" s="788"/>
      <c r="CJE7" s="788"/>
      <c r="CJF7" s="788"/>
      <c r="CJG7" s="788"/>
      <c r="CJH7" s="788"/>
      <c r="CJI7" s="788"/>
      <c r="CJJ7" s="788"/>
      <c r="CJK7" s="788"/>
      <c r="CJL7" s="788"/>
      <c r="CJM7" s="788"/>
      <c r="CJN7" s="788"/>
      <c r="CJO7" s="788"/>
      <c r="CJP7" s="788"/>
      <c r="CJQ7" s="788"/>
      <c r="CJR7" s="788"/>
      <c r="CJS7" s="788"/>
      <c r="CJT7" s="788"/>
      <c r="CJU7" s="788"/>
      <c r="CJV7" s="788"/>
      <c r="CJW7" s="788"/>
      <c r="CJX7" s="788"/>
      <c r="CJY7" s="788"/>
      <c r="CJZ7" s="788"/>
      <c r="CKA7" s="788"/>
      <c r="CKB7" s="788"/>
      <c r="CKC7" s="788"/>
      <c r="CKD7" s="788"/>
      <c r="CKE7" s="788"/>
      <c r="CKF7" s="788"/>
      <c r="CKG7" s="788"/>
      <c r="CKH7" s="788"/>
      <c r="CKI7" s="788"/>
      <c r="CKJ7" s="788"/>
      <c r="CKK7" s="788"/>
      <c r="CKL7" s="788"/>
      <c r="CKM7" s="788"/>
      <c r="CKN7" s="788"/>
      <c r="CKO7" s="788"/>
      <c r="CKP7" s="788"/>
      <c r="CKQ7" s="788"/>
      <c r="CKR7" s="788"/>
      <c r="CKS7" s="788"/>
      <c r="CKT7" s="788"/>
      <c r="CKU7" s="788"/>
      <c r="CKV7" s="788"/>
      <c r="CKW7" s="788"/>
      <c r="CKX7" s="788"/>
      <c r="CKY7" s="788"/>
      <c r="CKZ7" s="788"/>
      <c r="CLA7" s="788"/>
      <c r="CLB7" s="788"/>
      <c r="CLC7" s="788"/>
      <c r="CLD7" s="788"/>
      <c r="CLE7" s="788"/>
      <c r="CLF7" s="788"/>
      <c r="CLG7" s="788"/>
      <c r="CLH7" s="788"/>
      <c r="CLI7" s="788"/>
      <c r="CLJ7" s="788"/>
      <c r="CLK7" s="788"/>
      <c r="CLL7" s="788"/>
      <c r="CLM7" s="788"/>
      <c r="CLN7" s="788"/>
      <c r="CLO7" s="788"/>
      <c r="CLP7" s="788"/>
      <c r="CLQ7" s="788"/>
      <c r="CLR7" s="788"/>
      <c r="CLS7" s="788"/>
      <c r="CLT7" s="788"/>
      <c r="CLU7" s="788"/>
      <c r="CLV7" s="788"/>
      <c r="CLW7" s="788"/>
      <c r="CLX7" s="788"/>
      <c r="CLY7" s="788"/>
      <c r="CLZ7" s="788"/>
      <c r="CMA7" s="788"/>
      <c r="CMB7" s="788"/>
      <c r="CMC7" s="788"/>
      <c r="CMD7" s="788"/>
      <c r="CME7" s="788"/>
      <c r="CMF7" s="788"/>
      <c r="CMG7" s="788"/>
      <c r="CMH7" s="788"/>
      <c r="CMI7" s="788"/>
      <c r="CMJ7" s="788"/>
      <c r="CMK7" s="788"/>
      <c r="CML7" s="788"/>
      <c r="CMM7" s="788"/>
      <c r="CMN7" s="788"/>
      <c r="CMO7" s="788"/>
      <c r="CMP7" s="788"/>
      <c r="CMQ7" s="788"/>
      <c r="CMR7" s="788"/>
      <c r="CMS7" s="788"/>
      <c r="CMT7" s="788"/>
      <c r="CMU7" s="788"/>
      <c r="CMV7" s="788"/>
      <c r="CMW7" s="788"/>
      <c r="CMX7" s="788"/>
      <c r="CMY7" s="788"/>
      <c r="CMZ7" s="788"/>
      <c r="CNA7" s="788"/>
      <c r="CNB7" s="788"/>
      <c r="CNC7" s="788"/>
      <c r="CND7" s="788"/>
      <c r="CNE7" s="788"/>
      <c r="CNF7" s="788"/>
      <c r="CNG7" s="788"/>
      <c r="CNH7" s="788"/>
      <c r="CNI7" s="788"/>
      <c r="CNJ7" s="788"/>
      <c r="CNK7" s="788"/>
      <c r="CNL7" s="788"/>
      <c r="CNM7" s="788"/>
      <c r="CNN7" s="788"/>
      <c r="CNO7" s="788"/>
      <c r="CNP7" s="788"/>
      <c r="CNQ7" s="788"/>
      <c r="CNR7" s="788"/>
      <c r="CNS7" s="788"/>
      <c r="CNT7" s="788"/>
      <c r="CNU7" s="788"/>
      <c r="CNV7" s="788"/>
      <c r="CNW7" s="788"/>
      <c r="CNX7" s="788"/>
      <c r="CNY7" s="788"/>
      <c r="CNZ7" s="788"/>
      <c r="COA7" s="788"/>
      <c r="COB7" s="788"/>
      <c r="COC7" s="788"/>
      <c r="COD7" s="788"/>
      <c r="COE7" s="788"/>
      <c r="COF7" s="788"/>
      <c r="COG7" s="788"/>
      <c r="COH7" s="788"/>
      <c r="COI7" s="788"/>
      <c r="COJ7" s="788"/>
      <c r="COK7" s="788"/>
      <c r="COL7" s="788"/>
      <c r="COM7" s="788"/>
      <c r="CON7" s="788"/>
      <c r="COO7" s="788"/>
      <c r="COP7" s="788"/>
      <c r="COQ7" s="788"/>
      <c r="COR7" s="788"/>
      <c r="COS7" s="788"/>
      <c r="COT7" s="788"/>
      <c r="COU7" s="788"/>
      <c r="COV7" s="788"/>
      <c r="COW7" s="788"/>
      <c r="COX7" s="788"/>
      <c r="COY7" s="788"/>
      <c r="COZ7" s="788"/>
      <c r="CPA7" s="788"/>
      <c r="CPB7" s="788"/>
      <c r="CPC7" s="788"/>
      <c r="CPD7" s="788"/>
      <c r="CPE7" s="788"/>
      <c r="CPF7" s="788"/>
      <c r="CPG7" s="788"/>
      <c r="CPH7" s="788"/>
      <c r="CPI7" s="788"/>
      <c r="CPJ7" s="788"/>
      <c r="CPK7" s="788"/>
      <c r="CPL7" s="788"/>
      <c r="CPM7" s="788"/>
      <c r="CPN7" s="788"/>
      <c r="CPO7" s="788"/>
      <c r="CPP7" s="788"/>
      <c r="CPQ7" s="788"/>
      <c r="CPR7" s="788"/>
      <c r="CPS7" s="788"/>
      <c r="CPT7" s="788"/>
      <c r="CPU7" s="788"/>
      <c r="CPV7" s="788"/>
      <c r="CPW7" s="788"/>
      <c r="CPX7" s="788"/>
      <c r="CPY7" s="788"/>
      <c r="CPZ7" s="788"/>
      <c r="CQA7" s="788"/>
      <c r="CQB7" s="788"/>
      <c r="CQC7" s="788"/>
      <c r="CQD7" s="788"/>
      <c r="CQE7" s="788"/>
      <c r="CQF7" s="788"/>
      <c r="CQG7" s="788"/>
      <c r="CQH7" s="788"/>
      <c r="CQI7" s="788"/>
      <c r="CQJ7" s="788"/>
      <c r="CQK7" s="788"/>
      <c r="CQL7" s="788"/>
      <c r="CQM7" s="788"/>
      <c r="CQN7" s="788"/>
      <c r="CQO7" s="788"/>
      <c r="CQP7" s="788"/>
      <c r="CQQ7" s="788"/>
      <c r="CQR7" s="788"/>
      <c r="CQS7" s="788"/>
      <c r="CQT7" s="788"/>
      <c r="CQU7" s="788"/>
      <c r="CQV7" s="788"/>
      <c r="CQW7" s="788"/>
      <c r="CQX7" s="788"/>
      <c r="CQY7" s="788"/>
      <c r="CQZ7" s="788"/>
      <c r="CRA7" s="788"/>
      <c r="CRB7" s="788"/>
      <c r="CRC7" s="788"/>
      <c r="CRD7" s="788"/>
      <c r="CRE7" s="788"/>
      <c r="CRF7" s="788"/>
      <c r="CRG7" s="788"/>
      <c r="CRH7" s="788"/>
      <c r="CRI7" s="788"/>
      <c r="CRJ7" s="788"/>
      <c r="CRK7" s="788"/>
      <c r="CRL7" s="788"/>
      <c r="CRM7" s="788"/>
      <c r="CRN7" s="788"/>
      <c r="CRO7" s="788"/>
      <c r="CRP7" s="788"/>
      <c r="CRQ7" s="788"/>
      <c r="CRR7" s="788"/>
      <c r="CRS7" s="788"/>
      <c r="CRT7" s="788"/>
      <c r="CRU7" s="788"/>
      <c r="CRV7" s="788"/>
      <c r="CRW7" s="788"/>
      <c r="CRX7" s="788"/>
      <c r="CRY7" s="788"/>
      <c r="CRZ7" s="788"/>
      <c r="CSA7" s="788"/>
      <c r="CSB7" s="788"/>
      <c r="CSC7" s="788"/>
      <c r="CSD7" s="788"/>
      <c r="CSE7" s="788"/>
      <c r="CSF7" s="788"/>
      <c r="CSG7" s="788"/>
      <c r="CSH7" s="788"/>
      <c r="CSI7" s="788"/>
      <c r="CSJ7" s="788"/>
      <c r="CSK7" s="788"/>
      <c r="CSL7" s="788"/>
      <c r="CSM7" s="788"/>
      <c r="CSN7" s="788"/>
      <c r="CSO7" s="788"/>
      <c r="CSP7" s="788"/>
      <c r="CSQ7" s="788"/>
      <c r="CSR7" s="788"/>
      <c r="CSS7" s="788"/>
      <c r="CST7" s="788"/>
      <c r="CSU7" s="788"/>
      <c r="CSV7" s="788"/>
      <c r="CSW7" s="788"/>
      <c r="CSX7" s="788"/>
      <c r="CSY7" s="788"/>
      <c r="CSZ7" s="788"/>
      <c r="CTA7" s="788"/>
      <c r="CTB7" s="788"/>
      <c r="CTC7" s="788"/>
      <c r="CTD7" s="788"/>
      <c r="CTE7" s="788"/>
      <c r="CTF7" s="788"/>
      <c r="CTG7" s="788"/>
      <c r="CTH7" s="788"/>
      <c r="CTI7" s="788"/>
      <c r="CTJ7" s="788"/>
      <c r="CTK7" s="788"/>
      <c r="CTL7" s="788"/>
      <c r="CTM7" s="788"/>
      <c r="CTN7" s="788"/>
      <c r="CTO7" s="788"/>
      <c r="CTP7" s="788"/>
      <c r="CTQ7" s="788"/>
      <c r="CTR7" s="788"/>
      <c r="CTS7" s="788"/>
      <c r="CTT7" s="788"/>
      <c r="CTU7" s="788"/>
      <c r="CTV7" s="788"/>
      <c r="CTW7" s="788"/>
      <c r="CTX7" s="788"/>
      <c r="CTY7" s="788"/>
      <c r="CTZ7" s="788"/>
      <c r="CUA7" s="788"/>
      <c r="CUB7" s="788"/>
      <c r="CUC7" s="788"/>
      <c r="CUD7" s="788"/>
      <c r="CUE7" s="788"/>
      <c r="CUF7" s="788"/>
      <c r="CUG7" s="788"/>
      <c r="CUH7" s="788"/>
      <c r="CUI7" s="788"/>
      <c r="CUJ7" s="788"/>
      <c r="CUK7" s="788"/>
      <c r="CUL7" s="788"/>
      <c r="CUM7" s="788"/>
      <c r="CUN7" s="788"/>
      <c r="CUO7" s="788"/>
      <c r="CUP7" s="788"/>
      <c r="CUQ7" s="788"/>
      <c r="CUR7" s="788"/>
      <c r="CUS7" s="788"/>
      <c r="CUT7" s="788"/>
      <c r="CUU7" s="788"/>
      <c r="CUV7" s="788"/>
      <c r="CUW7" s="788"/>
      <c r="CUX7" s="788"/>
      <c r="CUY7" s="788"/>
      <c r="CUZ7" s="788"/>
      <c r="CVA7" s="788"/>
      <c r="CVB7" s="788"/>
      <c r="CVC7" s="788"/>
      <c r="CVD7" s="788"/>
      <c r="CVE7" s="788"/>
      <c r="CVF7" s="788"/>
      <c r="CVG7" s="788"/>
      <c r="CVH7" s="788"/>
      <c r="CVI7" s="788"/>
      <c r="CVJ7" s="788"/>
      <c r="CVK7" s="788"/>
      <c r="CVL7" s="788"/>
      <c r="CVM7" s="788"/>
      <c r="CVN7" s="788"/>
      <c r="CVO7" s="788"/>
      <c r="CVP7" s="788"/>
      <c r="CVQ7" s="788"/>
      <c r="CVR7" s="788"/>
      <c r="CVS7" s="788"/>
      <c r="CVT7" s="788"/>
      <c r="CVU7" s="788"/>
      <c r="CVV7" s="788"/>
      <c r="CVW7" s="788"/>
      <c r="CVX7" s="788"/>
      <c r="CVY7" s="788"/>
      <c r="CVZ7" s="788"/>
      <c r="CWA7" s="788"/>
      <c r="CWB7" s="788"/>
      <c r="CWC7" s="788"/>
      <c r="CWD7" s="788"/>
      <c r="CWE7" s="788"/>
      <c r="CWF7" s="788"/>
      <c r="CWG7" s="788"/>
      <c r="CWH7" s="788"/>
      <c r="CWI7" s="788"/>
      <c r="CWJ7" s="788"/>
      <c r="CWK7" s="788"/>
      <c r="CWL7" s="788"/>
      <c r="CWM7" s="788"/>
      <c r="CWN7" s="788"/>
      <c r="CWO7" s="788"/>
      <c r="CWP7" s="788"/>
      <c r="CWQ7" s="788"/>
      <c r="CWR7" s="788"/>
      <c r="CWS7" s="788"/>
      <c r="CWT7" s="788"/>
      <c r="CWU7" s="788"/>
      <c r="CWV7" s="788"/>
      <c r="CWW7" s="788"/>
      <c r="CWX7" s="788"/>
      <c r="CWY7" s="788"/>
      <c r="CWZ7" s="788"/>
      <c r="CXA7" s="788"/>
      <c r="CXB7" s="788"/>
      <c r="CXC7" s="788"/>
      <c r="CXD7" s="788"/>
      <c r="CXE7" s="788"/>
      <c r="CXF7" s="788"/>
      <c r="CXG7" s="788"/>
      <c r="CXH7" s="788"/>
      <c r="CXI7" s="788"/>
      <c r="CXJ7" s="788"/>
      <c r="CXK7" s="788"/>
      <c r="CXL7" s="788"/>
      <c r="CXM7" s="788"/>
      <c r="CXN7" s="788"/>
      <c r="CXO7" s="788"/>
      <c r="CXP7" s="788"/>
      <c r="CXQ7" s="788"/>
      <c r="CXR7" s="788"/>
      <c r="CXS7" s="788"/>
      <c r="CXT7" s="788"/>
      <c r="CXU7" s="788"/>
      <c r="CXV7" s="788"/>
      <c r="CXW7" s="788"/>
      <c r="CXX7" s="788"/>
      <c r="CXY7" s="788"/>
      <c r="CXZ7" s="788"/>
      <c r="CYA7" s="788"/>
      <c r="CYB7" s="788"/>
      <c r="CYC7" s="788"/>
      <c r="CYD7" s="788"/>
      <c r="CYE7" s="788"/>
      <c r="CYF7" s="788"/>
      <c r="CYG7" s="788"/>
      <c r="CYH7" s="788"/>
      <c r="CYI7" s="788"/>
      <c r="CYJ7" s="788"/>
      <c r="CYK7" s="788"/>
      <c r="CYL7" s="788"/>
      <c r="CYM7" s="788"/>
      <c r="CYN7" s="788"/>
      <c r="CYO7" s="788"/>
      <c r="CYP7" s="788"/>
      <c r="CYQ7" s="788"/>
      <c r="CYR7" s="788"/>
      <c r="CYS7" s="788"/>
      <c r="CYT7" s="788"/>
      <c r="CYU7" s="788"/>
      <c r="CYV7" s="788"/>
      <c r="CYW7" s="788"/>
      <c r="CYX7" s="788"/>
      <c r="CYY7" s="788"/>
      <c r="CYZ7" s="788"/>
      <c r="CZA7" s="788"/>
      <c r="CZB7" s="788"/>
      <c r="CZC7" s="788"/>
      <c r="CZD7" s="788"/>
      <c r="CZE7" s="788"/>
      <c r="CZF7" s="788"/>
      <c r="CZG7" s="788"/>
      <c r="CZH7" s="788"/>
      <c r="CZI7" s="788"/>
      <c r="CZJ7" s="788"/>
      <c r="CZK7" s="788"/>
      <c r="CZL7" s="788"/>
      <c r="CZM7" s="788"/>
      <c r="CZN7" s="788"/>
      <c r="CZO7" s="788"/>
      <c r="CZP7" s="788"/>
      <c r="CZQ7" s="788"/>
      <c r="CZR7" s="788"/>
      <c r="CZS7" s="788"/>
      <c r="CZT7" s="788"/>
      <c r="CZU7" s="788"/>
      <c r="CZV7" s="788"/>
      <c r="CZW7" s="788"/>
      <c r="CZX7" s="788"/>
      <c r="CZY7" s="788"/>
      <c r="CZZ7" s="788"/>
      <c r="DAA7" s="788"/>
      <c r="DAB7" s="788"/>
      <c r="DAC7" s="788"/>
      <c r="DAD7" s="788"/>
      <c r="DAE7" s="788"/>
      <c r="DAF7" s="788"/>
      <c r="DAG7" s="788"/>
      <c r="DAH7" s="788"/>
      <c r="DAI7" s="788"/>
      <c r="DAJ7" s="788"/>
      <c r="DAK7" s="788"/>
      <c r="DAL7" s="788"/>
      <c r="DAM7" s="788"/>
      <c r="DAN7" s="788"/>
      <c r="DAO7" s="788"/>
      <c r="DAP7" s="788"/>
      <c r="DAQ7" s="788"/>
      <c r="DAR7" s="788"/>
      <c r="DAS7" s="788"/>
      <c r="DAT7" s="788"/>
      <c r="DAU7" s="788"/>
      <c r="DAV7" s="788"/>
      <c r="DAW7" s="788"/>
      <c r="DAX7" s="788"/>
      <c r="DAY7" s="788"/>
      <c r="DAZ7" s="788"/>
      <c r="DBA7" s="788"/>
      <c r="DBB7" s="788"/>
      <c r="DBC7" s="788"/>
      <c r="DBD7" s="788"/>
      <c r="DBE7" s="788"/>
      <c r="DBF7" s="788"/>
      <c r="DBG7" s="788"/>
      <c r="DBH7" s="788"/>
      <c r="DBI7" s="788"/>
      <c r="DBJ7" s="788"/>
      <c r="DBK7" s="788"/>
      <c r="DBL7" s="788"/>
      <c r="DBM7" s="788"/>
      <c r="DBN7" s="788"/>
      <c r="DBO7" s="788"/>
      <c r="DBP7" s="788"/>
      <c r="DBQ7" s="788"/>
      <c r="DBR7" s="788"/>
      <c r="DBS7" s="788"/>
      <c r="DBT7" s="788"/>
      <c r="DBU7" s="788"/>
      <c r="DBV7" s="788"/>
      <c r="DBW7" s="788"/>
      <c r="DBX7" s="788"/>
      <c r="DBY7" s="788"/>
      <c r="DBZ7" s="788"/>
      <c r="DCA7" s="788"/>
      <c r="DCB7" s="788"/>
      <c r="DCC7" s="788"/>
      <c r="DCD7" s="788"/>
      <c r="DCE7" s="788"/>
      <c r="DCF7" s="788"/>
      <c r="DCG7" s="788"/>
      <c r="DCH7" s="788"/>
      <c r="DCI7" s="788"/>
      <c r="DCJ7" s="788"/>
      <c r="DCK7" s="788"/>
      <c r="DCL7" s="788"/>
      <c r="DCM7" s="788"/>
      <c r="DCN7" s="788"/>
      <c r="DCO7" s="788"/>
      <c r="DCP7" s="788"/>
      <c r="DCQ7" s="788"/>
      <c r="DCR7" s="788"/>
      <c r="DCS7" s="788"/>
      <c r="DCT7" s="788"/>
      <c r="DCU7" s="788"/>
      <c r="DCV7" s="788"/>
      <c r="DCW7" s="788"/>
      <c r="DCX7" s="788"/>
      <c r="DCY7" s="788"/>
      <c r="DCZ7" s="788"/>
      <c r="DDA7" s="788"/>
      <c r="DDB7" s="788"/>
      <c r="DDC7" s="788"/>
      <c r="DDD7" s="788"/>
      <c r="DDE7" s="788"/>
      <c r="DDF7" s="788"/>
      <c r="DDG7" s="788"/>
      <c r="DDH7" s="788"/>
      <c r="DDI7" s="788"/>
      <c r="DDJ7" s="788"/>
      <c r="DDK7" s="788"/>
      <c r="DDL7" s="788"/>
      <c r="DDM7" s="788"/>
      <c r="DDN7" s="788"/>
      <c r="DDO7" s="788"/>
      <c r="DDP7" s="788"/>
      <c r="DDQ7" s="788"/>
      <c r="DDR7" s="788"/>
      <c r="DDS7" s="788"/>
      <c r="DDT7" s="788"/>
      <c r="DDU7" s="788"/>
      <c r="DDV7" s="788"/>
      <c r="DDW7" s="788"/>
      <c r="DDX7" s="788"/>
      <c r="DDY7" s="788"/>
      <c r="DDZ7" s="788"/>
      <c r="DEA7" s="788"/>
      <c r="DEB7" s="788"/>
      <c r="DEC7" s="788"/>
      <c r="DED7" s="788"/>
      <c r="DEE7" s="788"/>
      <c r="DEF7" s="788"/>
      <c r="DEG7" s="788"/>
      <c r="DEH7" s="788"/>
      <c r="DEI7" s="788"/>
      <c r="DEJ7" s="788"/>
      <c r="DEK7" s="788"/>
      <c r="DEL7" s="788"/>
      <c r="DEM7" s="788"/>
      <c r="DEN7" s="788"/>
      <c r="DEO7" s="788"/>
      <c r="DEP7" s="788"/>
      <c r="DEQ7" s="788"/>
      <c r="DER7" s="788"/>
      <c r="DES7" s="788"/>
      <c r="DET7" s="788"/>
      <c r="DEU7" s="788"/>
      <c r="DEV7" s="788"/>
      <c r="DEW7" s="788"/>
      <c r="DEX7" s="788"/>
      <c r="DEY7" s="788"/>
      <c r="DEZ7" s="788"/>
      <c r="DFA7" s="788"/>
      <c r="DFB7" s="788"/>
      <c r="DFC7" s="788"/>
      <c r="DFD7" s="788"/>
      <c r="DFE7" s="788"/>
      <c r="DFF7" s="788"/>
      <c r="DFG7" s="788"/>
      <c r="DFH7" s="788"/>
      <c r="DFI7" s="788"/>
      <c r="DFJ7" s="788"/>
      <c r="DFK7" s="788"/>
      <c r="DFL7" s="788"/>
      <c r="DFM7" s="788"/>
      <c r="DFN7" s="788"/>
      <c r="DFO7" s="788"/>
      <c r="DFP7" s="788"/>
      <c r="DFQ7" s="788"/>
      <c r="DFR7" s="788"/>
      <c r="DFS7" s="788"/>
      <c r="DFT7" s="788"/>
      <c r="DFU7" s="788"/>
      <c r="DFV7" s="788"/>
      <c r="DFW7" s="788"/>
      <c r="DFX7" s="788"/>
      <c r="DFY7" s="788"/>
      <c r="DFZ7" s="788"/>
      <c r="DGA7" s="788"/>
      <c r="DGB7" s="788"/>
      <c r="DGC7" s="788"/>
      <c r="DGD7" s="788"/>
      <c r="DGE7" s="788"/>
      <c r="DGF7" s="788"/>
      <c r="DGG7" s="788"/>
      <c r="DGH7" s="788"/>
      <c r="DGI7" s="788"/>
      <c r="DGJ7" s="788"/>
      <c r="DGK7" s="788"/>
      <c r="DGL7" s="788"/>
      <c r="DGM7" s="788"/>
      <c r="DGN7" s="788"/>
      <c r="DGO7" s="788"/>
      <c r="DGP7" s="788"/>
      <c r="DGQ7" s="788"/>
      <c r="DGR7" s="788"/>
      <c r="DGS7" s="788"/>
      <c r="DGT7" s="788"/>
      <c r="DGU7" s="788"/>
      <c r="DGV7" s="788"/>
      <c r="DGW7" s="788"/>
      <c r="DGX7" s="788"/>
      <c r="DGY7" s="788"/>
      <c r="DGZ7" s="788"/>
      <c r="DHA7" s="788"/>
      <c r="DHB7" s="788"/>
      <c r="DHC7" s="788"/>
      <c r="DHD7" s="788"/>
      <c r="DHE7" s="788"/>
      <c r="DHF7" s="788"/>
      <c r="DHG7" s="788"/>
      <c r="DHH7" s="788"/>
      <c r="DHI7" s="788"/>
      <c r="DHJ7" s="788"/>
      <c r="DHK7" s="788"/>
      <c r="DHL7" s="788"/>
      <c r="DHM7" s="788"/>
      <c r="DHN7" s="788"/>
      <c r="DHO7" s="788"/>
      <c r="DHP7" s="788"/>
      <c r="DHQ7" s="788"/>
      <c r="DHR7" s="788"/>
      <c r="DHS7" s="788"/>
      <c r="DHT7" s="788"/>
      <c r="DHU7" s="788"/>
      <c r="DHV7" s="788"/>
      <c r="DHW7" s="788"/>
      <c r="DHX7" s="788"/>
      <c r="DHY7" s="788"/>
      <c r="DHZ7" s="788"/>
      <c r="DIA7" s="788"/>
      <c r="DIB7" s="788"/>
      <c r="DIC7" s="788"/>
      <c r="DID7" s="788"/>
      <c r="DIE7" s="788"/>
      <c r="DIF7" s="788"/>
      <c r="DIG7" s="788"/>
      <c r="DIH7" s="788"/>
      <c r="DII7" s="788"/>
      <c r="DIJ7" s="788"/>
      <c r="DIK7" s="788"/>
      <c r="DIL7" s="788"/>
      <c r="DIM7" s="788"/>
      <c r="DIN7" s="788"/>
      <c r="DIO7" s="788"/>
      <c r="DIP7" s="788"/>
      <c r="DIQ7" s="788"/>
      <c r="DIR7" s="788"/>
      <c r="DIS7" s="788"/>
      <c r="DIT7" s="788"/>
      <c r="DIU7" s="788"/>
      <c r="DIV7" s="788"/>
      <c r="DIW7" s="788"/>
      <c r="DIX7" s="788"/>
      <c r="DIY7" s="788"/>
      <c r="DIZ7" s="788"/>
      <c r="DJA7" s="788"/>
      <c r="DJB7" s="788"/>
      <c r="DJC7" s="788"/>
      <c r="DJD7" s="788"/>
      <c r="DJE7" s="788"/>
      <c r="DJF7" s="788"/>
      <c r="DJG7" s="788"/>
      <c r="DJH7" s="788"/>
      <c r="DJI7" s="788"/>
      <c r="DJJ7" s="788"/>
      <c r="DJK7" s="788"/>
      <c r="DJL7" s="788"/>
      <c r="DJM7" s="788"/>
      <c r="DJN7" s="788"/>
      <c r="DJO7" s="788"/>
      <c r="DJP7" s="788"/>
      <c r="DJQ7" s="788"/>
      <c r="DJR7" s="788"/>
      <c r="DJS7" s="788"/>
      <c r="DJT7" s="788"/>
      <c r="DJU7" s="788"/>
      <c r="DJV7" s="788"/>
      <c r="DJW7" s="788"/>
      <c r="DJX7" s="788"/>
      <c r="DJY7" s="788"/>
      <c r="DJZ7" s="788"/>
      <c r="DKA7" s="788"/>
      <c r="DKB7" s="788"/>
      <c r="DKC7" s="788"/>
      <c r="DKD7" s="788"/>
      <c r="DKE7" s="788"/>
      <c r="DKF7" s="788"/>
      <c r="DKG7" s="788"/>
      <c r="DKH7" s="788"/>
      <c r="DKI7" s="788"/>
      <c r="DKJ7" s="788"/>
      <c r="DKK7" s="788"/>
      <c r="DKL7" s="788"/>
      <c r="DKM7" s="788"/>
      <c r="DKN7" s="788"/>
      <c r="DKO7" s="788"/>
      <c r="DKP7" s="788"/>
      <c r="DKQ7" s="788"/>
      <c r="DKR7" s="788"/>
      <c r="DKS7" s="788"/>
      <c r="DKT7" s="788"/>
      <c r="DKU7" s="788"/>
      <c r="DKV7" s="788"/>
      <c r="DKW7" s="788"/>
      <c r="DKX7" s="788"/>
      <c r="DKY7" s="788"/>
      <c r="DKZ7" s="788"/>
      <c r="DLA7" s="788"/>
      <c r="DLB7" s="788"/>
      <c r="DLC7" s="788"/>
      <c r="DLD7" s="788"/>
      <c r="DLE7" s="788"/>
      <c r="DLF7" s="788"/>
      <c r="DLG7" s="788"/>
      <c r="DLH7" s="788"/>
      <c r="DLI7" s="788"/>
      <c r="DLJ7" s="788"/>
      <c r="DLK7" s="788"/>
      <c r="DLL7" s="788"/>
      <c r="DLM7" s="788"/>
      <c r="DLN7" s="788"/>
      <c r="DLO7" s="788"/>
      <c r="DLP7" s="788"/>
      <c r="DLQ7" s="788"/>
      <c r="DLR7" s="788"/>
      <c r="DLS7" s="788"/>
      <c r="DLT7" s="788"/>
      <c r="DLU7" s="788"/>
      <c r="DLV7" s="788"/>
      <c r="DLW7" s="788"/>
      <c r="DLX7" s="788"/>
      <c r="DLY7" s="788"/>
      <c r="DLZ7" s="788"/>
      <c r="DMA7" s="788"/>
      <c r="DMB7" s="788"/>
      <c r="DMC7" s="788"/>
      <c r="DMD7" s="788"/>
      <c r="DME7" s="788"/>
      <c r="DMF7" s="788"/>
      <c r="DMG7" s="788"/>
      <c r="DMH7" s="788"/>
      <c r="DMI7" s="788"/>
      <c r="DMJ7" s="788"/>
      <c r="DMK7" s="788"/>
      <c r="DML7" s="788"/>
      <c r="DMM7" s="788"/>
      <c r="DMN7" s="788"/>
      <c r="DMO7" s="788"/>
      <c r="DMP7" s="788"/>
      <c r="DMQ7" s="788"/>
      <c r="DMR7" s="788"/>
      <c r="DMS7" s="788"/>
      <c r="DMT7" s="788"/>
      <c r="DMU7" s="788"/>
      <c r="DMV7" s="788"/>
      <c r="DMW7" s="788"/>
      <c r="DMX7" s="788"/>
      <c r="DMY7" s="788"/>
      <c r="DMZ7" s="788"/>
      <c r="DNA7" s="788"/>
      <c r="DNB7" s="788"/>
      <c r="DNC7" s="788"/>
      <c r="DND7" s="788"/>
      <c r="DNE7" s="788"/>
      <c r="DNF7" s="788"/>
      <c r="DNG7" s="788"/>
      <c r="DNH7" s="788"/>
      <c r="DNI7" s="788"/>
      <c r="DNJ7" s="788"/>
      <c r="DNK7" s="788"/>
      <c r="DNL7" s="788"/>
      <c r="DNM7" s="788"/>
      <c r="DNN7" s="788"/>
      <c r="DNO7" s="788"/>
      <c r="DNP7" s="788"/>
      <c r="DNQ7" s="788"/>
      <c r="DNR7" s="788"/>
      <c r="DNS7" s="788"/>
      <c r="DNT7" s="788"/>
      <c r="DNU7" s="788"/>
      <c r="DNV7" s="788"/>
      <c r="DNW7" s="788"/>
      <c r="DNX7" s="788"/>
      <c r="DNY7" s="788"/>
      <c r="DNZ7" s="788"/>
      <c r="DOA7" s="788"/>
      <c r="DOB7" s="788"/>
      <c r="DOC7" s="788"/>
      <c r="DOD7" s="788"/>
      <c r="DOE7" s="788"/>
      <c r="DOF7" s="788"/>
      <c r="DOG7" s="788"/>
      <c r="DOH7" s="788"/>
      <c r="DOI7" s="788"/>
      <c r="DOJ7" s="788"/>
      <c r="DOK7" s="788"/>
      <c r="DOL7" s="788"/>
      <c r="DOM7" s="788"/>
      <c r="DON7" s="788"/>
      <c r="DOO7" s="788"/>
      <c r="DOP7" s="788"/>
      <c r="DOQ7" s="788"/>
      <c r="DOR7" s="788"/>
      <c r="DOS7" s="788"/>
      <c r="DOT7" s="788"/>
      <c r="DOU7" s="788"/>
      <c r="DOV7" s="788"/>
      <c r="DOW7" s="788"/>
      <c r="DOX7" s="788"/>
      <c r="DOY7" s="788"/>
      <c r="DOZ7" s="788"/>
      <c r="DPA7" s="788"/>
      <c r="DPB7" s="788"/>
      <c r="DPC7" s="788"/>
      <c r="DPD7" s="788"/>
      <c r="DPE7" s="788"/>
      <c r="DPF7" s="788"/>
      <c r="DPG7" s="788"/>
      <c r="DPH7" s="788"/>
      <c r="DPI7" s="788"/>
      <c r="DPJ7" s="788"/>
      <c r="DPK7" s="788"/>
      <c r="DPL7" s="788"/>
      <c r="DPM7" s="788"/>
      <c r="DPN7" s="788"/>
      <c r="DPO7" s="788"/>
      <c r="DPP7" s="788"/>
      <c r="DPQ7" s="788"/>
      <c r="DPR7" s="788"/>
      <c r="DPS7" s="788"/>
      <c r="DPT7" s="788"/>
      <c r="DPU7" s="788"/>
      <c r="DPV7" s="788"/>
      <c r="DPW7" s="788"/>
      <c r="DPX7" s="788"/>
      <c r="DPY7" s="788"/>
      <c r="DPZ7" s="788"/>
      <c r="DQA7" s="788"/>
      <c r="DQB7" s="788"/>
      <c r="DQC7" s="788"/>
      <c r="DQD7" s="788"/>
      <c r="DQE7" s="788"/>
      <c r="DQF7" s="788"/>
      <c r="DQG7" s="788"/>
      <c r="DQH7" s="788"/>
      <c r="DQI7" s="788"/>
      <c r="DQJ7" s="788"/>
      <c r="DQK7" s="788"/>
      <c r="DQL7" s="788"/>
      <c r="DQM7" s="788"/>
      <c r="DQN7" s="788"/>
      <c r="DQO7" s="788"/>
      <c r="DQP7" s="788"/>
      <c r="DQQ7" s="788"/>
      <c r="DQR7" s="788"/>
      <c r="DQS7" s="788"/>
      <c r="DQT7" s="788"/>
      <c r="DQU7" s="788"/>
      <c r="DQV7" s="788"/>
      <c r="DQW7" s="788"/>
      <c r="DQX7" s="788"/>
      <c r="DQY7" s="788"/>
      <c r="DQZ7" s="788"/>
      <c r="DRA7" s="788"/>
      <c r="DRB7" s="788"/>
      <c r="DRC7" s="788"/>
      <c r="DRD7" s="788"/>
      <c r="DRE7" s="788"/>
      <c r="DRF7" s="788"/>
      <c r="DRG7" s="788"/>
      <c r="DRH7" s="788"/>
      <c r="DRI7" s="788"/>
      <c r="DRJ7" s="788"/>
      <c r="DRK7" s="788"/>
      <c r="DRL7" s="788"/>
      <c r="DRM7" s="788"/>
      <c r="DRN7" s="788"/>
      <c r="DRO7" s="788"/>
      <c r="DRP7" s="788"/>
      <c r="DRQ7" s="788"/>
      <c r="DRR7" s="788"/>
      <c r="DRS7" s="788"/>
      <c r="DRT7" s="788"/>
      <c r="DRU7" s="788"/>
      <c r="DRV7" s="788"/>
      <c r="DRW7" s="788"/>
      <c r="DRX7" s="788"/>
      <c r="DRY7" s="788"/>
      <c r="DRZ7" s="788"/>
      <c r="DSA7" s="788"/>
      <c r="DSB7" s="788"/>
      <c r="DSC7" s="788"/>
      <c r="DSD7" s="788"/>
      <c r="DSE7" s="788"/>
      <c r="DSF7" s="788"/>
      <c r="DSG7" s="788"/>
      <c r="DSH7" s="788"/>
      <c r="DSI7" s="788"/>
      <c r="DSJ7" s="788"/>
      <c r="DSK7" s="788"/>
      <c r="DSL7" s="788"/>
      <c r="DSM7" s="788"/>
      <c r="DSN7" s="788"/>
      <c r="DSO7" s="788"/>
      <c r="DSP7" s="788"/>
      <c r="DSQ7" s="788"/>
      <c r="DSR7" s="788"/>
      <c r="DSS7" s="788"/>
      <c r="DST7" s="788"/>
      <c r="DSU7" s="788"/>
      <c r="DSV7" s="788"/>
      <c r="DSW7" s="788"/>
      <c r="DSX7" s="788"/>
      <c r="DSY7" s="788"/>
      <c r="DSZ7" s="788"/>
      <c r="DTA7" s="788"/>
      <c r="DTB7" s="788"/>
      <c r="DTC7" s="788"/>
      <c r="DTD7" s="788"/>
      <c r="DTE7" s="788"/>
      <c r="DTF7" s="788"/>
      <c r="DTG7" s="788"/>
      <c r="DTH7" s="788"/>
      <c r="DTI7" s="788"/>
      <c r="DTJ7" s="788"/>
      <c r="DTK7" s="788"/>
      <c r="DTL7" s="788"/>
      <c r="DTM7" s="788"/>
      <c r="DTN7" s="788"/>
      <c r="DTO7" s="788"/>
      <c r="DTP7" s="788"/>
      <c r="DTQ7" s="788"/>
      <c r="DTR7" s="788"/>
      <c r="DTS7" s="788"/>
      <c r="DTT7" s="788"/>
      <c r="DTU7" s="788"/>
      <c r="DTV7" s="788"/>
      <c r="DTW7" s="788"/>
      <c r="DTX7" s="788"/>
      <c r="DTY7" s="788"/>
      <c r="DTZ7" s="788"/>
      <c r="DUA7" s="788"/>
      <c r="DUB7" s="788"/>
      <c r="DUC7" s="788"/>
      <c r="DUD7" s="788"/>
      <c r="DUE7" s="788"/>
      <c r="DUF7" s="788"/>
      <c r="DUG7" s="788"/>
      <c r="DUH7" s="788"/>
      <c r="DUI7" s="788"/>
      <c r="DUJ7" s="788"/>
      <c r="DUK7" s="788"/>
      <c r="DUL7" s="788"/>
      <c r="DUM7" s="788"/>
      <c r="DUN7" s="788"/>
      <c r="DUO7" s="788"/>
      <c r="DUP7" s="788"/>
      <c r="DUQ7" s="788"/>
      <c r="DUR7" s="788"/>
      <c r="DUS7" s="788"/>
      <c r="DUT7" s="788"/>
      <c r="DUU7" s="788"/>
      <c r="DUV7" s="788"/>
      <c r="DUW7" s="788"/>
      <c r="DUX7" s="788"/>
      <c r="DUY7" s="788"/>
      <c r="DUZ7" s="788"/>
      <c r="DVA7" s="788"/>
      <c r="DVB7" s="788"/>
      <c r="DVC7" s="788"/>
      <c r="DVD7" s="788"/>
      <c r="DVE7" s="788"/>
      <c r="DVF7" s="788"/>
      <c r="DVG7" s="788"/>
      <c r="DVH7" s="788"/>
      <c r="DVI7" s="788"/>
      <c r="DVJ7" s="788"/>
      <c r="DVK7" s="788"/>
      <c r="DVL7" s="788"/>
      <c r="DVM7" s="788"/>
      <c r="DVN7" s="788"/>
      <c r="DVO7" s="788"/>
      <c r="DVP7" s="788"/>
      <c r="DVQ7" s="788"/>
      <c r="DVR7" s="788"/>
      <c r="DVS7" s="788"/>
      <c r="DVT7" s="788"/>
      <c r="DVU7" s="788"/>
      <c r="DVV7" s="788"/>
      <c r="DVW7" s="788"/>
      <c r="DVX7" s="788"/>
      <c r="DVY7" s="788"/>
      <c r="DVZ7" s="788"/>
      <c r="DWA7" s="788"/>
      <c r="DWB7" s="788"/>
      <c r="DWC7" s="788"/>
      <c r="DWD7" s="788"/>
      <c r="DWE7" s="788"/>
      <c r="DWF7" s="788"/>
      <c r="DWG7" s="788"/>
      <c r="DWH7" s="788"/>
      <c r="DWI7" s="788"/>
      <c r="DWJ7" s="788"/>
      <c r="DWK7" s="788"/>
      <c r="DWL7" s="788"/>
      <c r="DWM7" s="788"/>
      <c r="DWN7" s="788"/>
      <c r="DWO7" s="788"/>
      <c r="DWP7" s="788"/>
      <c r="DWQ7" s="788"/>
      <c r="DWR7" s="788"/>
      <c r="DWS7" s="788"/>
      <c r="DWT7" s="788"/>
      <c r="DWU7" s="788"/>
      <c r="DWV7" s="788"/>
      <c r="DWW7" s="788"/>
      <c r="DWX7" s="788"/>
      <c r="DWY7" s="788"/>
      <c r="DWZ7" s="788"/>
      <c r="DXA7" s="788"/>
      <c r="DXB7" s="788"/>
      <c r="DXC7" s="788"/>
      <c r="DXD7" s="788"/>
      <c r="DXE7" s="788"/>
      <c r="DXF7" s="788"/>
      <c r="DXG7" s="788"/>
      <c r="DXH7" s="788"/>
      <c r="DXI7" s="788"/>
      <c r="DXJ7" s="788"/>
      <c r="DXK7" s="788"/>
      <c r="DXL7" s="788"/>
      <c r="DXM7" s="788"/>
      <c r="DXN7" s="788"/>
      <c r="DXO7" s="788"/>
      <c r="DXP7" s="788"/>
      <c r="DXQ7" s="788"/>
      <c r="DXR7" s="788"/>
      <c r="DXS7" s="788"/>
      <c r="DXT7" s="788"/>
      <c r="DXU7" s="788"/>
      <c r="DXV7" s="788"/>
      <c r="DXW7" s="788"/>
      <c r="DXX7" s="788"/>
      <c r="DXY7" s="788"/>
      <c r="DXZ7" s="788"/>
      <c r="DYA7" s="788"/>
      <c r="DYB7" s="788"/>
      <c r="DYC7" s="788"/>
      <c r="DYD7" s="788"/>
      <c r="DYE7" s="788"/>
      <c r="DYF7" s="788"/>
      <c r="DYG7" s="788"/>
      <c r="DYH7" s="788"/>
      <c r="DYI7" s="788"/>
      <c r="DYJ7" s="788"/>
      <c r="DYK7" s="788"/>
      <c r="DYL7" s="788"/>
      <c r="DYM7" s="788"/>
      <c r="DYN7" s="788"/>
      <c r="DYO7" s="788"/>
      <c r="DYP7" s="788"/>
      <c r="DYQ7" s="788"/>
      <c r="DYR7" s="788"/>
      <c r="DYS7" s="788"/>
      <c r="DYT7" s="788"/>
      <c r="DYU7" s="788"/>
      <c r="DYV7" s="788"/>
      <c r="DYW7" s="788"/>
      <c r="DYX7" s="788"/>
      <c r="DYY7" s="788"/>
      <c r="DYZ7" s="788"/>
      <c r="DZA7" s="788"/>
      <c r="DZB7" s="788"/>
      <c r="DZC7" s="788"/>
      <c r="DZD7" s="788"/>
      <c r="DZE7" s="788"/>
      <c r="DZF7" s="788"/>
      <c r="DZG7" s="788"/>
      <c r="DZH7" s="788"/>
      <c r="DZI7" s="788"/>
      <c r="DZJ7" s="788"/>
      <c r="DZK7" s="788"/>
      <c r="DZL7" s="788"/>
      <c r="DZM7" s="788"/>
      <c r="DZN7" s="788"/>
      <c r="DZO7" s="788"/>
      <c r="DZP7" s="788"/>
      <c r="DZQ7" s="788"/>
      <c r="DZR7" s="788"/>
      <c r="DZS7" s="788"/>
      <c r="DZT7" s="788"/>
      <c r="DZU7" s="788"/>
      <c r="DZV7" s="788"/>
      <c r="DZW7" s="788"/>
      <c r="DZX7" s="788"/>
      <c r="DZY7" s="788"/>
      <c r="DZZ7" s="788"/>
      <c r="EAA7" s="788"/>
      <c r="EAB7" s="788"/>
      <c r="EAC7" s="788"/>
      <c r="EAD7" s="788"/>
      <c r="EAE7" s="788"/>
      <c r="EAF7" s="788"/>
      <c r="EAG7" s="788"/>
      <c r="EAH7" s="788"/>
      <c r="EAI7" s="788"/>
      <c r="EAJ7" s="788"/>
      <c r="EAK7" s="788"/>
      <c r="EAL7" s="788"/>
      <c r="EAM7" s="788"/>
      <c r="EAN7" s="788"/>
      <c r="EAO7" s="788"/>
      <c r="EAP7" s="788"/>
      <c r="EAQ7" s="788"/>
      <c r="EAR7" s="788"/>
      <c r="EAS7" s="788"/>
      <c r="EAT7" s="788"/>
      <c r="EAU7" s="788"/>
      <c r="EAV7" s="788"/>
      <c r="EAW7" s="788"/>
      <c r="EAX7" s="788"/>
      <c r="EAY7" s="788"/>
      <c r="EAZ7" s="788"/>
      <c r="EBA7" s="788"/>
      <c r="EBB7" s="788"/>
      <c r="EBC7" s="788"/>
      <c r="EBD7" s="788"/>
      <c r="EBE7" s="788"/>
      <c r="EBF7" s="788"/>
      <c r="EBG7" s="788"/>
      <c r="EBH7" s="788"/>
      <c r="EBI7" s="788"/>
      <c r="EBJ7" s="788"/>
      <c r="EBK7" s="788"/>
      <c r="EBL7" s="788"/>
      <c r="EBM7" s="788"/>
      <c r="EBN7" s="788"/>
      <c r="EBO7" s="788"/>
      <c r="EBP7" s="788"/>
      <c r="EBQ7" s="788"/>
      <c r="EBR7" s="788"/>
      <c r="EBS7" s="788"/>
      <c r="EBT7" s="788"/>
      <c r="EBU7" s="788"/>
      <c r="EBV7" s="788"/>
      <c r="EBW7" s="788"/>
      <c r="EBX7" s="788"/>
      <c r="EBY7" s="788"/>
      <c r="EBZ7" s="788"/>
      <c r="ECA7" s="788"/>
      <c r="ECB7" s="788"/>
      <c r="ECC7" s="788"/>
      <c r="ECD7" s="788"/>
      <c r="ECE7" s="788"/>
      <c r="ECF7" s="788"/>
      <c r="ECG7" s="788"/>
      <c r="ECH7" s="788"/>
      <c r="ECI7" s="788"/>
      <c r="ECJ7" s="788"/>
      <c r="ECK7" s="788"/>
      <c r="ECL7" s="788"/>
      <c r="ECM7" s="788"/>
      <c r="ECN7" s="788"/>
      <c r="ECO7" s="788"/>
      <c r="ECP7" s="788"/>
      <c r="ECQ7" s="788"/>
      <c r="ECR7" s="788"/>
      <c r="ECS7" s="788"/>
      <c r="ECT7" s="788"/>
      <c r="ECU7" s="788"/>
      <c r="ECV7" s="788"/>
      <c r="ECW7" s="788"/>
      <c r="ECX7" s="788"/>
      <c r="ECY7" s="788"/>
      <c r="ECZ7" s="788"/>
      <c r="EDA7" s="788"/>
      <c r="EDB7" s="788"/>
      <c r="EDC7" s="788"/>
      <c r="EDD7" s="788"/>
      <c r="EDE7" s="788"/>
      <c r="EDF7" s="788"/>
      <c r="EDG7" s="788"/>
      <c r="EDH7" s="788"/>
      <c r="EDI7" s="788"/>
      <c r="EDJ7" s="788"/>
      <c r="EDK7" s="788"/>
      <c r="EDL7" s="788"/>
      <c r="EDM7" s="788"/>
      <c r="EDN7" s="788"/>
      <c r="EDO7" s="788"/>
      <c r="EDP7" s="788"/>
      <c r="EDQ7" s="788"/>
      <c r="EDR7" s="788"/>
      <c r="EDS7" s="788"/>
      <c r="EDT7" s="788"/>
      <c r="EDU7" s="788"/>
      <c r="EDV7" s="788"/>
      <c r="EDW7" s="788"/>
      <c r="EDX7" s="788"/>
      <c r="EDY7" s="788"/>
      <c r="EDZ7" s="788"/>
      <c r="EEA7" s="788"/>
      <c r="EEB7" s="788"/>
      <c r="EEC7" s="788"/>
      <c r="EED7" s="788"/>
      <c r="EEE7" s="788"/>
      <c r="EEF7" s="788"/>
      <c r="EEG7" s="788"/>
      <c r="EEH7" s="788"/>
      <c r="EEI7" s="788"/>
      <c r="EEJ7" s="788"/>
      <c r="EEK7" s="788"/>
      <c r="EEL7" s="788"/>
      <c r="EEM7" s="788"/>
      <c r="EEN7" s="788"/>
      <c r="EEO7" s="788"/>
      <c r="EEP7" s="788"/>
      <c r="EEQ7" s="788"/>
      <c r="EER7" s="788"/>
      <c r="EES7" s="788"/>
      <c r="EET7" s="788"/>
      <c r="EEU7" s="788"/>
      <c r="EEV7" s="788"/>
      <c r="EEW7" s="788"/>
      <c r="EEX7" s="788"/>
      <c r="EEY7" s="788"/>
      <c r="EEZ7" s="788"/>
      <c r="EFA7" s="788"/>
      <c r="EFB7" s="788"/>
      <c r="EFC7" s="788"/>
      <c r="EFD7" s="788"/>
      <c r="EFE7" s="788"/>
      <c r="EFF7" s="788"/>
      <c r="EFG7" s="788"/>
      <c r="EFH7" s="788"/>
      <c r="EFI7" s="788"/>
      <c r="EFJ7" s="788"/>
      <c r="EFK7" s="788"/>
      <c r="EFL7" s="788"/>
      <c r="EFM7" s="788"/>
      <c r="EFN7" s="788"/>
      <c r="EFO7" s="788"/>
      <c r="EFP7" s="788"/>
      <c r="EFQ7" s="788"/>
      <c r="EFR7" s="788"/>
      <c r="EFS7" s="788"/>
      <c r="EFT7" s="788"/>
      <c r="EFU7" s="788"/>
      <c r="EFV7" s="788"/>
      <c r="EFW7" s="788"/>
      <c r="EFX7" s="788"/>
      <c r="EFY7" s="788"/>
      <c r="EFZ7" s="788"/>
      <c r="EGA7" s="788"/>
      <c r="EGB7" s="788"/>
      <c r="EGC7" s="788"/>
      <c r="EGD7" s="788"/>
      <c r="EGE7" s="788"/>
      <c r="EGF7" s="788"/>
      <c r="EGG7" s="788"/>
      <c r="EGH7" s="788"/>
      <c r="EGI7" s="788"/>
      <c r="EGJ7" s="788"/>
      <c r="EGK7" s="788"/>
      <c r="EGL7" s="788"/>
      <c r="EGM7" s="788"/>
      <c r="EGN7" s="788"/>
      <c r="EGO7" s="788"/>
      <c r="EGP7" s="788"/>
      <c r="EGQ7" s="788"/>
      <c r="EGR7" s="788"/>
      <c r="EGS7" s="788"/>
      <c r="EGT7" s="788"/>
      <c r="EGU7" s="788"/>
      <c r="EGV7" s="788"/>
      <c r="EGW7" s="788"/>
      <c r="EGX7" s="788"/>
      <c r="EGY7" s="788"/>
      <c r="EGZ7" s="788"/>
      <c r="EHA7" s="788"/>
      <c r="EHB7" s="788"/>
      <c r="EHC7" s="788"/>
      <c r="EHD7" s="788"/>
      <c r="EHE7" s="788"/>
      <c r="EHF7" s="788"/>
      <c r="EHG7" s="788"/>
      <c r="EHH7" s="788"/>
      <c r="EHI7" s="788"/>
      <c r="EHJ7" s="788"/>
      <c r="EHK7" s="788"/>
      <c r="EHL7" s="788"/>
      <c r="EHM7" s="788"/>
      <c r="EHN7" s="788"/>
      <c r="EHO7" s="788"/>
      <c r="EHP7" s="788"/>
      <c r="EHQ7" s="788"/>
      <c r="EHR7" s="788"/>
      <c r="EHS7" s="788"/>
      <c r="EHT7" s="788"/>
      <c r="EHU7" s="788"/>
      <c r="EHV7" s="788"/>
      <c r="EHW7" s="788"/>
      <c r="EHX7" s="788"/>
      <c r="EHY7" s="788"/>
      <c r="EHZ7" s="788"/>
      <c r="EIA7" s="788"/>
      <c r="EIB7" s="788"/>
      <c r="EIC7" s="788"/>
      <c r="EID7" s="788"/>
      <c r="EIE7" s="788"/>
      <c r="EIF7" s="788"/>
      <c r="EIG7" s="788"/>
      <c r="EIH7" s="788"/>
      <c r="EII7" s="788"/>
      <c r="EIJ7" s="788"/>
      <c r="EIK7" s="788"/>
      <c r="EIL7" s="788"/>
      <c r="EIM7" s="788"/>
      <c r="EIN7" s="788"/>
      <c r="EIO7" s="788"/>
      <c r="EIP7" s="788"/>
      <c r="EIQ7" s="788"/>
      <c r="EIR7" s="788"/>
      <c r="EIS7" s="788"/>
      <c r="EIT7" s="788"/>
      <c r="EIU7" s="788"/>
      <c r="EIV7" s="788"/>
      <c r="EIW7" s="788"/>
      <c r="EIX7" s="788"/>
      <c r="EIY7" s="788"/>
      <c r="EIZ7" s="788"/>
      <c r="EJA7" s="788"/>
      <c r="EJB7" s="788"/>
      <c r="EJC7" s="788"/>
      <c r="EJD7" s="788"/>
      <c r="EJE7" s="788"/>
      <c r="EJF7" s="788"/>
      <c r="EJG7" s="788"/>
      <c r="EJH7" s="788"/>
      <c r="EJI7" s="788"/>
      <c r="EJJ7" s="788"/>
      <c r="EJK7" s="788"/>
      <c r="EJL7" s="788"/>
      <c r="EJM7" s="788"/>
      <c r="EJN7" s="788"/>
      <c r="EJO7" s="788"/>
      <c r="EJP7" s="788"/>
      <c r="EJQ7" s="788"/>
      <c r="EJR7" s="788"/>
      <c r="EJS7" s="788"/>
      <c r="EJT7" s="788"/>
      <c r="EJU7" s="788"/>
      <c r="EJV7" s="788"/>
      <c r="EJW7" s="788"/>
      <c r="EJX7" s="788"/>
      <c r="EJY7" s="788"/>
      <c r="EJZ7" s="788"/>
      <c r="EKA7" s="788"/>
      <c r="EKB7" s="788"/>
      <c r="EKC7" s="788"/>
      <c r="EKD7" s="788"/>
      <c r="EKE7" s="788"/>
      <c r="EKF7" s="788"/>
      <c r="EKG7" s="788"/>
      <c r="EKH7" s="788"/>
      <c r="EKI7" s="788"/>
      <c r="EKJ7" s="788"/>
      <c r="EKK7" s="788"/>
      <c r="EKL7" s="788"/>
      <c r="EKM7" s="788"/>
      <c r="EKN7" s="788"/>
      <c r="EKO7" s="788"/>
      <c r="EKP7" s="788"/>
      <c r="EKQ7" s="788"/>
      <c r="EKR7" s="788"/>
      <c r="EKS7" s="788"/>
      <c r="EKT7" s="788"/>
      <c r="EKU7" s="788"/>
      <c r="EKV7" s="788"/>
      <c r="EKW7" s="788"/>
      <c r="EKX7" s="788"/>
      <c r="EKY7" s="788"/>
      <c r="EKZ7" s="788"/>
      <c r="ELA7" s="788"/>
      <c r="ELB7" s="788"/>
      <c r="ELC7" s="788"/>
      <c r="ELD7" s="788"/>
      <c r="ELE7" s="788"/>
      <c r="ELF7" s="788"/>
      <c r="ELG7" s="788"/>
      <c r="ELH7" s="788"/>
      <c r="ELI7" s="788"/>
      <c r="ELJ7" s="788"/>
      <c r="ELK7" s="788"/>
      <c r="ELL7" s="788"/>
      <c r="ELM7" s="788"/>
      <c r="ELN7" s="788"/>
      <c r="ELO7" s="788"/>
      <c r="ELP7" s="788"/>
      <c r="ELQ7" s="788"/>
      <c r="ELR7" s="788"/>
      <c r="ELS7" s="788"/>
      <c r="ELT7" s="788"/>
      <c r="ELU7" s="788"/>
      <c r="ELV7" s="788"/>
      <c r="ELW7" s="788"/>
      <c r="ELX7" s="788"/>
      <c r="ELY7" s="788"/>
      <c r="ELZ7" s="788"/>
      <c r="EMA7" s="788"/>
      <c r="EMB7" s="788"/>
      <c r="EMC7" s="788"/>
      <c r="EMD7" s="788"/>
      <c r="EME7" s="788"/>
      <c r="EMF7" s="788"/>
      <c r="EMG7" s="788"/>
      <c r="EMH7" s="788"/>
      <c r="EMI7" s="788"/>
      <c r="EMJ7" s="788"/>
      <c r="EMK7" s="788"/>
      <c r="EML7" s="788"/>
      <c r="EMM7" s="788"/>
      <c r="EMN7" s="788"/>
      <c r="EMO7" s="788"/>
      <c r="EMP7" s="788"/>
      <c r="EMQ7" s="788"/>
      <c r="EMR7" s="788"/>
      <c r="EMS7" s="788"/>
      <c r="EMT7" s="788"/>
      <c r="EMU7" s="788"/>
      <c r="EMV7" s="788"/>
      <c r="EMW7" s="788"/>
      <c r="EMX7" s="788"/>
      <c r="EMY7" s="788"/>
      <c r="EMZ7" s="788"/>
      <c r="ENA7" s="788"/>
      <c r="ENB7" s="788"/>
      <c r="ENC7" s="788"/>
      <c r="END7" s="788"/>
      <c r="ENE7" s="788"/>
      <c r="ENF7" s="788"/>
      <c r="ENG7" s="788"/>
      <c r="ENH7" s="788"/>
      <c r="ENI7" s="788"/>
      <c r="ENJ7" s="788"/>
      <c r="ENK7" s="788"/>
      <c r="ENL7" s="788"/>
      <c r="ENM7" s="788"/>
      <c r="ENN7" s="788"/>
      <c r="ENO7" s="788"/>
      <c r="ENP7" s="788"/>
      <c r="ENQ7" s="788"/>
      <c r="ENR7" s="788"/>
      <c r="ENS7" s="788"/>
      <c r="ENT7" s="788"/>
      <c r="ENU7" s="788"/>
      <c r="ENV7" s="788"/>
      <c r="ENW7" s="788"/>
      <c r="ENX7" s="788"/>
      <c r="ENY7" s="788"/>
      <c r="ENZ7" s="788"/>
      <c r="EOA7" s="788"/>
      <c r="EOB7" s="788"/>
      <c r="EOC7" s="788"/>
      <c r="EOD7" s="788"/>
      <c r="EOE7" s="788"/>
      <c r="EOF7" s="788"/>
      <c r="EOG7" s="788"/>
      <c r="EOH7" s="788"/>
      <c r="EOI7" s="788"/>
      <c r="EOJ7" s="788"/>
      <c r="EOK7" s="788"/>
      <c r="EOL7" s="788"/>
      <c r="EOM7" s="788"/>
      <c r="EON7" s="788"/>
      <c r="EOO7" s="788"/>
      <c r="EOP7" s="788"/>
      <c r="EOQ7" s="788"/>
      <c r="EOR7" s="788"/>
      <c r="EOS7" s="788"/>
      <c r="EOT7" s="788"/>
      <c r="EOU7" s="788"/>
      <c r="EOV7" s="788"/>
      <c r="EOW7" s="788"/>
      <c r="EOX7" s="788"/>
      <c r="EOY7" s="788"/>
      <c r="EOZ7" s="788"/>
      <c r="EPA7" s="788"/>
      <c r="EPB7" s="788"/>
      <c r="EPC7" s="788"/>
      <c r="EPD7" s="788"/>
      <c r="EPE7" s="788"/>
      <c r="EPF7" s="788"/>
      <c r="EPG7" s="788"/>
      <c r="EPH7" s="788"/>
      <c r="EPI7" s="788"/>
      <c r="EPJ7" s="788"/>
      <c r="EPK7" s="788"/>
      <c r="EPL7" s="788"/>
      <c r="EPM7" s="788"/>
      <c r="EPN7" s="788"/>
      <c r="EPO7" s="788"/>
      <c r="EPP7" s="788"/>
      <c r="EPQ7" s="788"/>
      <c r="EPR7" s="788"/>
      <c r="EPS7" s="788"/>
      <c r="EPT7" s="788"/>
      <c r="EPU7" s="788"/>
      <c r="EPV7" s="788"/>
      <c r="EPW7" s="788"/>
      <c r="EPX7" s="788"/>
      <c r="EPY7" s="788"/>
      <c r="EPZ7" s="788"/>
      <c r="EQA7" s="788"/>
      <c r="EQB7" s="788"/>
      <c r="EQC7" s="788"/>
      <c r="EQD7" s="788"/>
      <c r="EQE7" s="788"/>
      <c r="EQF7" s="788"/>
      <c r="EQG7" s="788"/>
      <c r="EQH7" s="788"/>
      <c r="EQI7" s="788"/>
      <c r="EQJ7" s="788"/>
      <c r="EQK7" s="788"/>
      <c r="EQL7" s="788"/>
      <c r="EQM7" s="788"/>
      <c r="EQN7" s="788"/>
      <c r="EQO7" s="788"/>
      <c r="EQP7" s="788"/>
      <c r="EQQ7" s="788"/>
      <c r="EQR7" s="788"/>
      <c r="EQS7" s="788"/>
      <c r="EQT7" s="788"/>
      <c r="EQU7" s="788"/>
      <c r="EQV7" s="788"/>
      <c r="EQW7" s="788"/>
      <c r="EQX7" s="788"/>
      <c r="EQY7" s="788"/>
      <c r="EQZ7" s="788"/>
      <c r="ERA7" s="788"/>
      <c r="ERB7" s="788"/>
      <c r="ERC7" s="788"/>
      <c r="ERD7" s="788"/>
      <c r="ERE7" s="788"/>
      <c r="ERF7" s="788"/>
      <c r="ERG7" s="788"/>
      <c r="ERH7" s="788"/>
      <c r="ERI7" s="788"/>
      <c r="ERJ7" s="788"/>
      <c r="ERK7" s="788"/>
      <c r="ERL7" s="788"/>
      <c r="ERM7" s="788"/>
      <c r="ERN7" s="788"/>
      <c r="ERO7" s="788"/>
      <c r="ERP7" s="788"/>
      <c r="ERQ7" s="788"/>
      <c r="ERR7" s="788"/>
      <c r="ERS7" s="788"/>
      <c r="ERT7" s="788"/>
      <c r="ERU7" s="788"/>
      <c r="ERV7" s="788"/>
      <c r="ERW7" s="788"/>
      <c r="ERX7" s="788"/>
      <c r="ERY7" s="788"/>
      <c r="ERZ7" s="788"/>
      <c r="ESA7" s="788"/>
      <c r="ESB7" s="788"/>
      <c r="ESC7" s="788"/>
      <c r="ESD7" s="788"/>
      <c r="ESE7" s="788"/>
      <c r="ESF7" s="788"/>
      <c r="ESG7" s="788"/>
      <c r="ESH7" s="788"/>
      <c r="ESI7" s="788"/>
      <c r="ESJ7" s="788"/>
      <c r="ESK7" s="788"/>
      <c r="ESL7" s="788"/>
      <c r="ESM7" s="788"/>
      <c r="ESN7" s="788"/>
      <c r="ESO7" s="788"/>
      <c r="ESP7" s="788"/>
      <c r="ESQ7" s="788"/>
      <c r="ESR7" s="788"/>
      <c r="ESS7" s="788"/>
      <c r="EST7" s="788"/>
      <c r="ESU7" s="788"/>
      <c r="ESV7" s="788"/>
      <c r="ESW7" s="788"/>
      <c r="ESX7" s="788"/>
      <c r="ESY7" s="788"/>
      <c r="ESZ7" s="788"/>
      <c r="ETA7" s="788"/>
      <c r="ETB7" s="788"/>
      <c r="ETC7" s="788"/>
      <c r="ETD7" s="788"/>
      <c r="ETE7" s="788"/>
      <c r="ETF7" s="788"/>
      <c r="ETG7" s="788"/>
      <c r="ETH7" s="788"/>
      <c r="ETI7" s="788"/>
      <c r="ETJ7" s="788"/>
      <c r="ETK7" s="788"/>
      <c r="ETL7" s="788"/>
      <c r="ETM7" s="788"/>
      <c r="ETN7" s="788"/>
      <c r="ETO7" s="788"/>
      <c r="ETP7" s="788"/>
      <c r="ETQ7" s="788"/>
      <c r="ETR7" s="788"/>
      <c r="ETS7" s="788"/>
      <c r="ETT7" s="788"/>
      <c r="ETU7" s="788"/>
      <c r="ETV7" s="788"/>
      <c r="ETW7" s="788"/>
      <c r="ETX7" s="788"/>
      <c r="ETY7" s="788"/>
      <c r="ETZ7" s="788"/>
      <c r="EUA7" s="788"/>
      <c r="EUB7" s="788"/>
      <c r="EUC7" s="788"/>
      <c r="EUD7" s="788"/>
      <c r="EUE7" s="788"/>
      <c r="EUF7" s="788"/>
      <c r="EUG7" s="788"/>
      <c r="EUH7" s="788"/>
      <c r="EUI7" s="788"/>
      <c r="EUJ7" s="788"/>
      <c r="EUK7" s="788"/>
      <c r="EUL7" s="788"/>
      <c r="EUM7" s="788"/>
      <c r="EUN7" s="788"/>
      <c r="EUO7" s="788"/>
      <c r="EUP7" s="788"/>
      <c r="EUQ7" s="788"/>
      <c r="EUR7" s="788"/>
      <c r="EUS7" s="788"/>
      <c r="EUT7" s="788"/>
      <c r="EUU7" s="788"/>
      <c r="EUV7" s="788"/>
      <c r="EUW7" s="788"/>
      <c r="EUX7" s="788"/>
      <c r="EUY7" s="788"/>
      <c r="EUZ7" s="788"/>
      <c r="EVA7" s="788"/>
      <c r="EVB7" s="788"/>
      <c r="EVC7" s="788"/>
      <c r="EVD7" s="788"/>
      <c r="EVE7" s="788"/>
      <c r="EVF7" s="788"/>
      <c r="EVG7" s="788"/>
      <c r="EVH7" s="788"/>
      <c r="EVI7" s="788"/>
      <c r="EVJ7" s="788"/>
      <c r="EVK7" s="788"/>
      <c r="EVL7" s="788"/>
      <c r="EVM7" s="788"/>
      <c r="EVN7" s="788"/>
      <c r="EVO7" s="788"/>
      <c r="EVP7" s="788"/>
      <c r="EVQ7" s="788"/>
      <c r="EVR7" s="788"/>
      <c r="EVS7" s="788"/>
      <c r="EVT7" s="788"/>
      <c r="EVU7" s="788"/>
      <c r="EVV7" s="788"/>
      <c r="EVW7" s="788"/>
      <c r="EVX7" s="788"/>
      <c r="EVY7" s="788"/>
      <c r="EVZ7" s="788"/>
      <c r="EWA7" s="788"/>
      <c r="EWB7" s="788"/>
      <c r="EWC7" s="788"/>
      <c r="EWD7" s="788"/>
      <c r="EWE7" s="788"/>
      <c r="EWF7" s="788"/>
      <c r="EWG7" s="788"/>
      <c r="EWH7" s="788"/>
      <c r="EWI7" s="788"/>
      <c r="EWJ7" s="788"/>
      <c r="EWK7" s="788"/>
      <c r="EWL7" s="788"/>
      <c r="EWM7" s="788"/>
      <c r="EWN7" s="788"/>
      <c r="EWO7" s="788"/>
      <c r="EWP7" s="788"/>
      <c r="EWQ7" s="788"/>
      <c r="EWR7" s="788"/>
      <c r="EWS7" s="788"/>
      <c r="EWT7" s="788"/>
      <c r="EWU7" s="788"/>
      <c r="EWV7" s="788"/>
      <c r="EWW7" s="788"/>
      <c r="EWX7" s="788"/>
      <c r="EWY7" s="788"/>
      <c r="EWZ7" s="788"/>
      <c r="EXA7" s="788"/>
      <c r="EXB7" s="788"/>
      <c r="EXC7" s="788"/>
      <c r="EXD7" s="788"/>
      <c r="EXE7" s="788"/>
      <c r="EXF7" s="788"/>
      <c r="EXG7" s="788"/>
      <c r="EXH7" s="788"/>
      <c r="EXI7" s="788"/>
      <c r="EXJ7" s="788"/>
      <c r="EXK7" s="788"/>
      <c r="EXL7" s="788"/>
      <c r="EXM7" s="788"/>
      <c r="EXN7" s="788"/>
      <c r="EXO7" s="788"/>
      <c r="EXP7" s="788"/>
      <c r="EXQ7" s="788"/>
      <c r="EXR7" s="788"/>
      <c r="EXS7" s="788"/>
      <c r="EXT7" s="788"/>
      <c r="EXU7" s="788"/>
      <c r="EXV7" s="788"/>
      <c r="EXW7" s="788"/>
      <c r="EXX7" s="788"/>
      <c r="EXY7" s="788"/>
      <c r="EXZ7" s="788"/>
      <c r="EYA7" s="788"/>
      <c r="EYB7" s="788"/>
      <c r="EYC7" s="788"/>
      <c r="EYD7" s="788"/>
      <c r="EYE7" s="788"/>
      <c r="EYF7" s="788"/>
      <c r="EYG7" s="788"/>
      <c r="EYH7" s="788"/>
      <c r="EYI7" s="788"/>
      <c r="EYJ7" s="788"/>
      <c r="EYK7" s="788"/>
      <c r="EYL7" s="788"/>
      <c r="EYM7" s="788"/>
      <c r="EYN7" s="788"/>
      <c r="EYO7" s="788"/>
      <c r="EYP7" s="788"/>
      <c r="EYQ7" s="788"/>
      <c r="EYR7" s="788"/>
      <c r="EYS7" s="788"/>
      <c r="EYT7" s="788"/>
      <c r="EYU7" s="788"/>
      <c r="EYV7" s="788"/>
      <c r="EYW7" s="788"/>
      <c r="EYX7" s="788"/>
      <c r="EYY7" s="788"/>
      <c r="EYZ7" s="788"/>
      <c r="EZA7" s="788"/>
      <c r="EZB7" s="788"/>
      <c r="EZC7" s="788"/>
      <c r="EZD7" s="788"/>
      <c r="EZE7" s="788"/>
      <c r="EZF7" s="788"/>
      <c r="EZG7" s="788"/>
      <c r="EZH7" s="788"/>
      <c r="EZI7" s="788"/>
      <c r="EZJ7" s="788"/>
      <c r="EZK7" s="788"/>
      <c r="EZL7" s="788"/>
      <c r="EZM7" s="788"/>
      <c r="EZN7" s="788"/>
      <c r="EZO7" s="788"/>
      <c r="EZP7" s="788"/>
      <c r="EZQ7" s="788"/>
      <c r="EZR7" s="788"/>
      <c r="EZS7" s="788"/>
      <c r="EZT7" s="788"/>
      <c r="EZU7" s="788"/>
      <c r="EZV7" s="788"/>
      <c r="EZW7" s="788"/>
      <c r="EZX7" s="788"/>
      <c r="EZY7" s="788"/>
      <c r="EZZ7" s="788"/>
      <c r="FAA7" s="788"/>
      <c r="FAB7" s="788"/>
      <c r="FAC7" s="788"/>
      <c r="FAD7" s="788"/>
      <c r="FAE7" s="788"/>
      <c r="FAF7" s="788"/>
      <c r="FAG7" s="788"/>
      <c r="FAH7" s="788"/>
      <c r="FAI7" s="788"/>
      <c r="FAJ7" s="788"/>
      <c r="FAK7" s="788"/>
      <c r="FAL7" s="788"/>
      <c r="FAM7" s="788"/>
      <c r="FAN7" s="788"/>
      <c r="FAO7" s="788"/>
      <c r="FAP7" s="788"/>
      <c r="FAQ7" s="788"/>
      <c r="FAR7" s="788"/>
      <c r="FAS7" s="788"/>
      <c r="FAT7" s="788"/>
      <c r="FAU7" s="788"/>
      <c r="FAV7" s="788"/>
      <c r="FAW7" s="788"/>
      <c r="FAX7" s="788"/>
      <c r="FAY7" s="788"/>
      <c r="FAZ7" s="788"/>
      <c r="FBA7" s="788"/>
      <c r="FBB7" s="788"/>
      <c r="FBC7" s="788"/>
      <c r="FBD7" s="788"/>
      <c r="FBE7" s="788"/>
      <c r="FBF7" s="788"/>
      <c r="FBG7" s="788"/>
      <c r="FBH7" s="788"/>
      <c r="FBI7" s="788"/>
      <c r="FBJ7" s="788"/>
      <c r="FBK7" s="788"/>
      <c r="FBL7" s="788"/>
      <c r="FBM7" s="788"/>
      <c r="FBN7" s="788"/>
      <c r="FBO7" s="788"/>
      <c r="FBP7" s="788"/>
      <c r="FBQ7" s="788"/>
      <c r="FBR7" s="788"/>
      <c r="FBS7" s="788"/>
      <c r="FBT7" s="788"/>
      <c r="FBU7" s="788"/>
      <c r="FBV7" s="788"/>
      <c r="FBW7" s="788"/>
      <c r="FBX7" s="788"/>
      <c r="FBY7" s="788"/>
      <c r="FBZ7" s="788"/>
      <c r="FCA7" s="788"/>
      <c r="FCB7" s="788"/>
      <c r="FCC7" s="788"/>
      <c r="FCD7" s="788"/>
      <c r="FCE7" s="788"/>
      <c r="FCF7" s="788"/>
      <c r="FCG7" s="788"/>
      <c r="FCH7" s="788"/>
      <c r="FCI7" s="788"/>
      <c r="FCJ7" s="788"/>
      <c r="FCK7" s="788"/>
      <c r="FCL7" s="788"/>
      <c r="FCM7" s="788"/>
      <c r="FCN7" s="788"/>
      <c r="FCO7" s="788"/>
      <c r="FCP7" s="788"/>
      <c r="FCQ7" s="788"/>
      <c r="FCR7" s="788"/>
      <c r="FCS7" s="788"/>
      <c r="FCT7" s="788"/>
      <c r="FCU7" s="788"/>
      <c r="FCV7" s="788"/>
      <c r="FCW7" s="788"/>
      <c r="FCX7" s="788"/>
      <c r="FCY7" s="788"/>
      <c r="FCZ7" s="788"/>
      <c r="FDA7" s="788"/>
      <c r="FDB7" s="788"/>
      <c r="FDC7" s="788"/>
      <c r="FDD7" s="788"/>
      <c r="FDE7" s="788"/>
      <c r="FDF7" s="788"/>
      <c r="FDG7" s="788"/>
      <c r="FDH7" s="788"/>
      <c r="FDI7" s="788"/>
      <c r="FDJ7" s="788"/>
      <c r="FDK7" s="788"/>
      <c r="FDL7" s="788"/>
      <c r="FDM7" s="788"/>
      <c r="FDN7" s="788"/>
      <c r="FDO7" s="788"/>
      <c r="FDP7" s="788"/>
      <c r="FDQ7" s="788"/>
      <c r="FDR7" s="788"/>
      <c r="FDS7" s="788"/>
      <c r="FDT7" s="788"/>
      <c r="FDU7" s="788"/>
      <c r="FDV7" s="788"/>
      <c r="FDW7" s="788"/>
      <c r="FDX7" s="788"/>
      <c r="FDY7" s="788"/>
      <c r="FDZ7" s="788"/>
      <c r="FEA7" s="788"/>
      <c r="FEB7" s="788"/>
      <c r="FEC7" s="788"/>
      <c r="FED7" s="788"/>
      <c r="FEE7" s="788"/>
      <c r="FEF7" s="788"/>
      <c r="FEG7" s="788"/>
      <c r="FEH7" s="788"/>
      <c r="FEI7" s="788"/>
      <c r="FEJ7" s="788"/>
      <c r="FEK7" s="788"/>
      <c r="FEL7" s="788"/>
      <c r="FEM7" s="788"/>
      <c r="FEN7" s="788"/>
      <c r="FEO7" s="788"/>
      <c r="FEP7" s="788"/>
      <c r="FEQ7" s="788"/>
      <c r="FER7" s="788"/>
      <c r="FES7" s="788"/>
      <c r="FET7" s="788"/>
      <c r="FEU7" s="788"/>
      <c r="FEV7" s="788"/>
      <c r="FEW7" s="788"/>
      <c r="FEX7" s="788"/>
      <c r="FEY7" s="788"/>
      <c r="FEZ7" s="788"/>
      <c r="FFA7" s="788"/>
      <c r="FFB7" s="788"/>
      <c r="FFC7" s="788"/>
      <c r="FFD7" s="788"/>
      <c r="FFE7" s="788"/>
      <c r="FFF7" s="788"/>
      <c r="FFG7" s="788"/>
      <c r="FFH7" s="788"/>
      <c r="FFI7" s="788"/>
      <c r="FFJ7" s="788"/>
      <c r="FFK7" s="788"/>
      <c r="FFL7" s="788"/>
      <c r="FFM7" s="788"/>
      <c r="FFN7" s="788"/>
      <c r="FFO7" s="788"/>
      <c r="FFP7" s="788"/>
      <c r="FFQ7" s="788"/>
      <c r="FFR7" s="788"/>
      <c r="FFS7" s="788"/>
      <c r="FFT7" s="788"/>
      <c r="FFU7" s="788"/>
      <c r="FFV7" s="788"/>
      <c r="FFW7" s="788"/>
      <c r="FFX7" s="788"/>
      <c r="FFY7" s="788"/>
      <c r="FFZ7" s="788"/>
      <c r="FGA7" s="788"/>
      <c r="FGB7" s="788"/>
      <c r="FGC7" s="788"/>
      <c r="FGD7" s="788"/>
      <c r="FGE7" s="788"/>
      <c r="FGF7" s="788"/>
      <c r="FGG7" s="788"/>
      <c r="FGH7" s="788"/>
      <c r="FGI7" s="788"/>
      <c r="FGJ7" s="788"/>
      <c r="FGK7" s="788"/>
      <c r="FGL7" s="788"/>
      <c r="FGM7" s="788"/>
      <c r="FGN7" s="788"/>
      <c r="FGO7" s="788"/>
      <c r="FGP7" s="788"/>
      <c r="FGQ7" s="788"/>
      <c r="FGR7" s="788"/>
      <c r="FGS7" s="788"/>
      <c r="FGT7" s="788"/>
      <c r="FGU7" s="788"/>
      <c r="FGV7" s="788"/>
      <c r="FGW7" s="788"/>
      <c r="FGX7" s="788"/>
      <c r="FGY7" s="788"/>
      <c r="FGZ7" s="788"/>
      <c r="FHA7" s="788"/>
      <c r="FHB7" s="788"/>
      <c r="FHC7" s="788"/>
      <c r="FHD7" s="788"/>
      <c r="FHE7" s="788"/>
      <c r="FHF7" s="788"/>
      <c r="FHG7" s="788"/>
      <c r="FHH7" s="788"/>
      <c r="FHI7" s="788"/>
      <c r="FHJ7" s="788"/>
      <c r="FHK7" s="788"/>
      <c r="FHL7" s="788"/>
      <c r="FHM7" s="788"/>
      <c r="FHN7" s="788"/>
      <c r="FHO7" s="788"/>
      <c r="FHP7" s="788"/>
      <c r="FHQ7" s="788"/>
      <c r="FHR7" s="788"/>
      <c r="FHS7" s="788"/>
      <c r="FHT7" s="788"/>
      <c r="FHU7" s="788"/>
      <c r="FHV7" s="788"/>
      <c r="FHW7" s="788"/>
      <c r="FHX7" s="788"/>
      <c r="FHY7" s="788"/>
      <c r="FHZ7" s="788"/>
      <c r="FIA7" s="788"/>
      <c r="FIB7" s="788"/>
      <c r="FIC7" s="788"/>
      <c r="FID7" s="788"/>
      <c r="FIE7" s="788"/>
      <c r="FIF7" s="788"/>
      <c r="FIG7" s="788"/>
      <c r="FIH7" s="788"/>
      <c r="FII7" s="788"/>
      <c r="FIJ7" s="788"/>
      <c r="FIK7" s="788"/>
      <c r="FIL7" s="788"/>
      <c r="FIM7" s="788"/>
      <c r="FIN7" s="788"/>
      <c r="FIO7" s="788"/>
      <c r="FIP7" s="788"/>
      <c r="FIQ7" s="788"/>
      <c r="FIR7" s="788"/>
      <c r="FIS7" s="788"/>
      <c r="FIT7" s="788"/>
      <c r="FIU7" s="788"/>
      <c r="FIV7" s="788"/>
      <c r="FIW7" s="788"/>
      <c r="FIX7" s="788"/>
      <c r="FIY7" s="788"/>
      <c r="FIZ7" s="788"/>
      <c r="FJA7" s="788"/>
      <c r="FJB7" s="788"/>
      <c r="FJC7" s="788"/>
      <c r="FJD7" s="788"/>
      <c r="FJE7" s="788"/>
      <c r="FJF7" s="788"/>
      <c r="FJG7" s="788"/>
      <c r="FJH7" s="788"/>
      <c r="FJI7" s="788"/>
      <c r="FJJ7" s="788"/>
      <c r="FJK7" s="788"/>
      <c r="FJL7" s="788"/>
      <c r="FJM7" s="788"/>
      <c r="FJN7" s="788"/>
      <c r="FJO7" s="788"/>
      <c r="FJP7" s="788"/>
      <c r="FJQ7" s="788"/>
      <c r="FJR7" s="788"/>
      <c r="FJS7" s="788"/>
      <c r="FJT7" s="788"/>
      <c r="FJU7" s="788"/>
      <c r="FJV7" s="788"/>
      <c r="FJW7" s="788"/>
      <c r="FJX7" s="788"/>
      <c r="FJY7" s="788"/>
      <c r="FJZ7" s="788"/>
      <c r="FKA7" s="788"/>
      <c r="FKB7" s="788"/>
      <c r="FKC7" s="788"/>
      <c r="FKD7" s="788"/>
      <c r="FKE7" s="788"/>
      <c r="FKF7" s="788"/>
      <c r="FKG7" s="788"/>
      <c r="FKH7" s="788"/>
      <c r="FKI7" s="788"/>
      <c r="FKJ7" s="788"/>
      <c r="FKK7" s="788"/>
      <c r="FKL7" s="788"/>
      <c r="FKM7" s="788"/>
      <c r="FKN7" s="788"/>
      <c r="FKO7" s="788"/>
      <c r="FKP7" s="788"/>
      <c r="FKQ7" s="788"/>
      <c r="FKR7" s="788"/>
      <c r="FKS7" s="788"/>
      <c r="FKT7" s="788"/>
      <c r="FKU7" s="788"/>
      <c r="FKV7" s="788"/>
      <c r="FKW7" s="788"/>
      <c r="FKX7" s="788"/>
      <c r="FKY7" s="788"/>
      <c r="FKZ7" s="788"/>
      <c r="FLA7" s="788"/>
      <c r="FLB7" s="788"/>
      <c r="FLC7" s="788"/>
      <c r="FLD7" s="788"/>
      <c r="FLE7" s="788"/>
      <c r="FLF7" s="788"/>
      <c r="FLG7" s="788"/>
      <c r="FLH7" s="788"/>
      <c r="FLI7" s="788"/>
      <c r="FLJ7" s="788"/>
      <c r="FLK7" s="788"/>
      <c r="FLL7" s="788"/>
      <c r="FLM7" s="788"/>
      <c r="FLN7" s="788"/>
      <c r="FLO7" s="788"/>
      <c r="FLP7" s="788"/>
      <c r="FLQ7" s="788"/>
      <c r="FLR7" s="788"/>
      <c r="FLS7" s="788"/>
      <c r="FLT7" s="788"/>
      <c r="FLU7" s="788"/>
      <c r="FLV7" s="788"/>
      <c r="FLW7" s="788"/>
      <c r="FLX7" s="788"/>
      <c r="FLY7" s="788"/>
      <c r="FLZ7" s="788"/>
      <c r="FMA7" s="788"/>
      <c r="FMB7" s="788"/>
      <c r="FMC7" s="788"/>
      <c r="FMD7" s="788"/>
      <c r="FME7" s="788"/>
      <c r="FMF7" s="788"/>
      <c r="FMG7" s="788"/>
      <c r="FMH7" s="788"/>
      <c r="FMI7" s="788"/>
      <c r="FMJ7" s="788"/>
      <c r="FMK7" s="788"/>
      <c r="FML7" s="788"/>
      <c r="FMM7" s="788"/>
      <c r="FMN7" s="788"/>
      <c r="FMO7" s="788"/>
      <c r="FMP7" s="788"/>
      <c r="FMQ7" s="788"/>
      <c r="FMR7" s="788"/>
      <c r="FMS7" s="788"/>
      <c r="FMT7" s="788"/>
      <c r="FMU7" s="788"/>
      <c r="FMV7" s="788"/>
      <c r="FMW7" s="788"/>
      <c r="FMX7" s="788"/>
      <c r="FMY7" s="788"/>
      <c r="FMZ7" s="788"/>
      <c r="FNA7" s="788"/>
      <c r="FNB7" s="788"/>
      <c r="FNC7" s="788"/>
      <c r="FND7" s="788"/>
      <c r="FNE7" s="788"/>
      <c r="FNF7" s="788"/>
      <c r="FNG7" s="788"/>
      <c r="FNH7" s="788"/>
      <c r="FNI7" s="788"/>
      <c r="FNJ7" s="788"/>
      <c r="FNK7" s="788"/>
      <c r="FNL7" s="788"/>
      <c r="FNM7" s="788"/>
      <c r="FNN7" s="788"/>
      <c r="FNO7" s="788"/>
      <c r="FNP7" s="788"/>
      <c r="FNQ7" s="788"/>
      <c r="FNR7" s="788"/>
      <c r="FNS7" s="788"/>
      <c r="FNT7" s="788"/>
      <c r="FNU7" s="788"/>
      <c r="FNV7" s="788"/>
      <c r="FNW7" s="788"/>
      <c r="FNX7" s="788"/>
      <c r="FNY7" s="788"/>
      <c r="FNZ7" s="788"/>
      <c r="FOA7" s="788"/>
      <c r="FOB7" s="788"/>
      <c r="FOC7" s="788"/>
      <c r="FOD7" s="788"/>
      <c r="FOE7" s="788"/>
      <c r="FOF7" s="788"/>
      <c r="FOG7" s="788"/>
      <c r="FOH7" s="788"/>
      <c r="FOI7" s="788"/>
      <c r="FOJ7" s="788"/>
      <c r="FOK7" s="788"/>
      <c r="FOL7" s="788"/>
      <c r="FOM7" s="788"/>
      <c r="FON7" s="788"/>
      <c r="FOO7" s="788"/>
      <c r="FOP7" s="788"/>
      <c r="FOQ7" s="788"/>
      <c r="FOR7" s="788"/>
      <c r="FOS7" s="788"/>
      <c r="FOT7" s="788"/>
      <c r="FOU7" s="788"/>
      <c r="FOV7" s="788"/>
      <c r="FOW7" s="788"/>
      <c r="FOX7" s="788"/>
      <c r="FOY7" s="788"/>
      <c r="FOZ7" s="788"/>
      <c r="FPA7" s="788"/>
      <c r="FPB7" s="788"/>
      <c r="FPC7" s="788"/>
      <c r="FPD7" s="788"/>
      <c r="FPE7" s="788"/>
      <c r="FPF7" s="788"/>
      <c r="FPG7" s="788"/>
      <c r="FPH7" s="788"/>
      <c r="FPI7" s="788"/>
      <c r="FPJ7" s="788"/>
      <c r="FPK7" s="788"/>
      <c r="FPL7" s="788"/>
      <c r="FPM7" s="788"/>
      <c r="FPN7" s="788"/>
      <c r="FPO7" s="788"/>
      <c r="FPP7" s="788"/>
      <c r="FPQ7" s="788"/>
      <c r="FPR7" s="788"/>
      <c r="FPS7" s="788"/>
      <c r="FPT7" s="788"/>
      <c r="FPU7" s="788"/>
      <c r="FPV7" s="788"/>
      <c r="FPW7" s="788"/>
      <c r="FPX7" s="788"/>
      <c r="FPY7" s="788"/>
      <c r="FPZ7" s="788"/>
      <c r="FQA7" s="788"/>
      <c r="FQB7" s="788"/>
      <c r="FQC7" s="788"/>
      <c r="FQD7" s="788"/>
      <c r="FQE7" s="788"/>
      <c r="FQF7" s="788"/>
      <c r="FQG7" s="788"/>
      <c r="FQH7" s="788"/>
      <c r="FQI7" s="788"/>
      <c r="FQJ7" s="788"/>
      <c r="FQK7" s="788"/>
      <c r="FQL7" s="788"/>
      <c r="FQM7" s="788"/>
      <c r="FQN7" s="788"/>
      <c r="FQO7" s="788"/>
      <c r="FQP7" s="788"/>
      <c r="FQQ7" s="788"/>
      <c r="FQR7" s="788"/>
      <c r="FQS7" s="788"/>
      <c r="FQT7" s="788"/>
      <c r="FQU7" s="788"/>
      <c r="FQV7" s="788"/>
      <c r="FQW7" s="788"/>
      <c r="FQX7" s="788"/>
      <c r="FQY7" s="788"/>
      <c r="FQZ7" s="788"/>
      <c r="FRA7" s="788"/>
      <c r="FRB7" s="788"/>
      <c r="FRC7" s="788"/>
      <c r="FRD7" s="788"/>
      <c r="FRE7" s="788"/>
      <c r="FRF7" s="788"/>
      <c r="FRG7" s="788"/>
      <c r="FRH7" s="788"/>
      <c r="FRI7" s="788"/>
      <c r="FRJ7" s="788"/>
      <c r="FRK7" s="788"/>
      <c r="FRL7" s="788"/>
      <c r="FRM7" s="788"/>
      <c r="FRN7" s="788"/>
      <c r="FRO7" s="788"/>
      <c r="FRP7" s="788"/>
      <c r="FRQ7" s="788"/>
      <c r="FRR7" s="788"/>
      <c r="FRS7" s="788"/>
      <c r="FRT7" s="788"/>
      <c r="FRU7" s="788"/>
      <c r="FRV7" s="788"/>
      <c r="FRW7" s="788"/>
      <c r="FRX7" s="788"/>
      <c r="FRY7" s="788"/>
      <c r="FRZ7" s="788"/>
      <c r="FSA7" s="788"/>
      <c r="FSB7" s="788"/>
      <c r="FSC7" s="788"/>
      <c r="FSD7" s="788"/>
      <c r="FSE7" s="788"/>
      <c r="FSF7" s="788"/>
      <c r="FSG7" s="788"/>
      <c r="FSH7" s="788"/>
      <c r="FSI7" s="788"/>
      <c r="FSJ7" s="788"/>
      <c r="FSK7" s="788"/>
      <c r="FSL7" s="788"/>
      <c r="FSM7" s="788"/>
      <c r="FSN7" s="788"/>
      <c r="FSO7" s="788"/>
      <c r="FSP7" s="788"/>
      <c r="FSQ7" s="788"/>
      <c r="FSR7" s="788"/>
      <c r="FSS7" s="788"/>
      <c r="FST7" s="788"/>
      <c r="FSU7" s="788"/>
      <c r="FSV7" s="788"/>
      <c r="FSW7" s="788"/>
      <c r="FSX7" s="788"/>
      <c r="FSY7" s="788"/>
      <c r="FSZ7" s="788"/>
      <c r="FTA7" s="788"/>
      <c r="FTB7" s="788"/>
      <c r="FTC7" s="788"/>
      <c r="FTD7" s="788"/>
      <c r="FTE7" s="788"/>
      <c r="FTF7" s="788"/>
      <c r="FTG7" s="788"/>
      <c r="FTH7" s="788"/>
      <c r="FTI7" s="788"/>
      <c r="FTJ7" s="788"/>
      <c r="FTK7" s="788"/>
      <c r="FTL7" s="788"/>
      <c r="FTM7" s="788"/>
      <c r="FTN7" s="788"/>
      <c r="FTO7" s="788"/>
      <c r="FTP7" s="788"/>
      <c r="FTQ7" s="788"/>
      <c r="FTR7" s="788"/>
      <c r="FTS7" s="788"/>
      <c r="FTT7" s="788"/>
      <c r="FTU7" s="788"/>
      <c r="FTV7" s="788"/>
      <c r="FTW7" s="788"/>
      <c r="FTX7" s="788"/>
      <c r="FTY7" s="788"/>
      <c r="FTZ7" s="788"/>
      <c r="FUA7" s="788"/>
      <c r="FUB7" s="788"/>
      <c r="FUC7" s="788"/>
      <c r="FUD7" s="788"/>
      <c r="FUE7" s="788"/>
      <c r="FUF7" s="788"/>
      <c r="FUG7" s="788"/>
      <c r="FUH7" s="788"/>
      <c r="FUI7" s="788"/>
      <c r="FUJ7" s="788"/>
      <c r="FUK7" s="788"/>
      <c r="FUL7" s="788"/>
      <c r="FUM7" s="788"/>
      <c r="FUN7" s="788"/>
      <c r="FUO7" s="788"/>
      <c r="FUP7" s="788"/>
      <c r="FUQ7" s="788"/>
      <c r="FUR7" s="788"/>
      <c r="FUS7" s="788"/>
      <c r="FUT7" s="788"/>
      <c r="FUU7" s="788"/>
      <c r="FUV7" s="788"/>
      <c r="FUW7" s="788"/>
      <c r="FUX7" s="788"/>
      <c r="FUY7" s="788"/>
      <c r="FUZ7" s="788"/>
      <c r="FVA7" s="788"/>
      <c r="FVB7" s="788"/>
      <c r="FVC7" s="788"/>
      <c r="FVD7" s="788"/>
      <c r="FVE7" s="788"/>
      <c r="FVF7" s="788"/>
      <c r="FVG7" s="788"/>
      <c r="FVH7" s="788"/>
      <c r="FVI7" s="788"/>
      <c r="FVJ7" s="788"/>
      <c r="FVK7" s="788"/>
      <c r="FVL7" s="788"/>
      <c r="FVM7" s="788"/>
      <c r="FVN7" s="788"/>
      <c r="FVO7" s="788"/>
      <c r="FVP7" s="788"/>
      <c r="FVQ7" s="788"/>
      <c r="FVR7" s="788"/>
      <c r="FVS7" s="788"/>
      <c r="FVT7" s="788"/>
      <c r="FVU7" s="788"/>
      <c r="FVV7" s="788"/>
      <c r="FVW7" s="788"/>
      <c r="FVX7" s="788"/>
      <c r="FVY7" s="788"/>
      <c r="FVZ7" s="788"/>
      <c r="FWA7" s="788"/>
      <c r="FWB7" s="788"/>
      <c r="FWC7" s="788"/>
      <c r="FWD7" s="788"/>
      <c r="FWE7" s="788"/>
      <c r="FWF7" s="788"/>
      <c r="FWG7" s="788"/>
      <c r="FWH7" s="788"/>
      <c r="FWI7" s="788"/>
      <c r="FWJ7" s="788"/>
      <c r="FWK7" s="788"/>
      <c r="FWL7" s="788"/>
      <c r="FWM7" s="788"/>
      <c r="FWN7" s="788"/>
      <c r="FWO7" s="788"/>
      <c r="FWP7" s="788"/>
      <c r="FWQ7" s="788"/>
      <c r="FWR7" s="788"/>
      <c r="FWS7" s="788"/>
      <c r="FWT7" s="788"/>
      <c r="FWU7" s="788"/>
      <c r="FWV7" s="788"/>
      <c r="FWW7" s="788"/>
      <c r="FWX7" s="788"/>
      <c r="FWY7" s="788"/>
      <c r="FWZ7" s="788"/>
      <c r="FXA7" s="788"/>
      <c r="FXB7" s="788"/>
      <c r="FXC7" s="788"/>
      <c r="FXD7" s="788"/>
      <c r="FXE7" s="788"/>
      <c r="FXF7" s="788"/>
      <c r="FXG7" s="788"/>
      <c r="FXH7" s="788"/>
      <c r="FXI7" s="788"/>
      <c r="FXJ7" s="788"/>
      <c r="FXK7" s="788"/>
      <c r="FXL7" s="788"/>
      <c r="FXM7" s="788"/>
      <c r="FXN7" s="788"/>
      <c r="FXO7" s="788"/>
      <c r="FXP7" s="788"/>
      <c r="FXQ7" s="788"/>
      <c r="FXR7" s="788"/>
      <c r="FXS7" s="788"/>
      <c r="FXT7" s="788"/>
      <c r="FXU7" s="788"/>
      <c r="FXV7" s="788"/>
      <c r="FXW7" s="788"/>
      <c r="FXX7" s="788"/>
      <c r="FXY7" s="788"/>
      <c r="FXZ7" s="788"/>
      <c r="FYA7" s="788"/>
      <c r="FYB7" s="788"/>
      <c r="FYC7" s="788"/>
      <c r="FYD7" s="788"/>
      <c r="FYE7" s="788"/>
      <c r="FYF7" s="788"/>
      <c r="FYG7" s="788"/>
      <c r="FYH7" s="788"/>
      <c r="FYI7" s="788"/>
      <c r="FYJ7" s="788"/>
      <c r="FYK7" s="788"/>
      <c r="FYL7" s="788"/>
      <c r="FYM7" s="788"/>
      <c r="FYN7" s="788"/>
      <c r="FYO7" s="788"/>
      <c r="FYP7" s="788"/>
      <c r="FYQ7" s="788"/>
      <c r="FYR7" s="788"/>
      <c r="FYS7" s="788"/>
      <c r="FYT7" s="788"/>
      <c r="FYU7" s="788"/>
      <c r="FYV7" s="788"/>
      <c r="FYW7" s="788"/>
      <c r="FYX7" s="788"/>
      <c r="FYY7" s="788"/>
      <c r="FYZ7" s="788"/>
      <c r="FZA7" s="788"/>
      <c r="FZB7" s="788"/>
      <c r="FZC7" s="788"/>
      <c r="FZD7" s="788"/>
      <c r="FZE7" s="788"/>
      <c r="FZF7" s="788"/>
      <c r="FZG7" s="788"/>
      <c r="FZH7" s="788"/>
      <c r="FZI7" s="788"/>
      <c r="FZJ7" s="788"/>
      <c r="FZK7" s="788"/>
      <c r="FZL7" s="788"/>
      <c r="FZM7" s="788"/>
      <c r="FZN7" s="788"/>
      <c r="FZO7" s="788"/>
      <c r="FZP7" s="788"/>
      <c r="FZQ7" s="788"/>
      <c r="FZR7" s="788"/>
      <c r="FZS7" s="788"/>
      <c r="FZT7" s="788"/>
      <c r="FZU7" s="788"/>
      <c r="FZV7" s="788"/>
      <c r="FZW7" s="788"/>
      <c r="FZX7" s="788"/>
      <c r="FZY7" s="788"/>
      <c r="FZZ7" s="788"/>
      <c r="GAA7" s="788"/>
      <c r="GAB7" s="788"/>
      <c r="GAC7" s="788"/>
      <c r="GAD7" s="788"/>
      <c r="GAE7" s="788"/>
      <c r="GAF7" s="788"/>
      <c r="GAG7" s="788"/>
      <c r="GAH7" s="788"/>
      <c r="GAI7" s="788"/>
      <c r="GAJ7" s="788"/>
      <c r="GAK7" s="788"/>
      <c r="GAL7" s="788"/>
      <c r="GAM7" s="788"/>
      <c r="GAN7" s="788"/>
      <c r="GAO7" s="788"/>
      <c r="GAP7" s="788"/>
      <c r="GAQ7" s="788"/>
      <c r="GAR7" s="788"/>
      <c r="GAS7" s="788"/>
      <c r="GAT7" s="788"/>
      <c r="GAU7" s="788"/>
      <c r="GAV7" s="788"/>
      <c r="GAW7" s="788"/>
      <c r="GAX7" s="788"/>
      <c r="GAY7" s="788"/>
      <c r="GAZ7" s="788"/>
      <c r="GBA7" s="788"/>
      <c r="GBB7" s="788"/>
      <c r="GBC7" s="788"/>
      <c r="GBD7" s="788"/>
      <c r="GBE7" s="788"/>
      <c r="GBF7" s="788"/>
      <c r="GBG7" s="788"/>
      <c r="GBH7" s="788"/>
      <c r="GBI7" s="788"/>
      <c r="GBJ7" s="788"/>
      <c r="GBK7" s="788"/>
      <c r="GBL7" s="788"/>
      <c r="GBM7" s="788"/>
      <c r="GBN7" s="788"/>
      <c r="GBO7" s="788"/>
      <c r="GBP7" s="788"/>
      <c r="GBQ7" s="788"/>
      <c r="GBR7" s="788"/>
      <c r="GBS7" s="788"/>
      <c r="GBT7" s="788"/>
      <c r="GBU7" s="788"/>
      <c r="GBV7" s="788"/>
      <c r="GBW7" s="788"/>
      <c r="GBX7" s="788"/>
      <c r="GBY7" s="788"/>
      <c r="GBZ7" s="788"/>
      <c r="GCA7" s="788"/>
      <c r="GCB7" s="788"/>
      <c r="GCC7" s="788"/>
      <c r="GCD7" s="788"/>
      <c r="GCE7" s="788"/>
      <c r="GCF7" s="788"/>
      <c r="GCG7" s="788"/>
      <c r="GCH7" s="788"/>
      <c r="GCI7" s="788"/>
      <c r="GCJ7" s="788"/>
      <c r="GCK7" s="788"/>
      <c r="GCL7" s="788"/>
      <c r="GCM7" s="788"/>
      <c r="GCN7" s="788"/>
      <c r="GCO7" s="788"/>
      <c r="GCP7" s="788"/>
      <c r="GCQ7" s="788"/>
      <c r="GCR7" s="788"/>
      <c r="GCS7" s="788"/>
      <c r="GCT7" s="788"/>
      <c r="GCU7" s="788"/>
      <c r="GCV7" s="788"/>
      <c r="GCW7" s="788"/>
      <c r="GCX7" s="788"/>
      <c r="GCY7" s="788"/>
      <c r="GCZ7" s="788"/>
      <c r="GDA7" s="788"/>
      <c r="GDB7" s="788"/>
      <c r="GDC7" s="788"/>
      <c r="GDD7" s="788"/>
      <c r="GDE7" s="788"/>
      <c r="GDF7" s="788"/>
      <c r="GDG7" s="788"/>
      <c r="GDH7" s="788"/>
      <c r="GDI7" s="788"/>
      <c r="GDJ7" s="788"/>
      <c r="GDK7" s="788"/>
      <c r="GDL7" s="788"/>
      <c r="GDM7" s="788"/>
      <c r="GDN7" s="788"/>
      <c r="GDO7" s="788"/>
      <c r="GDP7" s="788"/>
      <c r="GDQ7" s="788"/>
      <c r="GDR7" s="788"/>
      <c r="GDS7" s="788"/>
      <c r="GDT7" s="788"/>
      <c r="GDU7" s="788"/>
      <c r="GDV7" s="788"/>
      <c r="GDW7" s="788"/>
      <c r="GDX7" s="788"/>
      <c r="GDY7" s="788"/>
      <c r="GDZ7" s="788"/>
      <c r="GEA7" s="788"/>
      <c r="GEB7" s="788"/>
      <c r="GEC7" s="788"/>
      <c r="GED7" s="788"/>
      <c r="GEE7" s="788"/>
      <c r="GEF7" s="788"/>
      <c r="GEG7" s="788"/>
      <c r="GEH7" s="788"/>
      <c r="GEI7" s="788"/>
      <c r="GEJ7" s="788"/>
      <c r="GEK7" s="788"/>
      <c r="GEL7" s="788"/>
      <c r="GEM7" s="788"/>
      <c r="GEN7" s="788"/>
      <c r="GEO7" s="788"/>
      <c r="GEP7" s="788"/>
      <c r="GEQ7" s="788"/>
      <c r="GER7" s="788"/>
      <c r="GES7" s="788"/>
      <c r="GET7" s="788"/>
      <c r="GEU7" s="788"/>
      <c r="GEV7" s="788"/>
      <c r="GEW7" s="788"/>
      <c r="GEX7" s="788"/>
      <c r="GEY7" s="788"/>
      <c r="GEZ7" s="788"/>
      <c r="GFA7" s="788"/>
      <c r="GFB7" s="788"/>
      <c r="GFC7" s="788"/>
      <c r="GFD7" s="788"/>
      <c r="GFE7" s="788"/>
      <c r="GFF7" s="788"/>
      <c r="GFG7" s="788"/>
      <c r="GFH7" s="788"/>
      <c r="GFI7" s="788"/>
      <c r="GFJ7" s="788"/>
      <c r="GFK7" s="788"/>
      <c r="GFL7" s="788"/>
      <c r="GFM7" s="788"/>
      <c r="GFN7" s="788"/>
      <c r="GFO7" s="788"/>
      <c r="GFP7" s="788"/>
      <c r="GFQ7" s="788"/>
      <c r="GFR7" s="788"/>
      <c r="GFS7" s="788"/>
      <c r="GFT7" s="788"/>
      <c r="GFU7" s="788"/>
      <c r="GFV7" s="788"/>
      <c r="GFW7" s="788"/>
      <c r="GFX7" s="788"/>
      <c r="GFY7" s="788"/>
      <c r="GFZ7" s="788"/>
      <c r="GGA7" s="788"/>
      <c r="GGB7" s="788"/>
      <c r="GGC7" s="788"/>
      <c r="GGD7" s="788"/>
      <c r="GGE7" s="788"/>
      <c r="GGF7" s="788"/>
      <c r="GGG7" s="788"/>
      <c r="GGH7" s="788"/>
      <c r="GGI7" s="788"/>
      <c r="GGJ7" s="788"/>
      <c r="GGK7" s="788"/>
      <c r="GGL7" s="788"/>
      <c r="GGM7" s="788"/>
      <c r="GGN7" s="788"/>
      <c r="GGO7" s="788"/>
      <c r="GGP7" s="788"/>
      <c r="GGQ7" s="788"/>
      <c r="GGR7" s="788"/>
      <c r="GGS7" s="788"/>
      <c r="GGT7" s="788"/>
      <c r="GGU7" s="788"/>
      <c r="GGV7" s="788"/>
      <c r="GGW7" s="788"/>
      <c r="GGX7" s="788"/>
      <c r="GGY7" s="788"/>
      <c r="GGZ7" s="788"/>
      <c r="GHA7" s="788"/>
      <c r="GHB7" s="788"/>
      <c r="GHC7" s="788"/>
      <c r="GHD7" s="788"/>
      <c r="GHE7" s="788"/>
      <c r="GHF7" s="788"/>
      <c r="GHG7" s="788"/>
      <c r="GHH7" s="788"/>
      <c r="GHI7" s="788"/>
      <c r="GHJ7" s="788"/>
      <c r="GHK7" s="788"/>
      <c r="GHL7" s="788"/>
      <c r="GHM7" s="788"/>
      <c r="GHN7" s="788"/>
      <c r="GHO7" s="788"/>
      <c r="GHP7" s="788"/>
      <c r="GHQ7" s="788"/>
      <c r="GHR7" s="788"/>
      <c r="GHS7" s="788"/>
      <c r="GHT7" s="788"/>
      <c r="GHU7" s="788"/>
      <c r="GHV7" s="788"/>
      <c r="GHW7" s="788"/>
      <c r="GHX7" s="788"/>
      <c r="GHY7" s="788"/>
      <c r="GHZ7" s="788"/>
      <c r="GIA7" s="788"/>
      <c r="GIB7" s="788"/>
      <c r="GIC7" s="788"/>
      <c r="GID7" s="788"/>
      <c r="GIE7" s="788"/>
      <c r="GIF7" s="788"/>
      <c r="GIG7" s="788"/>
      <c r="GIH7" s="788"/>
      <c r="GII7" s="788"/>
      <c r="GIJ7" s="788"/>
      <c r="GIK7" s="788"/>
      <c r="GIL7" s="788"/>
      <c r="GIM7" s="788"/>
      <c r="GIN7" s="788"/>
      <c r="GIO7" s="788"/>
      <c r="GIP7" s="788"/>
      <c r="GIQ7" s="788"/>
      <c r="GIR7" s="788"/>
      <c r="GIS7" s="788"/>
      <c r="GIT7" s="788"/>
      <c r="GIU7" s="788"/>
      <c r="GIV7" s="788"/>
      <c r="GIW7" s="788"/>
      <c r="GIX7" s="788"/>
      <c r="GIY7" s="788"/>
      <c r="GIZ7" s="788"/>
      <c r="GJA7" s="788"/>
      <c r="GJB7" s="788"/>
      <c r="GJC7" s="788"/>
      <c r="GJD7" s="788"/>
      <c r="GJE7" s="788"/>
      <c r="GJF7" s="788"/>
      <c r="GJG7" s="788"/>
      <c r="GJH7" s="788"/>
      <c r="GJI7" s="788"/>
      <c r="GJJ7" s="788"/>
      <c r="GJK7" s="788"/>
      <c r="GJL7" s="788"/>
      <c r="GJM7" s="788"/>
      <c r="GJN7" s="788"/>
      <c r="GJO7" s="788"/>
      <c r="GJP7" s="788"/>
      <c r="GJQ7" s="788"/>
      <c r="GJR7" s="788"/>
      <c r="GJS7" s="788"/>
      <c r="GJT7" s="788"/>
      <c r="GJU7" s="788"/>
      <c r="GJV7" s="788"/>
      <c r="GJW7" s="788"/>
      <c r="GJX7" s="788"/>
      <c r="GJY7" s="788"/>
      <c r="GJZ7" s="788"/>
      <c r="GKA7" s="788"/>
      <c r="GKB7" s="788"/>
      <c r="GKC7" s="788"/>
      <c r="GKD7" s="788"/>
      <c r="GKE7" s="788"/>
      <c r="GKF7" s="788"/>
      <c r="GKG7" s="788"/>
      <c r="GKH7" s="788"/>
      <c r="GKI7" s="788"/>
      <c r="GKJ7" s="788"/>
      <c r="GKK7" s="788"/>
      <c r="GKL7" s="788"/>
      <c r="GKM7" s="788"/>
      <c r="GKN7" s="788"/>
      <c r="GKO7" s="788"/>
      <c r="GKP7" s="788"/>
      <c r="GKQ7" s="788"/>
      <c r="GKR7" s="788"/>
      <c r="GKS7" s="788"/>
      <c r="GKT7" s="788"/>
      <c r="GKU7" s="788"/>
      <c r="GKV7" s="788"/>
      <c r="GKW7" s="788"/>
      <c r="GKX7" s="788"/>
      <c r="GKY7" s="788"/>
      <c r="GKZ7" s="788"/>
      <c r="GLA7" s="788"/>
      <c r="GLB7" s="788"/>
      <c r="GLC7" s="788"/>
      <c r="GLD7" s="788"/>
      <c r="GLE7" s="788"/>
      <c r="GLF7" s="788"/>
      <c r="GLG7" s="788"/>
      <c r="GLH7" s="788"/>
      <c r="GLI7" s="788"/>
      <c r="GLJ7" s="788"/>
      <c r="GLK7" s="788"/>
      <c r="GLL7" s="788"/>
      <c r="GLM7" s="788"/>
      <c r="GLN7" s="788"/>
      <c r="GLO7" s="788"/>
      <c r="GLP7" s="788"/>
      <c r="GLQ7" s="788"/>
      <c r="GLR7" s="788"/>
      <c r="GLS7" s="788"/>
      <c r="GLT7" s="788"/>
      <c r="GLU7" s="788"/>
      <c r="GLV7" s="788"/>
      <c r="GLW7" s="788"/>
      <c r="GLX7" s="788"/>
      <c r="GLY7" s="788"/>
      <c r="GLZ7" s="788"/>
      <c r="GMA7" s="788"/>
      <c r="GMB7" s="788"/>
      <c r="GMC7" s="788"/>
      <c r="GMD7" s="788"/>
      <c r="GME7" s="788"/>
      <c r="GMF7" s="788"/>
      <c r="GMG7" s="788"/>
      <c r="GMH7" s="788"/>
      <c r="GMI7" s="788"/>
      <c r="GMJ7" s="788"/>
      <c r="GMK7" s="788"/>
      <c r="GML7" s="788"/>
      <c r="GMM7" s="788"/>
      <c r="GMN7" s="788"/>
      <c r="GMO7" s="788"/>
      <c r="GMP7" s="788"/>
      <c r="GMQ7" s="788"/>
      <c r="GMR7" s="788"/>
      <c r="GMS7" s="788"/>
      <c r="GMT7" s="788"/>
      <c r="GMU7" s="788"/>
      <c r="GMV7" s="788"/>
      <c r="GMW7" s="788"/>
      <c r="GMX7" s="788"/>
      <c r="GMY7" s="788"/>
      <c r="GMZ7" s="788"/>
      <c r="GNA7" s="788"/>
      <c r="GNB7" s="788"/>
      <c r="GNC7" s="788"/>
      <c r="GND7" s="788"/>
      <c r="GNE7" s="788"/>
      <c r="GNF7" s="788"/>
      <c r="GNG7" s="788"/>
      <c r="GNH7" s="788"/>
      <c r="GNI7" s="788"/>
      <c r="GNJ7" s="788"/>
      <c r="GNK7" s="788"/>
      <c r="GNL7" s="788"/>
      <c r="GNM7" s="788"/>
      <c r="GNN7" s="788"/>
      <c r="GNO7" s="788"/>
      <c r="GNP7" s="788"/>
      <c r="GNQ7" s="788"/>
      <c r="GNR7" s="788"/>
      <c r="GNS7" s="788"/>
      <c r="GNT7" s="788"/>
      <c r="GNU7" s="788"/>
      <c r="GNV7" s="788"/>
      <c r="GNW7" s="788"/>
      <c r="GNX7" s="788"/>
      <c r="GNY7" s="788"/>
      <c r="GNZ7" s="788"/>
      <c r="GOA7" s="788"/>
      <c r="GOB7" s="788"/>
      <c r="GOC7" s="788"/>
      <c r="GOD7" s="788"/>
      <c r="GOE7" s="788"/>
      <c r="GOF7" s="788"/>
      <c r="GOG7" s="788"/>
      <c r="GOH7" s="788"/>
      <c r="GOI7" s="788"/>
      <c r="GOJ7" s="788"/>
      <c r="GOK7" s="788"/>
      <c r="GOL7" s="788"/>
      <c r="GOM7" s="788"/>
      <c r="GON7" s="788"/>
      <c r="GOO7" s="788"/>
      <c r="GOP7" s="788"/>
      <c r="GOQ7" s="788"/>
      <c r="GOR7" s="788"/>
      <c r="GOS7" s="788"/>
      <c r="GOT7" s="788"/>
      <c r="GOU7" s="788"/>
      <c r="GOV7" s="788"/>
      <c r="GOW7" s="788"/>
      <c r="GOX7" s="788"/>
      <c r="GOY7" s="788"/>
      <c r="GOZ7" s="788"/>
      <c r="GPA7" s="788"/>
      <c r="GPB7" s="788"/>
      <c r="GPC7" s="788"/>
      <c r="GPD7" s="788"/>
      <c r="GPE7" s="788"/>
      <c r="GPF7" s="788"/>
      <c r="GPG7" s="788"/>
      <c r="GPH7" s="788"/>
      <c r="GPI7" s="788"/>
      <c r="GPJ7" s="788"/>
      <c r="GPK7" s="788"/>
      <c r="GPL7" s="788"/>
      <c r="GPM7" s="788"/>
      <c r="GPN7" s="788"/>
      <c r="GPO7" s="788"/>
      <c r="GPP7" s="788"/>
      <c r="GPQ7" s="788"/>
      <c r="GPR7" s="788"/>
      <c r="GPS7" s="788"/>
      <c r="GPT7" s="788"/>
      <c r="GPU7" s="788"/>
      <c r="GPV7" s="788"/>
      <c r="GPW7" s="788"/>
      <c r="GPX7" s="788"/>
      <c r="GPY7" s="788"/>
      <c r="GPZ7" s="788"/>
      <c r="GQA7" s="788"/>
      <c r="GQB7" s="788"/>
      <c r="GQC7" s="788"/>
      <c r="GQD7" s="788"/>
      <c r="GQE7" s="788"/>
      <c r="GQF7" s="788"/>
      <c r="GQG7" s="788"/>
      <c r="GQH7" s="788"/>
      <c r="GQI7" s="788"/>
      <c r="GQJ7" s="788"/>
      <c r="GQK7" s="788"/>
      <c r="GQL7" s="788"/>
      <c r="GQM7" s="788"/>
      <c r="GQN7" s="788"/>
      <c r="GQO7" s="788"/>
      <c r="GQP7" s="788"/>
      <c r="GQQ7" s="788"/>
      <c r="GQR7" s="788"/>
      <c r="GQS7" s="788"/>
      <c r="GQT7" s="788"/>
      <c r="GQU7" s="788"/>
      <c r="GQV7" s="788"/>
      <c r="GQW7" s="788"/>
      <c r="GQX7" s="788"/>
      <c r="GQY7" s="788"/>
      <c r="GQZ7" s="788"/>
      <c r="GRA7" s="788"/>
      <c r="GRB7" s="788"/>
      <c r="GRC7" s="788"/>
      <c r="GRD7" s="788"/>
      <c r="GRE7" s="788"/>
      <c r="GRF7" s="788"/>
      <c r="GRG7" s="788"/>
      <c r="GRH7" s="788"/>
      <c r="GRI7" s="788"/>
      <c r="GRJ7" s="788"/>
      <c r="GRK7" s="788"/>
      <c r="GRL7" s="788"/>
      <c r="GRM7" s="788"/>
      <c r="GRN7" s="788"/>
      <c r="GRO7" s="788"/>
      <c r="GRP7" s="788"/>
      <c r="GRQ7" s="788"/>
      <c r="GRR7" s="788"/>
      <c r="GRS7" s="788"/>
      <c r="GRT7" s="788"/>
      <c r="GRU7" s="788"/>
      <c r="GRV7" s="788"/>
      <c r="GRW7" s="788"/>
      <c r="GRX7" s="788"/>
      <c r="GRY7" s="788"/>
      <c r="GRZ7" s="788"/>
      <c r="GSA7" s="788"/>
      <c r="GSB7" s="788"/>
      <c r="GSC7" s="788"/>
      <c r="GSD7" s="788"/>
      <c r="GSE7" s="788"/>
      <c r="GSF7" s="788"/>
      <c r="GSG7" s="788"/>
      <c r="GSH7" s="788"/>
      <c r="GSI7" s="788"/>
      <c r="GSJ7" s="788"/>
      <c r="GSK7" s="788"/>
      <c r="GSL7" s="788"/>
      <c r="GSM7" s="788"/>
      <c r="GSN7" s="788"/>
      <c r="GSO7" s="788"/>
      <c r="GSP7" s="788"/>
      <c r="GSQ7" s="788"/>
      <c r="GSR7" s="788"/>
      <c r="GSS7" s="788"/>
      <c r="GST7" s="788"/>
      <c r="GSU7" s="788"/>
      <c r="GSV7" s="788"/>
      <c r="GSW7" s="788"/>
      <c r="GSX7" s="788"/>
      <c r="GSY7" s="788"/>
      <c r="GSZ7" s="788"/>
      <c r="GTA7" s="788"/>
      <c r="GTB7" s="788"/>
      <c r="GTC7" s="788"/>
      <c r="GTD7" s="788"/>
      <c r="GTE7" s="788"/>
      <c r="GTF7" s="788"/>
      <c r="GTG7" s="788"/>
      <c r="GTH7" s="788"/>
      <c r="GTI7" s="788"/>
      <c r="GTJ7" s="788"/>
      <c r="GTK7" s="788"/>
      <c r="GTL7" s="788"/>
      <c r="GTM7" s="788"/>
      <c r="GTN7" s="788"/>
      <c r="GTO7" s="788"/>
      <c r="GTP7" s="788"/>
      <c r="GTQ7" s="788"/>
      <c r="GTR7" s="788"/>
      <c r="GTS7" s="788"/>
      <c r="GTT7" s="788"/>
      <c r="GTU7" s="788"/>
      <c r="GTV7" s="788"/>
      <c r="GTW7" s="788"/>
      <c r="GTX7" s="788"/>
      <c r="GTY7" s="788"/>
      <c r="GTZ7" s="788"/>
      <c r="GUA7" s="788"/>
      <c r="GUB7" s="788"/>
      <c r="GUC7" s="788"/>
      <c r="GUD7" s="788"/>
      <c r="GUE7" s="788"/>
      <c r="GUF7" s="788"/>
      <c r="GUG7" s="788"/>
      <c r="GUH7" s="788"/>
      <c r="GUI7" s="788"/>
      <c r="GUJ7" s="788"/>
      <c r="GUK7" s="788"/>
      <c r="GUL7" s="788"/>
      <c r="GUM7" s="788"/>
      <c r="GUN7" s="788"/>
      <c r="GUO7" s="788"/>
      <c r="GUP7" s="788"/>
      <c r="GUQ7" s="788"/>
      <c r="GUR7" s="788"/>
      <c r="GUS7" s="788"/>
      <c r="GUT7" s="788"/>
      <c r="GUU7" s="788"/>
      <c r="GUV7" s="788"/>
      <c r="GUW7" s="788"/>
      <c r="GUX7" s="788"/>
      <c r="GUY7" s="788"/>
      <c r="GUZ7" s="788"/>
      <c r="GVA7" s="788"/>
      <c r="GVB7" s="788"/>
      <c r="GVC7" s="788"/>
      <c r="GVD7" s="788"/>
      <c r="GVE7" s="788"/>
      <c r="GVF7" s="788"/>
      <c r="GVG7" s="788"/>
      <c r="GVH7" s="788"/>
      <c r="GVI7" s="788"/>
      <c r="GVJ7" s="788"/>
      <c r="GVK7" s="788"/>
      <c r="GVL7" s="788"/>
      <c r="GVM7" s="788"/>
      <c r="GVN7" s="788"/>
      <c r="GVO7" s="788"/>
      <c r="GVP7" s="788"/>
      <c r="GVQ7" s="788"/>
      <c r="GVR7" s="788"/>
      <c r="GVS7" s="788"/>
      <c r="GVT7" s="788"/>
      <c r="GVU7" s="788"/>
      <c r="GVV7" s="788"/>
      <c r="GVW7" s="788"/>
      <c r="GVX7" s="788"/>
      <c r="GVY7" s="788"/>
      <c r="GVZ7" s="788"/>
      <c r="GWA7" s="788"/>
      <c r="GWB7" s="788"/>
      <c r="GWC7" s="788"/>
      <c r="GWD7" s="788"/>
      <c r="GWE7" s="788"/>
      <c r="GWF7" s="788"/>
      <c r="GWG7" s="788"/>
      <c r="GWH7" s="788"/>
      <c r="GWI7" s="788"/>
      <c r="GWJ7" s="788"/>
      <c r="GWK7" s="788"/>
      <c r="GWL7" s="788"/>
      <c r="GWM7" s="788"/>
      <c r="GWN7" s="788"/>
      <c r="GWO7" s="788"/>
      <c r="GWP7" s="788"/>
      <c r="GWQ7" s="788"/>
      <c r="GWR7" s="788"/>
      <c r="GWS7" s="788"/>
      <c r="GWT7" s="788"/>
      <c r="GWU7" s="788"/>
      <c r="GWV7" s="788"/>
      <c r="GWW7" s="788"/>
      <c r="GWX7" s="788"/>
      <c r="GWY7" s="788"/>
      <c r="GWZ7" s="788"/>
      <c r="GXA7" s="788"/>
      <c r="GXB7" s="788"/>
      <c r="GXC7" s="788"/>
      <c r="GXD7" s="788"/>
      <c r="GXE7" s="788"/>
      <c r="GXF7" s="788"/>
      <c r="GXG7" s="788"/>
      <c r="GXH7" s="788"/>
      <c r="GXI7" s="788"/>
      <c r="GXJ7" s="788"/>
      <c r="GXK7" s="788"/>
      <c r="GXL7" s="788"/>
      <c r="GXM7" s="788"/>
      <c r="GXN7" s="788"/>
      <c r="GXO7" s="788"/>
      <c r="GXP7" s="788"/>
      <c r="GXQ7" s="788"/>
      <c r="GXR7" s="788"/>
      <c r="GXS7" s="788"/>
      <c r="GXT7" s="788"/>
      <c r="GXU7" s="788"/>
      <c r="GXV7" s="788"/>
      <c r="GXW7" s="788"/>
      <c r="GXX7" s="788"/>
      <c r="GXY7" s="788"/>
      <c r="GXZ7" s="788"/>
      <c r="GYA7" s="788"/>
      <c r="GYB7" s="788"/>
      <c r="GYC7" s="788"/>
      <c r="GYD7" s="788"/>
      <c r="GYE7" s="788"/>
      <c r="GYF7" s="788"/>
      <c r="GYG7" s="788"/>
      <c r="GYH7" s="788"/>
      <c r="GYI7" s="788"/>
      <c r="GYJ7" s="788"/>
      <c r="GYK7" s="788"/>
      <c r="GYL7" s="788"/>
      <c r="GYM7" s="788"/>
      <c r="GYN7" s="788"/>
      <c r="GYO7" s="788"/>
      <c r="GYP7" s="788"/>
      <c r="GYQ7" s="788"/>
      <c r="GYR7" s="788"/>
      <c r="GYS7" s="788"/>
      <c r="GYT7" s="788"/>
      <c r="GYU7" s="788"/>
      <c r="GYV7" s="788"/>
      <c r="GYW7" s="788"/>
      <c r="GYX7" s="788"/>
      <c r="GYY7" s="788"/>
      <c r="GYZ7" s="788"/>
      <c r="GZA7" s="788"/>
      <c r="GZB7" s="788"/>
      <c r="GZC7" s="788"/>
      <c r="GZD7" s="788"/>
      <c r="GZE7" s="788"/>
      <c r="GZF7" s="788"/>
      <c r="GZG7" s="788"/>
      <c r="GZH7" s="788"/>
      <c r="GZI7" s="788"/>
      <c r="GZJ7" s="788"/>
      <c r="GZK7" s="788"/>
      <c r="GZL7" s="788"/>
      <c r="GZM7" s="788"/>
      <c r="GZN7" s="788"/>
      <c r="GZO7" s="788"/>
      <c r="GZP7" s="788"/>
      <c r="GZQ7" s="788"/>
      <c r="GZR7" s="788"/>
      <c r="GZS7" s="788"/>
      <c r="GZT7" s="788"/>
      <c r="GZU7" s="788"/>
      <c r="GZV7" s="788"/>
      <c r="GZW7" s="788"/>
      <c r="GZX7" s="788"/>
      <c r="GZY7" s="788"/>
      <c r="GZZ7" s="788"/>
      <c r="HAA7" s="788"/>
      <c r="HAB7" s="788"/>
      <c r="HAC7" s="788"/>
      <c r="HAD7" s="788"/>
      <c r="HAE7" s="788"/>
      <c r="HAF7" s="788"/>
      <c r="HAG7" s="788"/>
      <c r="HAH7" s="788"/>
      <c r="HAI7" s="788"/>
      <c r="HAJ7" s="788"/>
      <c r="HAK7" s="788"/>
      <c r="HAL7" s="788"/>
      <c r="HAM7" s="788"/>
      <c r="HAN7" s="788"/>
      <c r="HAO7" s="788"/>
      <c r="HAP7" s="788"/>
      <c r="HAQ7" s="788"/>
      <c r="HAR7" s="788"/>
      <c r="HAS7" s="788"/>
      <c r="HAT7" s="788"/>
      <c r="HAU7" s="788"/>
      <c r="HAV7" s="788"/>
      <c r="HAW7" s="788"/>
      <c r="HAX7" s="788"/>
      <c r="HAY7" s="788"/>
      <c r="HAZ7" s="788"/>
      <c r="HBA7" s="788"/>
      <c r="HBB7" s="788"/>
      <c r="HBC7" s="788"/>
      <c r="HBD7" s="788"/>
      <c r="HBE7" s="788"/>
      <c r="HBF7" s="788"/>
      <c r="HBG7" s="788"/>
      <c r="HBH7" s="788"/>
      <c r="HBI7" s="788"/>
      <c r="HBJ7" s="788"/>
      <c r="HBK7" s="788"/>
      <c r="HBL7" s="788"/>
      <c r="HBM7" s="788"/>
      <c r="HBN7" s="788"/>
      <c r="HBO7" s="788"/>
      <c r="HBP7" s="788"/>
      <c r="HBQ7" s="788"/>
      <c r="HBR7" s="788"/>
      <c r="HBS7" s="788"/>
      <c r="HBT7" s="788"/>
      <c r="HBU7" s="788"/>
      <c r="HBV7" s="788"/>
      <c r="HBW7" s="788"/>
      <c r="HBX7" s="788"/>
      <c r="HBY7" s="788"/>
      <c r="HBZ7" s="788"/>
      <c r="HCA7" s="788"/>
      <c r="HCB7" s="788"/>
      <c r="HCC7" s="788"/>
      <c r="HCD7" s="788"/>
      <c r="HCE7" s="788"/>
      <c r="HCF7" s="788"/>
      <c r="HCG7" s="788"/>
      <c r="HCH7" s="788"/>
      <c r="HCI7" s="788"/>
      <c r="HCJ7" s="788"/>
      <c r="HCK7" s="788"/>
      <c r="HCL7" s="788"/>
      <c r="HCM7" s="788"/>
      <c r="HCN7" s="788"/>
      <c r="HCO7" s="788"/>
      <c r="HCP7" s="788"/>
      <c r="HCQ7" s="788"/>
      <c r="HCR7" s="788"/>
      <c r="HCS7" s="788"/>
      <c r="HCT7" s="788"/>
      <c r="HCU7" s="788"/>
      <c r="HCV7" s="788"/>
      <c r="HCW7" s="788"/>
      <c r="HCX7" s="788"/>
      <c r="HCY7" s="788"/>
      <c r="HCZ7" s="788"/>
      <c r="HDA7" s="788"/>
      <c r="HDB7" s="788"/>
      <c r="HDC7" s="788"/>
      <c r="HDD7" s="788"/>
      <c r="HDE7" s="788"/>
      <c r="HDF7" s="788"/>
      <c r="HDG7" s="788"/>
      <c r="HDH7" s="788"/>
      <c r="HDI7" s="788"/>
      <c r="HDJ7" s="788"/>
      <c r="HDK7" s="788"/>
      <c r="HDL7" s="788"/>
      <c r="HDM7" s="788"/>
      <c r="HDN7" s="788"/>
      <c r="HDO7" s="788"/>
      <c r="HDP7" s="788"/>
      <c r="HDQ7" s="788"/>
      <c r="HDR7" s="788"/>
      <c r="HDS7" s="788"/>
      <c r="HDT7" s="788"/>
      <c r="HDU7" s="788"/>
      <c r="HDV7" s="788"/>
      <c r="HDW7" s="788"/>
      <c r="HDX7" s="788"/>
      <c r="HDY7" s="788"/>
      <c r="HDZ7" s="788"/>
      <c r="HEA7" s="788"/>
      <c r="HEB7" s="788"/>
      <c r="HEC7" s="788"/>
      <c r="HED7" s="788"/>
      <c r="HEE7" s="788"/>
      <c r="HEF7" s="788"/>
      <c r="HEG7" s="788"/>
      <c r="HEH7" s="788"/>
      <c r="HEI7" s="788"/>
      <c r="HEJ7" s="788"/>
      <c r="HEK7" s="788"/>
      <c r="HEL7" s="788"/>
      <c r="HEM7" s="788"/>
      <c r="HEN7" s="788"/>
      <c r="HEO7" s="788"/>
      <c r="HEP7" s="788"/>
      <c r="HEQ7" s="788"/>
      <c r="HER7" s="788"/>
      <c r="HES7" s="788"/>
      <c r="HET7" s="788"/>
      <c r="HEU7" s="788"/>
      <c r="HEV7" s="788"/>
      <c r="HEW7" s="788"/>
      <c r="HEX7" s="788"/>
      <c r="HEY7" s="788"/>
      <c r="HEZ7" s="788"/>
      <c r="HFA7" s="788"/>
      <c r="HFB7" s="788"/>
      <c r="HFC7" s="788"/>
      <c r="HFD7" s="788"/>
      <c r="HFE7" s="788"/>
      <c r="HFF7" s="788"/>
      <c r="HFG7" s="788"/>
      <c r="HFH7" s="788"/>
      <c r="HFI7" s="788"/>
      <c r="HFJ7" s="788"/>
      <c r="HFK7" s="788"/>
      <c r="HFL7" s="788"/>
      <c r="HFM7" s="788"/>
      <c r="HFN7" s="788"/>
      <c r="HFO7" s="788"/>
      <c r="HFP7" s="788"/>
      <c r="HFQ7" s="788"/>
      <c r="HFR7" s="788"/>
      <c r="HFS7" s="788"/>
      <c r="HFT7" s="788"/>
      <c r="HFU7" s="788"/>
      <c r="HFV7" s="788"/>
      <c r="HFW7" s="788"/>
      <c r="HFX7" s="788"/>
      <c r="HFY7" s="788"/>
      <c r="HFZ7" s="788"/>
      <c r="HGA7" s="788"/>
      <c r="HGB7" s="788"/>
      <c r="HGC7" s="788"/>
      <c r="HGD7" s="788"/>
      <c r="HGE7" s="788"/>
      <c r="HGF7" s="788"/>
      <c r="HGG7" s="788"/>
      <c r="HGH7" s="788"/>
      <c r="HGI7" s="788"/>
      <c r="HGJ7" s="788"/>
      <c r="HGK7" s="788"/>
      <c r="HGL7" s="788"/>
      <c r="HGM7" s="788"/>
      <c r="HGN7" s="788"/>
      <c r="HGO7" s="788"/>
      <c r="HGP7" s="788"/>
      <c r="HGQ7" s="788"/>
      <c r="HGR7" s="788"/>
      <c r="HGS7" s="788"/>
      <c r="HGT7" s="788"/>
      <c r="HGU7" s="788"/>
      <c r="HGV7" s="788"/>
      <c r="HGW7" s="788"/>
      <c r="HGX7" s="788"/>
      <c r="HGY7" s="788"/>
      <c r="HGZ7" s="788"/>
      <c r="HHA7" s="788"/>
      <c r="HHB7" s="788"/>
      <c r="HHC7" s="788"/>
      <c r="HHD7" s="788"/>
      <c r="HHE7" s="788"/>
      <c r="HHF7" s="788"/>
      <c r="HHG7" s="788"/>
      <c r="HHH7" s="788"/>
      <c r="HHI7" s="788"/>
      <c r="HHJ7" s="788"/>
      <c r="HHK7" s="788"/>
      <c r="HHL7" s="788"/>
      <c r="HHM7" s="788"/>
      <c r="HHN7" s="788"/>
      <c r="HHO7" s="788"/>
      <c r="HHP7" s="788"/>
      <c r="HHQ7" s="788"/>
      <c r="HHR7" s="788"/>
      <c r="HHS7" s="788"/>
      <c r="HHT7" s="788"/>
      <c r="HHU7" s="788"/>
      <c r="HHV7" s="788"/>
      <c r="HHW7" s="788"/>
      <c r="HHX7" s="788"/>
      <c r="HHY7" s="788"/>
      <c r="HHZ7" s="788"/>
      <c r="HIA7" s="788"/>
      <c r="HIB7" s="788"/>
      <c r="HIC7" s="788"/>
      <c r="HID7" s="788"/>
      <c r="HIE7" s="788"/>
      <c r="HIF7" s="788"/>
      <c r="HIG7" s="788"/>
      <c r="HIH7" s="788"/>
      <c r="HII7" s="788"/>
      <c r="HIJ7" s="788"/>
      <c r="HIK7" s="788"/>
      <c r="HIL7" s="788"/>
      <c r="HIM7" s="788"/>
      <c r="HIN7" s="788"/>
      <c r="HIO7" s="788"/>
      <c r="HIP7" s="788"/>
      <c r="HIQ7" s="788"/>
      <c r="HIR7" s="788"/>
      <c r="HIS7" s="788"/>
      <c r="HIT7" s="788"/>
      <c r="HIU7" s="788"/>
      <c r="HIV7" s="788"/>
      <c r="HIW7" s="788"/>
      <c r="HIX7" s="788"/>
      <c r="HIY7" s="788"/>
      <c r="HIZ7" s="788"/>
      <c r="HJA7" s="788"/>
      <c r="HJB7" s="788"/>
      <c r="HJC7" s="788"/>
      <c r="HJD7" s="788"/>
      <c r="HJE7" s="788"/>
      <c r="HJF7" s="788"/>
      <c r="HJG7" s="788"/>
      <c r="HJH7" s="788"/>
      <c r="HJI7" s="788"/>
      <c r="HJJ7" s="788"/>
      <c r="HJK7" s="788"/>
      <c r="HJL7" s="788"/>
      <c r="HJM7" s="788"/>
      <c r="HJN7" s="788"/>
      <c r="HJO7" s="788"/>
      <c r="HJP7" s="788"/>
      <c r="HJQ7" s="788"/>
      <c r="HJR7" s="788"/>
      <c r="HJS7" s="788"/>
      <c r="HJT7" s="788"/>
      <c r="HJU7" s="788"/>
      <c r="HJV7" s="788"/>
      <c r="HJW7" s="788"/>
      <c r="HJX7" s="788"/>
      <c r="HJY7" s="788"/>
      <c r="HJZ7" s="788"/>
      <c r="HKA7" s="788"/>
      <c r="HKB7" s="788"/>
      <c r="HKC7" s="788"/>
      <c r="HKD7" s="788"/>
      <c r="HKE7" s="788"/>
      <c r="HKF7" s="788"/>
      <c r="HKG7" s="788"/>
      <c r="HKH7" s="788"/>
      <c r="HKI7" s="788"/>
      <c r="HKJ7" s="788"/>
      <c r="HKK7" s="788"/>
      <c r="HKL7" s="788"/>
      <c r="HKM7" s="788"/>
      <c r="HKN7" s="788"/>
      <c r="HKO7" s="788"/>
      <c r="HKP7" s="788"/>
      <c r="HKQ7" s="788"/>
      <c r="HKR7" s="788"/>
      <c r="HKS7" s="788"/>
      <c r="HKT7" s="788"/>
      <c r="HKU7" s="788"/>
      <c r="HKV7" s="788"/>
      <c r="HKW7" s="788"/>
      <c r="HKX7" s="788"/>
      <c r="HKY7" s="788"/>
      <c r="HKZ7" s="788"/>
      <c r="HLA7" s="788"/>
      <c r="HLB7" s="788"/>
      <c r="HLC7" s="788"/>
      <c r="HLD7" s="788"/>
      <c r="HLE7" s="788"/>
      <c r="HLF7" s="788"/>
      <c r="HLG7" s="788"/>
      <c r="HLH7" s="788"/>
      <c r="HLI7" s="788"/>
      <c r="HLJ7" s="788"/>
      <c r="HLK7" s="788"/>
      <c r="HLL7" s="788"/>
      <c r="HLM7" s="788"/>
      <c r="HLN7" s="788"/>
      <c r="HLO7" s="788"/>
      <c r="HLP7" s="788"/>
      <c r="HLQ7" s="788"/>
      <c r="HLR7" s="788"/>
      <c r="HLS7" s="788"/>
      <c r="HLT7" s="788"/>
      <c r="HLU7" s="788"/>
      <c r="HLV7" s="788"/>
      <c r="HLW7" s="788"/>
      <c r="HLX7" s="788"/>
      <c r="HLY7" s="788"/>
      <c r="HLZ7" s="788"/>
      <c r="HMA7" s="788"/>
      <c r="HMB7" s="788"/>
      <c r="HMC7" s="788"/>
      <c r="HMD7" s="788"/>
      <c r="HME7" s="788"/>
      <c r="HMF7" s="788"/>
      <c r="HMG7" s="788"/>
      <c r="HMH7" s="788"/>
      <c r="HMI7" s="788"/>
      <c r="HMJ7" s="788"/>
      <c r="HMK7" s="788"/>
      <c r="HML7" s="788"/>
      <c r="HMM7" s="788"/>
      <c r="HMN7" s="788"/>
      <c r="HMO7" s="788"/>
      <c r="HMP7" s="788"/>
      <c r="HMQ7" s="788"/>
      <c r="HMR7" s="788"/>
      <c r="HMS7" s="788"/>
      <c r="HMT7" s="788"/>
      <c r="HMU7" s="788"/>
      <c r="HMV7" s="788"/>
      <c r="HMW7" s="788"/>
      <c r="HMX7" s="788"/>
      <c r="HMY7" s="788"/>
      <c r="HMZ7" s="788"/>
      <c r="HNA7" s="788"/>
      <c r="HNB7" s="788"/>
      <c r="HNC7" s="788"/>
      <c r="HND7" s="788"/>
      <c r="HNE7" s="788"/>
      <c r="HNF7" s="788"/>
      <c r="HNG7" s="788"/>
      <c r="HNH7" s="788"/>
      <c r="HNI7" s="788"/>
      <c r="HNJ7" s="788"/>
      <c r="HNK7" s="788"/>
      <c r="HNL7" s="788"/>
      <c r="HNM7" s="788"/>
      <c r="HNN7" s="788"/>
      <c r="HNO7" s="788"/>
      <c r="HNP7" s="788"/>
      <c r="HNQ7" s="788"/>
      <c r="HNR7" s="788"/>
      <c r="HNS7" s="788"/>
      <c r="HNT7" s="788"/>
      <c r="HNU7" s="788"/>
      <c r="HNV7" s="788"/>
      <c r="HNW7" s="788"/>
      <c r="HNX7" s="788"/>
      <c r="HNY7" s="788"/>
      <c r="HNZ7" s="788"/>
      <c r="HOA7" s="788"/>
      <c r="HOB7" s="788"/>
      <c r="HOC7" s="788"/>
      <c r="HOD7" s="788"/>
      <c r="HOE7" s="788"/>
      <c r="HOF7" s="788"/>
      <c r="HOG7" s="788"/>
      <c r="HOH7" s="788"/>
      <c r="HOI7" s="788"/>
      <c r="HOJ7" s="788"/>
      <c r="HOK7" s="788"/>
      <c r="HOL7" s="788"/>
      <c r="HOM7" s="788"/>
      <c r="HON7" s="788"/>
      <c r="HOO7" s="788"/>
      <c r="HOP7" s="788"/>
      <c r="HOQ7" s="788"/>
      <c r="HOR7" s="788"/>
      <c r="HOS7" s="788"/>
      <c r="HOT7" s="788"/>
      <c r="HOU7" s="788"/>
      <c r="HOV7" s="788"/>
      <c r="HOW7" s="788"/>
      <c r="HOX7" s="788"/>
      <c r="HOY7" s="788"/>
      <c r="HOZ7" s="788"/>
      <c r="HPA7" s="788"/>
      <c r="HPB7" s="788"/>
      <c r="HPC7" s="788"/>
      <c r="HPD7" s="788"/>
      <c r="HPE7" s="788"/>
      <c r="HPF7" s="788"/>
      <c r="HPG7" s="788"/>
      <c r="HPH7" s="788"/>
      <c r="HPI7" s="788"/>
      <c r="HPJ7" s="788"/>
      <c r="HPK7" s="788"/>
      <c r="HPL7" s="788"/>
      <c r="HPM7" s="788"/>
      <c r="HPN7" s="788"/>
      <c r="HPO7" s="788"/>
      <c r="HPP7" s="788"/>
      <c r="HPQ7" s="788"/>
      <c r="HPR7" s="788"/>
      <c r="HPS7" s="788"/>
      <c r="HPT7" s="788"/>
      <c r="HPU7" s="788"/>
      <c r="HPV7" s="788"/>
      <c r="HPW7" s="788"/>
      <c r="HPX7" s="788"/>
      <c r="HPY7" s="788"/>
      <c r="HPZ7" s="788"/>
      <c r="HQA7" s="788"/>
      <c r="HQB7" s="788"/>
      <c r="HQC7" s="788"/>
      <c r="HQD7" s="788"/>
      <c r="HQE7" s="788"/>
      <c r="HQF7" s="788"/>
      <c r="HQG7" s="788"/>
      <c r="HQH7" s="788"/>
      <c r="HQI7" s="788"/>
      <c r="HQJ7" s="788"/>
      <c r="HQK7" s="788"/>
      <c r="HQL7" s="788"/>
      <c r="HQM7" s="788"/>
      <c r="HQN7" s="788"/>
      <c r="HQO7" s="788"/>
      <c r="HQP7" s="788"/>
      <c r="HQQ7" s="788"/>
      <c r="HQR7" s="788"/>
      <c r="HQS7" s="788"/>
      <c r="HQT7" s="788"/>
      <c r="HQU7" s="788"/>
      <c r="HQV7" s="788"/>
      <c r="HQW7" s="788"/>
      <c r="HQX7" s="788"/>
      <c r="HQY7" s="788"/>
      <c r="HQZ7" s="788"/>
      <c r="HRA7" s="788"/>
      <c r="HRB7" s="788"/>
      <c r="HRC7" s="788"/>
      <c r="HRD7" s="788"/>
      <c r="HRE7" s="788"/>
      <c r="HRF7" s="788"/>
      <c r="HRG7" s="788"/>
      <c r="HRH7" s="788"/>
      <c r="HRI7" s="788"/>
      <c r="HRJ7" s="788"/>
      <c r="HRK7" s="788"/>
      <c r="HRL7" s="788"/>
      <c r="HRM7" s="788"/>
      <c r="HRN7" s="788"/>
      <c r="HRO7" s="788"/>
      <c r="HRP7" s="788"/>
      <c r="HRQ7" s="788"/>
      <c r="HRR7" s="788"/>
      <c r="HRS7" s="788"/>
      <c r="HRT7" s="788"/>
      <c r="HRU7" s="788"/>
      <c r="HRV7" s="788"/>
      <c r="HRW7" s="788"/>
      <c r="HRX7" s="788"/>
      <c r="HRY7" s="788"/>
      <c r="HRZ7" s="788"/>
      <c r="HSA7" s="788"/>
      <c r="HSB7" s="788"/>
      <c r="HSC7" s="788"/>
      <c r="HSD7" s="788"/>
      <c r="HSE7" s="788"/>
      <c r="HSF7" s="788"/>
      <c r="HSG7" s="788"/>
      <c r="HSH7" s="788"/>
      <c r="HSI7" s="788"/>
      <c r="HSJ7" s="788"/>
      <c r="HSK7" s="788"/>
      <c r="HSL7" s="788"/>
      <c r="HSM7" s="788"/>
      <c r="HSN7" s="788"/>
      <c r="HSO7" s="788"/>
      <c r="HSP7" s="788"/>
      <c r="HSQ7" s="788"/>
      <c r="HSR7" s="788"/>
      <c r="HSS7" s="788"/>
      <c r="HST7" s="788"/>
      <c r="HSU7" s="788"/>
      <c r="HSV7" s="788"/>
      <c r="HSW7" s="788"/>
      <c r="HSX7" s="788"/>
      <c r="HSY7" s="788"/>
      <c r="HSZ7" s="788"/>
      <c r="HTA7" s="788"/>
      <c r="HTB7" s="788"/>
      <c r="HTC7" s="788"/>
      <c r="HTD7" s="788"/>
      <c r="HTE7" s="788"/>
      <c r="HTF7" s="788"/>
      <c r="HTG7" s="788"/>
      <c r="HTH7" s="788"/>
      <c r="HTI7" s="788"/>
      <c r="HTJ7" s="788"/>
      <c r="HTK7" s="788"/>
      <c r="HTL7" s="788"/>
      <c r="HTM7" s="788"/>
      <c r="HTN7" s="788"/>
      <c r="HTO7" s="788"/>
      <c r="HTP7" s="788"/>
      <c r="HTQ7" s="788"/>
      <c r="HTR7" s="788"/>
      <c r="HTS7" s="788"/>
      <c r="HTT7" s="788"/>
      <c r="HTU7" s="788"/>
      <c r="HTV7" s="788"/>
      <c r="HTW7" s="788"/>
      <c r="HTX7" s="788"/>
      <c r="HTY7" s="788"/>
      <c r="HTZ7" s="788"/>
      <c r="HUA7" s="788"/>
      <c r="HUB7" s="788"/>
      <c r="HUC7" s="788"/>
      <c r="HUD7" s="788"/>
      <c r="HUE7" s="788"/>
      <c r="HUF7" s="788"/>
      <c r="HUG7" s="788"/>
      <c r="HUH7" s="788"/>
      <c r="HUI7" s="788"/>
      <c r="HUJ7" s="788"/>
      <c r="HUK7" s="788"/>
      <c r="HUL7" s="788"/>
      <c r="HUM7" s="788"/>
      <c r="HUN7" s="788"/>
      <c r="HUO7" s="788"/>
      <c r="HUP7" s="788"/>
      <c r="HUQ7" s="788"/>
      <c r="HUR7" s="788"/>
      <c r="HUS7" s="788"/>
      <c r="HUT7" s="788"/>
      <c r="HUU7" s="788"/>
      <c r="HUV7" s="788"/>
      <c r="HUW7" s="788"/>
      <c r="HUX7" s="788"/>
      <c r="HUY7" s="788"/>
      <c r="HUZ7" s="788"/>
      <c r="HVA7" s="788"/>
      <c r="HVB7" s="788"/>
      <c r="HVC7" s="788"/>
      <c r="HVD7" s="788"/>
      <c r="HVE7" s="788"/>
      <c r="HVF7" s="788"/>
      <c r="HVG7" s="788"/>
      <c r="HVH7" s="788"/>
      <c r="HVI7" s="788"/>
      <c r="HVJ7" s="788"/>
      <c r="HVK7" s="788"/>
      <c r="HVL7" s="788"/>
      <c r="HVM7" s="788"/>
      <c r="HVN7" s="788"/>
      <c r="HVO7" s="788"/>
      <c r="HVP7" s="788"/>
      <c r="HVQ7" s="788"/>
      <c r="HVR7" s="788"/>
      <c r="HVS7" s="788"/>
      <c r="HVT7" s="788"/>
      <c r="HVU7" s="788"/>
      <c r="HVV7" s="788"/>
      <c r="HVW7" s="788"/>
      <c r="HVX7" s="788"/>
      <c r="HVY7" s="788"/>
      <c r="HVZ7" s="788"/>
      <c r="HWA7" s="788"/>
      <c r="HWB7" s="788"/>
      <c r="HWC7" s="788"/>
      <c r="HWD7" s="788"/>
      <c r="HWE7" s="788"/>
      <c r="HWF7" s="788"/>
      <c r="HWG7" s="788"/>
      <c r="HWH7" s="788"/>
      <c r="HWI7" s="788"/>
      <c r="HWJ7" s="788"/>
      <c r="HWK7" s="788"/>
      <c r="HWL7" s="788"/>
      <c r="HWM7" s="788"/>
      <c r="HWN7" s="788"/>
      <c r="HWO7" s="788"/>
      <c r="HWP7" s="788"/>
      <c r="HWQ7" s="788"/>
      <c r="HWR7" s="788"/>
      <c r="HWS7" s="788"/>
      <c r="HWT7" s="788"/>
      <c r="HWU7" s="788"/>
      <c r="HWV7" s="788"/>
      <c r="HWW7" s="788"/>
      <c r="HWX7" s="788"/>
      <c r="HWY7" s="788"/>
      <c r="HWZ7" s="788"/>
      <c r="HXA7" s="788"/>
      <c r="HXB7" s="788"/>
      <c r="HXC7" s="788"/>
      <c r="HXD7" s="788"/>
      <c r="HXE7" s="788"/>
      <c r="HXF7" s="788"/>
      <c r="HXG7" s="788"/>
      <c r="HXH7" s="788"/>
      <c r="HXI7" s="788"/>
      <c r="HXJ7" s="788"/>
      <c r="HXK7" s="788"/>
      <c r="HXL7" s="788"/>
      <c r="HXM7" s="788"/>
      <c r="HXN7" s="788"/>
      <c r="HXO7" s="788"/>
      <c r="HXP7" s="788"/>
      <c r="HXQ7" s="788"/>
      <c r="HXR7" s="788"/>
      <c r="HXS7" s="788"/>
      <c r="HXT7" s="788"/>
      <c r="HXU7" s="788"/>
      <c r="HXV7" s="788"/>
      <c r="HXW7" s="788"/>
      <c r="HXX7" s="788"/>
      <c r="HXY7" s="788"/>
      <c r="HXZ7" s="788"/>
      <c r="HYA7" s="788"/>
      <c r="HYB7" s="788"/>
      <c r="HYC7" s="788"/>
      <c r="HYD7" s="788"/>
      <c r="HYE7" s="788"/>
      <c r="HYF7" s="788"/>
      <c r="HYG7" s="788"/>
      <c r="HYH7" s="788"/>
      <c r="HYI7" s="788"/>
      <c r="HYJ7" s="788"/>
      <c r="HYK7" s="788"/>
      <c r="HYL7" s="788"/>
      <c r="HYM7" s="788"/>
      <c r="HYN7" s="788"/>
      <c r="HYO7" s="788"/>
      <c r="HYP7" s="788"/>
      <c r="HYQ7" s="788"/>
      <c r="HYR7" s="788"/>
      <c r="HYS7" s="788"/>
      <c r="HYT7" s="788"/>
      <c r="HYU7" s="788"/>
      <c r="HYV7" s="788"/>
      <c r="HYW7" s="788"/>
      <c r="HYX7" s="788"/>
      <c r="HYY7" s="788"/>
      <c r="HYZ7" s="788"/>
      <c r="HZA7" s="788"/>
      <c r="HZB7" s="788"/>
      <c r="HZC7" s="788"/>
      <c r="HZD7" s="788"/>
      <c r="HZE7" s="788"/>
      <c r="HZF7" s="788"/>
      <c r="HZG7" s="788"/>
      <c r="HZH7" s="788"/>
      <c r="HZI7" s="788"/>
      <c r="HZJ7" s="788"/>
      <c r="HZK7" s="788"/>
      <c r="HZL7" s="788"/>
      <c r="HZM7" s="788"/>
      <c r="HZN7" s="788"/>
      <c r="HZO7" s="788"/>
      <c r="HZP7" s="788"/>
      <c r="HZQ7" s="788"/>
      <c r="HZR7" s="788"/>
      <c r="HZS7" s="788"/>
      <c r="HZT7" s="788"/>
      <c r="HZU7" s="788"/>
      <c r="HZV7" s="788"/>
      <c r="HZW7" s="788"/>
      <c r="HZX7" s="788"/>
      <c r="HZY7" s="788"/>
      <c r="HZZ7" s="788"/>
      <c r="IAA7" s="788"/>
      <c r="IAB7" s="788"/>
      <c r="IAC7" s="788"/>
      <c r="IAD7" s="788"/>
      <c r="IAE7" s="788"/>
      <c r="IAF7" s="788"/>
      <c r="IAG7" s="788"/>
      <c r="IAH7" s="788"/>
      <c r="IAI7" s="788"/>
      <c r="IAJ7" s="788"/>
      <c r="IAK7" s="788"/>
      <c r="IAL7" s="788"/>
      <c r="IAM7" s="788"/>
      <c r="IAN7" s="788"/>
      <c r="IAO7" s="788"/>
      <c r="IAP7" s="788"/>
      <c r="IAQ7" s="788"/>
      <c r="IAR7" s="788"/>
      <c r="IAS7" s="788"/>
      <c r="IAT7" s="788"/>
      <c r="IAU7" s="788"/>
      <c r="IAV7" s="788"/>
      <c r="IAW7" s="788"/>
      <c r="IAX7" s="788"/>
      <c r="IAY7" s="788"/>
      <c r="IAZ7" s="788"/>
      <c r="IBA7" s="788"/>
      <c r="IBB7" s="788"/>
      <c r="IBC7" s="788"/>
      <c r="IBD7" s="788"/>
      <c r="IBE7" s="788"/>
      <c r="IBF7" s="788"/>
      <c r="IBG7" s="788"/>
      <c r="IBH7" s="788"/>
      <c r="IBI7" s="788"/>
      <c r="IBJ7" s="788"/>
      <c r="IBK7" s="788"/>
      <c r="IBL7" s="788"/>
      <c r="IBM7" s="788"/>
      <c r="IBN7" s="788"/>
      <c r="IBO7" s="788"/>
      <c r="IBP7" s="788"/>
      <c r="IBQ7" s="788"/>
      <c r="IBR7" s="788"/>
      <c r="IBS7" s="788"/>
      <c r="IBT7" s="788"/>
      <c r="IBU7" s="788"/>
      <c r="IBV7" s="788"/>
      <c r="IBW7" s="788"/>
      <c r="IBX7" s="788"/>
      <c r="IBY7" s="788"/>
      <c r="IBZ7" s="788"/>
      <c r="ICA7" s="788"/>
      <c r="ICB7" s="788"/>
      <c r="ICC7" s="788"/>
      <c r="ICD7" s="788"/>
      <c r="ICE7" s="788"/>
      <c r="ICF7" s="788"/>
      <c r="ICG7" s="788"/>
      <c r="ICH7" s="788"/>
      <c r="ICI7" s="788"/>
      <c r="ICJ7" s="788"/>
      <c r="ICK7" s="788"/>
      <c r="ICL7" s="788"/>
      <c r="ICM7" s="788"/>
      <c r="ICN7" s="788"/>
      <c r="ICO7" s="788"/>
      <c r="ICP7" s="788"/>
      <c r="ICQ7" s="788"/>
      <c r="ICR7" s="788"/>
      <c r="ICS7" s="788"/>
      <c r="ICT7" s="788"/>
      <c r="ICU7" s="788"/>
      <c r="ICV7" s="788"/>
      <c r="ICW7" s="788"/>
      <c r="ICX7" s="788"/>
      <c r="ICY7" s="788"/>
      <c r="ICZ7" s="788"/>
      <c r="IDA7" s="788"/>
      <c r="IDB7" s="788"/>
      <c r="IDC7" s="788"/>
      <c r="IDD7" s="788"/>
      <c r="IDE7" s="788"/>
      <c r="IDF7" s="788"/>
      <c r="IDG7" s="788"/>
      <c r="IDH7" s="788"/>
      <c r="IDI7" s="788"/>
      <c r="IDJ7" s="788"/>
      <c r="IDK7" s="788"/>
      <c r="IDL7" s="788"/>
      <c r="IDM7" s="788"/>
      <c r="IDN7" s="788"/>
      <c r="IDO7" s="788"/>
      <c r="IDP7" s="788"/>
      <c r="IDQ7" s="788"/>
      <c r="IDR7" s="788"/>
      <c r="IDS7" s="788"/>
      <c r="IDT7" s="788"/>
      <c r="IDU7" s="788"/>
      <c r="IDV7" s="788"/>
      <c r="IDW7" s="788"/>
      <c r="IDX7" s="788"/>
      <c r="IDY7" s="788"/>
      <c r="IDZ7" s="788"/>
      <c r="IEA7" s="788"/>
      <c r="IEB7" s="788"/>
      <c r="IEC7" s="788"/>
      <c r="IED7" s="788"/>
      <c r="IEE7" s="788"/>
      <c r="IEF7" s="788"/>
      <c r="IEG7" s="788"/>
      <c r="IEH7" s="788"/>
      <c r="IEI7" s="788"/>
      <c r="IEJ7" s="788"/>
      <c r="IEK7" s="788"/>
      <c r="IEL7" s="788"/>
      <c r="IEM7" s="788"/>
      <c r="IEN7" s="788"/>
      <c r="IEO7" s="788"/>
      <c r="IEP7" s="788"/>
      <c r="IEQ7" s="788"/>
      <c r="IER7" s="788"/>
      <c r="IES7" s="788"/>
      <c r="IET7" s="788"/>
      <c r="IEU7" s="788"/>
      <c r="IEV7" s="788"/>
      <c r="IEW7" s="788"/>
      <c r="IEX7" s="788"/>
      <c r="IEY7" s="788"/>
      <c r="IEZ7" s="788"/>
      <c r="IFA7" s="788"/>
      <c r="IFB7" s="788"/>
      <c r="IFC7" s="788"/>
      <c r="IFD7" s="788"/>
      <c r="IFE7" s="788"/>
      <c r="IFF7" s="788"/>
      <c r="IFG7" s="788"/>
      <c r="IFH7" s="788"/>
      <c r="IFI7" s="788"/>
      <c r="IFJ7" s="788"/>
      <c r="IFK7" s="788"/>
      <c r="IFL7" s="788"/>
      <c r="IFM7" s="788"/>
      <c r="IFN7" s="788"/>
      <c r="IFO7" s="788"/>
      <c r="IFP7" s="788"/>
      <c r="IFQ7" s="788"/>
      <c r="IFR7" s="788"/>
      <c r="IFS7" s="788"/>
      <c r="IFT7" s="788"/>
      <c r="IFU7" s="788"/>
      <c r="IFV7" s="788"/>
      <c r="IFW7" s="788"/>
      <c r="IFX7" s="788"/>
      <c r="IFY7" s="788"/>
      <c r="IFZ7" s="788"/>
      <c r="IGA7" s="788"/>
      <c r="IGB7" s="788"/>
      <c r="IGC7" s="788"/>
      <c r="IGD7" s="788"/>
      <c r="IGE7" s="788"/>
      <c r="IGF7" s="788"/>
      <c r="IGG7" s="788"/>
      <c r="IGH7" s="788"/>
      <c r="IGI7" s="788"/>
      <c r="IGJ7" s="788"/>
      <c r="IGK7" s="788"/>
      <c r="IGL7" s="788"/>
      <c r="IGM7" s="788"/>
      <c r="IGN7" s="788"/>
      <c r="IGO7" s="788"/>
      <c r="IGP7" s="788"/>
      <c r="IGQ7" s="788"/>
      <c r="IGR7" s="788"/>
      <c r="IGS7" s="788"/>
      <c r="IGT7" s="788"/>
      <c r="IGU7" s="788"/>
      <c r="IGV7" s="788"/>
      <c r="IGW7" s="788"/>
      <c r="IGX7" s="788"/>
      <c r="IGY7" s="788"/>
      <c r="IGZ7" s="788"/>
      <c r="IHA7" s="788"/>
      <c r="IHB7" s="788"/>
      <c r="IHC7" s="788"/>
      <c r="IHD7" s="788"/>
      <c r="IHE7" s="788"/>
      <c r="IHF7" s="788"/>
      <c r="IHG7" s="788"/>
      <c r="IHH7" s="788"/>
      <c r="IHI7" s="788"/>
      <c r="IHJ7" s="788"/>
      <c r="IHK7" s="788"/>
      <c r="IHL7" s="788"/>
      <c r="IHM7" s="788"/>
      <c r="IHN7" s="788"/>
      <c r="IHO7" s="788"/>
      <c r="IHP7" s="788"/>
      <c r="IHQ7" s="788"/>
      <c r="IHR7" s="788"/>
      <c r="IHS7" s="788"/>
      <c r="IHT7" s="788"/>
      <c r="IHU7" s="788"/>
      <c r="IHV7" s="788"/>
      <c r="IHW7" s="788"/>
      <c r="IHX7" s="788"/>
      <c r="IHY7" s="788"/>
      <c r="IHZ7" s="788"/>
      <c r="IIA7" s="788"/>
      <c r="IIB7" s="788"/>
      <c r="IIC7" s="788"/>
      <c r="IID7" s="788"/>
      <c r="IIE7" s="788"/>
      <c r="IIF7" s="788"/>
      <c r="IIG7" s="788"/>
      <c r="IIH7" s="788"/>
      <c r="III7" s="788"/>
      <c r="IIJ7" s="788"/>
      <c r="IIK7" s="788"/>
      <c r="IIL7" s="788"/>
      <c r="IIM7" s="788"/>
      <c r="IIN7" s="788"/>
      <c r="IIO7" s="788"/>
      <c r="IIP7" s="788"/>
      <c r="IIQ7" s="788"/>
      <c r="IIR7" s="788"/>
      <c r="IIS7" s="788"/>
      <c r="IIT7" s="788"/>
      <c r="IIU7" s="788"/>
      <c r="IIV7" s="788"/>
      <c r="IIW7" s="788"/>
      <c r="IIX7" s="788"/>
      <c r="IIY7" s="788"/>
      <c r="IIZ7" s="788"/>
      <c r="IJA7" s="788"/>
      <c r="IJB7" s="788"/>
      <c r="IJC7" s="788"/>
      <c r="IJD7" s="788"/>
      <c r="IJE7" s="788"/>
      <c r="IJF7" s="788"/>
      <c r="IJG7" s="788"/>
      <c r="IJH7" s="788"/>
      <c r="IJI7" s="788"/>
      <c r="IJJ7" s="788"/>
      <c r="IJK7" s="788"/>
      <c r="IJL7" s="788"/>
      <c r="IJM7" s="788"/>
      <c r="IJN7" s="788"/>
      <c r="IJO7" s="788"/>
      <c r="IJP7" s="788"/>
      <c r="IJQ7" s="788"/>
      <c r="IJR7" s="788"/>
      <c r="IJS7" s="788"/>
      <c r="IJT7" s="788"/>
      <c r="IJU7" s="788"/>
      <c r="IJV7" s="788"/>
      <c r="IJW7" s="788"/>
      <c r="IJX7" s="788"/>
      <c r="IJY7" s="788"/>
      <c r="IJZ7" s="788"/>
      <c r="IKA7" s="788"/>
      <c r="IKB7" s="788"/>
      <c r="IKC7" s="788"/>
      <c r="IKD7" s="788"/>
      <c r="IKE7" s="788"/>
      <c r="IKF7" s="788"/>
      <c r="IKG7" s="788"/>
      <c r="IKH7" s="788"/>
      <c r="IKI7" s="788"/>
      <c r="IKJ7" s="788"/>
      <c r="IKK7" s="788"/>
      <c r="IKL7" s="788"/>
      <c r="IKM7" s="788"/>
      <c r="IKN7" s="788"/>
      <c r="IKO7" s="788"/>
      <c r="IKP7" s="788"/>
      <c r="IKQ7" s="788"/>
      <c r="IKR7" s="788"/>
      <c r="IKS7" s="788"/>
      <c r="IKT7" s="788"/>
      <c r="IKU7" s="788"/>
      <c r="IKV7" s="788"/>
      <c r="IKW7" s="788"/>
      <c r="IKX7" s="788"/>
      <c r="IKY7" s="788"/>
      <c r="IKZ7" s="788"/>
      <c r="ILA7" s="788"/>
      <c r="ILB7" s="788"/>
      <c r="ILC7" s="788"/>
      <c r="ILD7" s="788"/>
      <c r="ILE7" s="788"/>
      <c r="ILF7" s="788"/>
      <c r="ILG7" s="788"/>
      <c r="ILH7" s="788"/>
      <c r="ILI7" s="788"/>
      <c r="ILJ7" s="788"/>
      <c r="ILK7" s="788"/>
      <c r="ILL7" s="788"/>
      <c r="ILM7" s="788"/>
      <c r="ILN7" s="788"/>
      <c r="ILO7" s="788"/>
      <c r="ILP7" s="788"/>
      <c r="ILQ7" s="788"/>
      <c r="ILR7" s="788"/>
      <c r="ILS7" s="788"/>
      <c r="ILT7" s="788"/>
      <c r="ILU7" s="788"/>
      <c r="ILV7" s="788"/>
      <c r="ILW7" s="788"/>
      <c r="ILX7" s="788"/>
      <c r="ILY7" s="788"/>
      <c r="ILZ7" s="788"/>
      <c r="IMA7" s="788"/>
      <c r="IMB7" s="788"/>
      <c r="IMC7" s="788"/>
      <c r="IMD7" s="788"/>
      <c r="IME7" s="788"/>
      <c r="IMF7" s="788"/>
      <c r="IMG7" s="788"/>
      <c r="IMH7" s="788"/>
      <c r="IMI7" s="788"/>
      <c r="IMJ7" s="788"/>
      <c r="IMK7" s="788"/>
      <c r="IML7" s="788"/>
      <c r="IMM7" s="788"/>
      <c r="IMN7" s="788"/>
      <c r="IMO7" s="788"/>
      <c r="IMP7" s="788"/>
      <c r="IMQ7" s="788"/>
      <c r="IMR7" s="788"/>
      <c r="IMS7" s="788"/>
      <c r="IMT7" s="788"/>
      <c r="IMU7" s="788"/>
      <c r="IMV7" s="788"/>
      <c r="IMW7" s="788"/>
      <c r="IMX7" s="788"/>
      <c r="IMY7" s="788"/>
      <c r="IMZ7" s="788"/>
      <c r="INA7" s="788"/>
      <c r="INB7" s="788"/>
      <c r="INC7" s="788"/>
      <c r="IND7" s="788"/>
      <c r="INE7" s="788"/>
      <c r="INF7" s="788"/>
      <c r="ING7" s="788"/>
      <c r="INH7" s="788"/>
      <c r="INI7" s="788"/>
      <c r="INJ7" s="788"/>
      <c r="INK7" s="788"/>
      <c r="INL7" s="788"/>
      <c r="INM7" s="788"/>
      <c r="INN7" s="788"/>
      <c r="INO7" s="788"/>
      <c r="INP7" s="788"/>
      <c r="INQ7" s="788"/>
      <c r="INR7" s="788"/>
      <c r="INS7" s="788"/>
      <c r="INT7" s="788"/>
      <c r="INU7" s="788"/>
      <c r="INV7" s="788"/>
      <c r="INW7" s="788"/>
      <c r="INX7" s="788"/>
      <c r="INY7" s="788"/>
      <c r="INZ7" s="788"/>
      <c r="IOA7" s="788"/>
      <c r="IOB7" s="788"/>
      <c r="IOC7" s="788"/>
      <c r="IOD7" s="788"/>
      <c r="IOE7" s="788"/>
      <c r="IOF7" s="788"/>
      <c r="IOG7" s="788"/>
      <c r="IOH7" s="788"/>
      <c r="IOI7" s="788"/>
      <c r="IOJ7" s="788"/>
      <c r="IOK7" s="788"/>
      <c r="IOL7" s="788"/>
      <c r="IOM7" s="788"/>
      <c r="ION7" s="788"/>
      <c r="IOO7" s="788"/>
      <c r="IOP7" s="788"/>
      <c r="IOQ7" s="788"/>
      <c r="IOR7" s="788"/>
      <c r="IOS7" s="788"/>
      <c r="IOT7" s="788"/>
      <c r="IOU7" s="788"/>
      <c r="IOV7" s="788"/>
      <c r="IOW7" s="788"/>
      <c r="IOX7" s="788"/>
      <c r="IOY7" s="788"/>
      <c r="IOZ7" s="788"/>
      <c r="IPA7" s="788"/>
      <c r="IPB7" s="788"/>
      <c r="IPC7" s="788"/>
      <c r="IPD7" s="788"/>
      <c r="IPE7" s="788"/>
      <c r="IPF7" s="788"/>
      <c r="IPG7" s="788"/>
      <c r="IPH7" s="788"/>
      <c r="IPI7" s="788"/>
      <c r="IPJ7" s="788"/>
      <c r="IPK7" s="788"/>
      <c r="IPL7" s="788"/>
      <c r="IPM7" s="788"/>
      <c r="IPN7" s="788"/>
      <c r="IPO7" s="788"/>
      <c r="IPP7" s="788"/>
      <c r="IPQ7" s="788"/>
      <c r="IPR7" s="788"/>
      <c r="IPS7" s="788"/>
      <c r="IPT7" s="788"/>
      <c r="IPU7" s="788"/>
      <c r="IPV7" s="788"/>
      <c r="IPW7" s="788"/>
      <c r="IPX7" s="788"/>
      <c r="IPY7" s="788"/>
      <c r="IPZ7" s="788"/>
      <c r="IQA7" s="788"/>
      <c r="IQB7" s="788"/>
      <c r="IQC7" s="788"/>
      <c r="IQD7" s="788"/>
      <c r="IQE7" s="788"/>
      <c r="IQF7" s="788"/>
      <c r="IQG7" s="788"/>
      <c r="IQH7" s="788"/>
      <c r="IQI7" s="788"/>
      <c r="IQJ7" s="788"/>
      <c r="IQK7" s="788"/>
      <c r="IQL7" s="788"/>
      <c r="IQM7" s="788"/>
      <c r="IQN7" s="788"/>
      <c r="IQO7" s="788"/>
      <c r="IQP7" s="788"/>
      <c r="IQQ7" s="788"/>
      <c r="IQR7" s="788"/>
      <c r="IQS7" s="788"/>
      <c r="IQT7" s="788"/>
      <c r="IQU7" s="788"/>
      <c r="IQV7" s="788"/>
      <c r="IQW7" s="788"/>
      <c r="IQX7" s="788"/>
      <c r="IQY7" s="788"/>
      <c r="IQZ7" s="788"/>
      <c r="IRA7" s="788"/>
      <c r="IRB7" s="788"/>
      <c r="IRC7" s="788"/>
      <c r="IRD7" s="788"/>
      <c r="IRE7" s="788"/>
      <c r="IRF7" s="788"/>
      <c r="IRG7" s="788"/>
      <c r="IRH7" s="788"/>
      <c r="IRI7" s="788"/>
      <c r="IRJ7" s="788"/>
      <c r="IRK7" s="788"/>
      <c r="IRL7" s="788"/>
      <c r="IRM7" s="788"/>
      <c r="IRN7" s="788"/>
      <c r="IRO7" s="788"/>
      <c r="IRP7" s="788"/>
      <c r="IRQ7" s="788"/>
      <c r="IRR7" s="788"/>
      <c r="IRS7" s="788"/>
      <c r="IRT7" s="788"/>
      <c r="IRU7" s="788"/>
      <c r="IRV7" s="788"/>
      <c r="IRW7" s="788"/>
      <c r="IRX7" s="788"/>
      <c r="IRY7" s="788"/>
      <c r="IRZ7" s="788"/>
      <c r="ISA7" s="788"/>
      <c r="ISB7" s="788"/>
      <c r="ISC7" s="788"/>
      <c r="ISD7" s="788"/>
      <c r="ISE7" s="788"/>
      <c r="ISF7" s="788"/>
      <c r="ISG7" s="788"/>
      <c r="ISH7" s="788"/>
      <c r="ISI7" s="788"/>
      <c r="ISJ7" s="788"/>
      <c r="ISK7" s="788"/>
      <c r="ISL7" s="788"/>
      <c r="ISM7" s="788"/>
      <c r="ISN7" s="788"/>
      <c r="ISO7" s="788"/>
      <c r="ISP7" s="788"/>
      <c r="ISQ7" s="788"/>
      <c r="ISR7" s="788"/>
      <c r="ISS7" s="788"/>
      <c r="IST7" s="788"/>
      <c r="ISU7" s="788"/>
      <c r="ISV7" s="788"/>
      <c r="ISW7" s="788"/>
      <c r="ISX7" s="788"/>
      <c r="ISY7" s="788"/>
      <c r="ISZ7" s="788"/>
      <c r="ITA7" s="788"/>
      <c r="ITB7" s="788"/>
      <c r="ITC7" s="788"/>
      <c r="ITD7" s="788"/>
      <c r="ITE7" s="788"/>
      <c r="ITF7" s="788"/>
      <c r="ITG7" s="788"/>
      <c r="ITH7" s="788"/>
      <c r="ITI7" s="788"/>
      <c r="ITJ7" s="788"/>
      <c r="ITK7" s="788"/>
      <c r="ITL7" s="788"/>
      <c r="ITM7" s="788"/>
      <c r="ITN7" s="788"/>
      <c r="ITO7" s="788"/>
      <c r="ITP7" s="788"/>
      <c r="ITQ7" s="788"/>
      <c r="ITR7" s="788"/>
      <c r="ITS7" s="788"/>
      <c r="ITT7" s="788"/>
      <c r="ITU7" s="788"/>
      <c r="ITV7" s="788"/>
      <c r="ITW7" s="788"/>
      <c r="ITX7" s="788"/>
      <c r="ITY7" s="788"/>
      <c r="ITZ7" s="788"/>
      <c r="IUA7" s="788"/>
      <c r="IUB7" s="788"/>
      <c r="IUC7" s="788"/>
      <c r="IUD7" s="788"/>
      <c r="IUE7" s="788"/>
      <c r="IUF7" s="788"/>
      <c r="IUG7" s="788"/>
      <c r="IUH7" s="788"/>
      <c r="IUI7" s="788"/>
      <c r="IUJ7" s="788"/>
      <c r="IUK7" s="788"/>
      <c r="IUL7" s="788"/>
      <c r="IUM7" s="788"/>
      <c r="IUN7" s="788"/>
      <c r="IUO7" s="788"/>
      <c r="IUP7" s="788"/>
      <c r="IUQ7" s="788"/>
      <c r="IUR7" s="788"/>
      <c r="IUS7" s="788"/>
      <c r="IUT7" s="788"/>
      <c r="IUU7" s="788"/>
      <c r="IUV7" s="788"/>
      <c r="IUW7" s="788"/>
      <c r="IUX7" s="788"/>
      <c r="IUY7" s="788"/>
      <c r="IUZ7" s="788"/>
      <c r="IVA7" s="788"/>
      <c r="IVB7" s="788"/>
      <c r="IVC7" s="788"/>
      <c r="IVD7" s="788"/>
      <c r="IVE7" s="788"/>
      <c r="IVF7" s="788"/>
      <c r="IVG7" s="788"/>
      <c r="IVH7" s="788"/>
      <c r="IVI7" s="788"/>
      <c r="IVJ7" s="788"/>
      <c r="IVK7" s="788"/>
      <c r="IVL7" s="788"/>
      <c r="IVM7" s="788"/>
      <c r="IVN7" s="788"/>
      <c r="IVO7" s="788"/>
      <c r="IVP7" s="788"/>
      <c r="IVQ7" s="788"/>
      <c r="IVR7" s="788"/>
      <c r="IVS7" s="788"/>
      <c r="IVT7" s="788"/>
      <c r="IVU7" s="788"/>
      <c r="IVV7" s="788"/>
      <c r="IVW7" s="788"/>
      <c r="IVX7" s="788"/>
      <c r="IVY7" s="788"/>
      <c r="IVZ7" s="788"/>
      <c r="IWA7" s="788"/>
      <c r="IWB7" s="788"/>
      <c r="IWC7" s="788"/>
      <c r="IWD7" s="788"/>
      <c r="IWE7" s="788"/>
      <c r="IWF7" s="788"/>
      <c r="IWG7" s="788"/>
      <c r="IWH7" s="788"/>
      <c r="IWI7" s="788"/>
      <c r="IWJ7" s="788"/>
      <c r="IWK7" s="788"/>
      <c r="IWL7" s="788"/>
      <c r="IWM7" s="788"/>
      <c r="IWN7" s="788"/>
      <c r="IWO7" s="788"/>
      <c r="IWP7" s="788"/>
      <c r="IWQ7" s="788"/>
      <c r="IWR7" s="788"/>
      <c r="IWS7" s="788"/>
      <c r="IWT7" s="788"/>
      <c r="IWU7" s="788"/>
      <c r="IWV7" s="788"/>
      <c r="IWW7" s="788"/>
      <c r="IWX7" s="788"/>
      <c r="IWY7" s="788"/>
      <c r="IWZ7" s="788"/>
      <c r="IXA7" s="788"/>
      <c r="IXB7" s="788"/>
      <c r="IXC7" s="788"/>
      <c r="IXD7" s="788"/>
      <c r="IXE7" s="788"/>
      <c r="IXF7" s="788"/>
      <c r="IXG7" s="788"/>
      <c r="IXH7" s="788"/>
      <c r="IXI7" s="788"/>
      <c r="IXJ7" s="788"/>
      <c r="IXK7" s="788"/>
      <c r="IXL7" s="788"/>
      <c r="IXM7" s="788"/>
      <c r="IXN7" s="788"/>
      <c r="IXO7" s="788"/>
      <c r="IXP7" s="788"/>
      <c r="IXQ7" s="788"/>
      <c r="IXR7" s="788"/>
      <c r="IXS7" s="788"/>
      <c r="IXT7" s="788"/>
      <c r="IXU7" s="788"/>
      <c r="IXV7" s="788"/>
      <c r="IXW7" s="788"/>
      <c r="IXX7" s="788"/>
      <c r="IXY7" s="788"/>
      <c r="IXZ7" s="788"/>
      <c r="IYA7" s="788"/>
      <c r="IYB7" s="788"/>
      <c r="IYC7" s="788"/>
      <c r="IYD7" s="788"/>
      <c r="IYE7" s="788"/>
      <c r="IYF7" s="788"/>
      <c r="IYG7" s="788"/>
      <c r="IYH7" s="788"/>
      <c r="IYI7" s="788"/>
      <c r="IYJ7" s="788"/>
      <c r="IYK7" s="788"/>
      <c r="IYL7" s="788"/>
      <c r="IYM7" s="788"/>
      <c r="IYN7" s="788"/>
      <c r="IYO7" s="788"/>
      <c r="IYP7" s="788"/>
      <c r="IYQ7" s="788"/>
      <c r="IYR7" s="788"/>
      <c r="IYS7" s="788"/>
      <c r="IYT7" s="788"/>
      <c r="IYU7" s="788"/>
      <c r="IYV7" s="788"/>
      <c r="IYW7" s="788"/>
      <c r="IYX7" s="788"/>
      <c r="IYY7" s="788"/>
      <c r="IYZ7" s="788"/>
      <c r="IZA7" s="788"/>
      <c r="IZB7" s="788"/>
      <c r="IZC7" s="788"/>
      <c r="IZD7" s="788"/>
      <c r="IZE7" s="788"/>
      <c r="IZF7" s="788"/>
      <c r="IZG7" s="788"/>
      <c r="IZH7" s="788"/>
      <c r="IZI7" s="788"/>
      <c r="IZJ7" s="788"/>
      <c r="IZK7" s="788"/>
      <c r="IZL7" s="788"/>
      <c r="IZM7" s="788"/>
      <c r="IZN7" s="788"/>
      <c r="IZO7" s="788"/>
      <c r="IZP7" s="788"/>
      <c r="IZQ7" s="788"/>
      <c r="IZR7" s="788"/>
      <c r="IZS7" s="788"/>
      <c r="IZT7" s="788"/>
      <c r="IZU7" s="788"/>
      <c r="IZV7" s="788"/>
      <c r="IZW7" s="788"/>
      <c r="IZX7" s="788"/>
      <c r="IZY7" s="788"/>
      <c r="IZZ7" s="788"/>
      <c r="JAA7" s="788"/>
      <c r="JAB7" s="788"/>
      <c r="JAC7" s="788"/>
      <c r="JAD7" s="788"/>
      <c r="JAE7" s="788"/>
      <c r="JAF7" s="788"/>
      <c r="JAG7" s="788"/>
      <c r="JAH7" s="788"/>
      <c r="JAI7" s="788"/>
      <c r="JAJ7" s="788"/>
      <c r="JAK7" s="788"/>
      <c r="JAL7" s="788"/>
      <c r="JAM7" s="788"/>
      <c r="JAN7" s="788"/>
      <c r="JAO7" s="788"/>
      <c r="JAP7" s="788"/>
      <c r="JAQ7" s="788"/>
      <c r="JAR7" s="788"/>
      <c r="JAS7" s="788"/>
      <c r="JAT7" s="788"/>
      <c r="JAU7" s="788"/>
      <c r="JAV7" s="788"/>
      <c r="JAW7" s="788"/>
      <c r="JAX7" s="788"/>
      <c r="JAY7" s="788"/>
      <c r="JAZ7" s="788"/>
      <c r="JBA7" s="788"/>
      <c r="JBB7" s="788"/>
      <c r="JBC7" s="788"/>
      <c r="JBD7" s="788"/>
      <c r="JBE7" s="788"/>
      <c r="JBF7" s="788"/>
      <c r="JBG7" s="788"/>
      <c r="JBH7" s="788"/>
      <c r="JBI7" s="788"/>
      <c r="JBJ7" s="788"/>
      <c r="JBK7" s="788"/>
      <c r="JBL7" s="788"/>
      <c r="JBM7" s="788"/>
      <c r="JBN7" s="788"/>
      <c r="JBO7" s="788"/>
      <c r="JBP7" s="788"/>
      <c r="JBQ7" s="788"/>
      <c r="JBR7" s="788"/>
      <c r="JBS7" s="788"/>
      <c r="JBT7" s="788"/>
      <c r="JBU7" s="788"/>
      <c r="JBV7" s="788"/>
      <c r="JBW7" s="788"/>
      <c r="JBX7" s="788"/>
      <c r="JBY7" s="788"/>
      <c r="JBZ7" s="788"/>
      <c r="JCA7" s="788"/>
      <c r="JCB7" s="788"/>
      <c r="JCC7" s="788"/>
      <c r="JCD7" s="788"/>
      <c r="JCE7" s="788"/>
      <c r="JCF7" s="788"/>
      <c r="JCG7" s="788"/>
      <c r="JCH7" s="788"/>
      <c r="JCI7" s="788"/>
      <c r="JCJ7" s="788"/>
      <c r="JCK7" s="788"/>
      <c r="JCL7" s="788"/>
      <c r="JCM7" s="788"/>
      <c r="JCN7" s="788"/>
      <c r="JCO7" s="788"/>
      <c r="JCP7" s="788"/>
      <c r="JCQ7" s="788"/>
      <c r="JCR7" s="788"/>
      <c r="JCS7" s="788"/>
      <c r="JCT7" s="788"/>
      <c r="JCU7" s="788"/>
      <c r="JCV7" s="788"/>
      <c r="JCW7" s="788"/>
      <c r="JCX7" s="788"/>
      <c r="JCY7" s="788"/>
      <c r="JCZ7" s="788"/>
      <c r="JDA7" s="788"/>
      <c r="JDB7" s="788"/>
      <c r="JDC7" s="788"/>
      <c r="JDD7" s="788"/>
      <c r="JDE7" s="788"/>
      <c r="JDF7" s="788"/>
      <c r="JDG7" s="788"/>
      <c r="JDH7" s="788"/>
      <c r="JDI7" s="788"/>
      <c r="JDJ7" s="788"/>
      <c r="JDK7" s="788"/>
      <c r="JDL7" s="788"/>
      <c r="JDM7" s="788"/>
      <c r="JDN7" s="788"/>
      <c r="JDO7" s="788"/>
      <c r="JDP7" s="788"/>
      <c r="JDQ7" s="788"/>
      <c r="JDR7" s="788"/>
      <c r="JDS7" s="788"/>
      <c r="JDT7" s="788"/>
      <c r="JDU7" s="788"/>
      <c r="JDV7" s="788"/>
      <c r="JDW7" s="788"/>
      <c r="JDX7" s="788"/>
      <c r="JDY7" s="788"/>
      <c r="JDZ7" s="788"/>
      <c r="JEA7" s="788"/>
      <c r="JEB7" s="788"/>
      <c r="JEC7" s="788"/>
      <c r="JED7" s="788"/>
      <c r="JEE7" s="788"/>
      <c r="JEF7" s="788"/>
      <c r="JEG7" s="788"/>
      <c r="JEH7" s="788"/>
      <c r="JEI7" s="788"/>
      <c r="JEJ7" s="788"/>
      <c r="JEK7" s="788"/>
      <c r="JEL7" s="788"/>
      <c r="JEM7" s="788"/>
      <c r="JEN7" s="788"/>
      <c r="JEO7" s="788"/>
      <c r="JEP7" s="788"/>
      <c r="JEQ7" s="788"/>
      <c r="JER7" s="788"/>
      <c r="JES7" s="788"/>
      <c r="JET7" s="788"/>
      <c r="JEU7" s="788"/>
      <c r="JEV7" s="788"/>
      <c r="JEW7" s="788"/>
      <c r="JEX7" s="788"/>
      <c r="JEY7" s="788"/>
      <c r="JEZ7" s="788"/>
      <c r="JFA7" s="788"/>
      <c r="JFB7" s="788"/>
      <c r="JFC7" s="788"/>
      <c r="JFD7" s="788"/>
      <c r="JFE7" s="788"/>
      <c r="JFF7" s="788"/>
      <c r="JFG7" s="788"/>
      <c r="JFH7" s="788"/>
      <c r="JFI7" s="788"/>
      <c r="JFJ7" s="788"/>
      <c r="JFK7" s="788"/>
      <c r="JFL7" s="788"/>
      <c r="JFM7" s="788"/>
      <c r="JFN7" s="788"/>
      <c r="JFO7" s="788"/>
      <c r="JFP7" s="788"/>
      <c r="JFQ7" s="788"/>
      <c r="JFR7" s="788"/>
      <c r="JFS7" s="788"/>
      <c r="JFT7" s="788"/>
      <c r="JFU7" s="788"/>
      <c r="JFV7" s="788"/>
      <c r="JFW7" s="788"/>
      <c r="JFX7" s="788"/>
      <c r="JFY7" s="788"/>
      <c r="JFZ7" s="788"/>
      <c r="JGA7" s="788"/>
      <c r="JGB7" s="788"/>
      <c r="JGC7" s="788"/>
      <c r="JGD7" s="788"/>
      <c r="JGE7" s="788"/>
      <c r="JGF7" s="788"/>
      <c r="JGG7" s="788"/>
      <c r="JGH7" s="788"/>
      <c r="JGI7" s="788"/>
      <c r="JGJ7" s="788"/>
      <c r="JGK7" s="788"/>
      <c r="JGL7" s="788"/>
      <c r="JGM7" s="788"/>
      <c r="JGN7" s="788"/>
      <c r="JGO7" s="788"/>
      <c r="JGP7" s="788"/>
      <c r="JGQ7" s="788"/>
      <c r="JGR7" s="788"/>
      <c r="JGS7" s="788"/>
      <c r="JGT7" s="788"/>
      <c r="JGU7" s="788"/>
      <c r="JGV7" s="788"/>
      <c r="JGW7" s="788"/>
      <c r="JGX7" s="788"/>
      <c r="JGY7" s="788"/>
      <c r="JGZ7" s="788"/>
      <c r="JHA7" s="788"/>
      <c r="JHB7" s="788"/>
      <c r="JHC7" s="788"/>
      <c r="JHD7" s="788"/>
      <c r="JHE7" s="788"/>
      <c r="JHF7" s="788"/>
      <c r="JHG7" s="788"/>
      <c r="JHH7" s="788"/>
      <c r="JHI7" s="788"/>
      <c r="JHJ7" s="788"/>
      <c r="JHK7" s="788"/>
      <c r="JHL7" s="788"/>
      <c r="JHM7" s="788"/>
      <c r="JHN7" s="788"/>
      <c r="JHO7" s="788"/>
      <c r="JHP7" s="788"/>
      <c r="JHQ7" s="788"/>
      <c r="JHR7" s="788"/>
      <c r="JHS7" s="788"/>
      <c r="JHT7" s="788"/>
      <c r="JHU7" s="788"/>
      <c r="JHV7" s="788"/>
      <c r="JHW7" s="788"/>
      <c r="JHX7" s="788"/>
      <c r="JHY7" s="788"/>
      <c r="JHZ7" s="788"/>
      <c r="JIA7" s="788"/>
      <c r="JIB7" s="788"/>
      <c r="JIC7" s="788"/>
      <c r="JID7" s="788"/>
      <c r="JIE7" s="788"/>
      <c r="JIF7" s="788"/>
      <c r="JIG7" s="788"/>
      <c r="JIH7" s="788"/>
      <c r="JII7" s="788"/>
      <c r="JIJ7" s="788"/>
      <c r="JIK7" s="788"/>
      <c r="JIL7" s="788"/>
      <c r="JIM7" s="788"/>
      <c r="JIN7" s="788"/>
      <c r="JIO7" s="788"/>
      <c r="JIP7" s="788"/>
      <c r="JIQ7" s="788"/>
      <c r="JIR7" s="788"/>
      <c r="JIS7" s="788"/>
      <c r="JIT7" s="788"/>
      <c r="JIU7" s="788"/>
      <c r="JIV7" s="788"/>
      <c r="JIW7" s="788"/>
      <c r="JIX7" s="788"/>
      <c r="JIY7" s="788"/>
      <c r="JIZ7" s="788"/>
      <c r="JJA7" s="788"/>
      <c r="JJB7" s="788"/>
      <c r="JJC7" s="788"/>
      <c r="JJD7" s="788"/>
      <c r="JJE7" s="788"/>
      <c r="JJF7" s="788"/>
      <c r="JJG7" s="788"/>
      <c r="JJH7" s="788"/>
      <c r="JJI7" s="788"/>
      <c r="JJJ7" s="788"/>
      <c r="JJK7" s="788"/>
      <c r="JJL7" s="788"/>
      <c r="JJM7" s="788"/>
      <c r="JJN7" s="788"/>
      <c r="JJO7" s="788"/>
      <c r="JJP7" s="788"/>
      <c r="JJQ7" s="788"/>
      <c r="JJR7" s="788"/>
      <c r="JJS7" s="788"/>
      <c r="JJT7" s="788"/>
      <c r="JJU7" s="788"/>
      <c r="JJV7" s="788"/>
      <c r="JJW7" s="788"/>
      <c r="JJX7" s="788"/>
      <c r="JJY7" s="788"/>
      <c r="JJZ7" s="788"/>
      <c r="JKA7" s="788"/>
      <c r="JKB7" s="788"/>
      <c r="JKC7" s="788"/>
      <c r="JKD7" s="788"/>
      <c r="JKE7" s="788"/>
      <c r="JKF7" s="788"/>
      <c r="JKG7" s="788"/>
      <c r="JKH7" s="788"/>
      <c r="JKI7" s="788"/>
      <c r="JKJ7" s="788"/>
      <c r="JKK7" s="788"/>
      <c r="JKL7" s="788"/>
      <c r="JKM7" s="788"/>
      <c r="JKN7" s="788"/>
      <c r="JKO7" s="788"/>
      <c r="JKP7" s="788"/>
      <c r="JKQ7" s="788"/>
      <c r="JKR7" s="788"/>
      <c r="JKS7" s="788"/>
      <c r="JKT7" s="788"/>
      <c r="JKU7" s="788"/>
      <c r="JKV7" s="788"/>
      <c r="JKW7" s="788"/>
      <c r="JKX7" s="788"/>
      <c r="JKY7" s="788"/>
      <c r="JKZ7" s="788"/>
      <c r="JLA7" s="788"/>
      <c r="JLB7" s="788"/>
      <c r="JLC7" s="788"/>
      <c r="JLD7" s="788"/>
      <c r="JLE7" s="788"/>
      <c r="JLF7" s="788"/>
      <c r="JLG7" s="788"/>
      <c r="JLH7" s="788"/>
      <c r="JLI7" s="788"/>
      <c r="JLJ7" s="788"/>
      <c r="JLK7" s="788"/>
      <c r="JLL7" s="788"/>
      <c r="JLM7" s="788"/>
      <c r="JLN7" s="788"/>
      <c r="JLO7" s="788"/>
      <c r="JLP7" s="788"/>
      <c r="JLQ7" s="788"/>
      <c r="JLR7" s="788"/>
      <c r="JLS7" s="788"/>
      <c r="JLT7" s="788"/>
      <c r="JLU7" s="788"/>
      <c r="JLV7" s="788"/>
      <c r="JLW7" s="788"/>
      <c r="JLX7" s="788"/>
      <c r="JLY7" s="788"/>
      <c r="JLZ7" s="788"/>
      <c r="JMA7" s="788"/>
      <c r="JMB7" s="788"/>
      <c r="JMC7" s="788"/>
      <c r="JMD7" s="788"/>
      <c r="JME7" s="788"/>
      <c r="JMF7" s="788"/>
      <c r="JMG7" s="788"/>
      <c r="JMH7" s="788"/>
      <c r="JMI7" s="788"/>
      <c r="JMJ7" s="788"/>
      <c r="JMK7" s="788"/>
      <c r="JML7" s="788"/>
      <c r="JMM7" s="788"/>
      <c r="JMN7" s="788"/>
      <c r="JMO7" s="788"/>
      <c r="JMP7" s="788"/>
      <c r="JMQ7" s="788"/>
      <c r="JMR7" s="788"/>
      <c r="JMS7" s="788"/>
      <c r="JMT7" s="788"/>
      <c r="JMU7" s="788"/>
      <c r="JMV7" s="788"/>
      <c r="JMW7" s="788"/>
      <c r="JMX7" s="788"/>
      <c r="JMY7" s="788"/>
      <c r="JMZ7" s="788"/>
      <c r="JNA7" s="788"/>
      <c r="JNB7" s="788"/>
      <c r="JNC7" s="788"/>
      <c r="JND7" s="788"/>
      <c r="JNE7" s="788"/>
      <c r="JNF7" s="788"/>
      <c r="JNG7" s="788"/>
      <c r="JNH7" s="788"/>
      <c r="JNI7" s="788"/>
      <c r="JNJ7" s="788"/>
      <c r="JNK7" s="788"/>
      <c r="JNL7" s="788"/>
      <c r="JNM7" s="788"/>
      <c r="JNN7" s="788"/>
      <c r="JNO7" s="788"/>
      <c r="JNP7" s="788"/>
      <c r="JNQ7" s="788"/>
      <c r="JNR7" s="788"/>
      <c r="JNS7" s="788"/>
      <c r="JNT7" s="788"/>
      <c r="JNU7" s="788"/>
      <c r="JNV7" s="788"/>
      <c r="JNW7" s="788"/>
      <c r="JNX7" s="788"/>
      <c r="JNY7" s="788"/>
      <c r="JNZ7" s="788"/>
      <c r="JOA7" s="788"/>
      <c r="JOB7" s="788"/>
      <c r="JOC7" s="788"/>
      <c r="JOD7" s="788"/>
      <c r="JOE7" s="788"/>
      <c r="JOF7" s="788"/>
      <c r="JOG7" s="788"/>
      <c r="JOH7" s="788"/>
      <c r="JOI7" s="788"/>
      <c r="JOJ7" s="788"/>
      <c r="JOK7" s="788"/>
      <c r="JOL7" s="788"/>
      <c r="JOM7" s="788"/>
      <c r="JON7" s="788"/>
      <c r="JOO7" s="788"/>
      <c r="JOP7" s="788"/>
      <c r="JOQ7" s="788"/>
      <c r="JOR7" s="788"/>
      <c r="JOS7" s="788"/>
      <c r="JOT7" s="788"/>
      <c r="JOU7" s="788"/>
      <c r="JOV7" s="788"/>
      <c r="JOW7" s="788"/>
      <c r="JOX7" s="788"/>
      <c r="JOY7" s="788"/>
      <c r="JOZ7" s="788"/>
      <c r="JPA7" s="788"/>
      <c r="JPB7" s="788"/>
      <c r="JPC7" s="788"/>
      <c r="JPD7" s="788"/>
      <c r="JPE7" s="788"/>
      <c r="JPF7" s="788"/>
      <c r="JPG7" s="788"/>
      <c r="JPH7" s="788"/>
      <c r="JPI7" s="788"/>
      <c r="JPJ7" s="788"/>
      <c r="JPK7" s="788"/>
      <c r="JPL7" s="788"/>
      <c r="JPM7" s="788"/>
      <c r="JPN7" s="788"/>
      <c r="JPO7" s="788"/>
      <c r="JPP7" s="788"/>
      <c r="JPQ7" s="788"/>
      <c r="JPR7" s="788"/>
      <c r="JPS7" s="788"/>
      <c r="JPT7" s="788"/>
      <c r="JPU7" s="788"/>
      <c r="JPV7" s="788"/>
      <c r="JPW7" s="788"/>
      <c r="JPX7" s="788"/>
      <c r="JPY7" s="788"/>
      <c r="JPZ7" s="788"/>
      <c r="JQA7" s="788"/>
      <c r="JQB7" s="788"/>
      <c r="JQC7" s="788"/>
      <c r="JQD7" s="788"/>
      <c r="JQE7" s="788"/>
      <c r="JQF7" s="788"/>
      <c r="JQG7" s="788"/>
      <c r="JQH7" s="788"/>
      <c r="JQI7" s="788"/>
      <c r="JQJ7" s="788"/>
      <c r="JQK7" s="788"/>
      <c r="JQL7" s="788"/>
      <c r="JQM7" s="788"/>
      <c r="JQN7" s="788"/>
      <c r="JQO7" s="788"/>
      <c r="JQP7" s="788"/>
      <c r="JQQ7" s="788"/>
      <c r="JQR7" s="788"/>
      <c r="JQS7" s="788"/>
      <c r="JQT7" s="788"/>
      <c r="JQU7" s="788"/>
      <c r="JQV7" s="788"/>
      <c r="JQW7" s="788"/>
      <c r="JQX7" s="788"/>
      <c r="JQY7" s="788"/>
      <c r="JQZ7" s="788"/>
      <c r="JRA7" s="788"/>
      <c r="JRB7" s="788"/>
      <c r="JRC7" s="788"/>
      <c r="JRD7" s="788"/>
      <c r="JRE7" s="788"/>
      <c r="JRF7" s="788"/>
      <c r="JRG7" s="788"/>
      <c r="JRH7" s="788"/>
      <c r="JRI7" s="788"/>
      <c r="JRJ7" s="788"/>
      <c r="JRK7" s="788"/>
      <c r="JRL7" s="788"/>
      <c r="JRM7" s="788"/>
      <c r="JRN7" s="788"/>
      <c r="JRO7" s="788"/>
      <c r="JRP7" s="788"/>
      <c r="JRQ7" s="788"/>
      <c r="JRR7" s="788"/>
      <c r="JRS7" s="788"/>
      <c r="JRT7" s="788"/>
      <c r="JRU7" s="788"/>
      <c r="JRV7" s="788"/>
      <c r="JRW7" s="788"/>
      <c r="JRX7" s="788"/>
      <c r="JRY7" s="788"/>
      <c r="JRZ7" s="788"/>
      <c r="JSA7" s="788"/>
      <c r="JSB7" s="788"/>
      <c r="JSC7" s="788"/>
      <c r="JSD7" s="788"/>
      <c r="JSE7" s="788"/>
      <c r="JSF7" s="788"/>
      <c r="JSG7" s="788"/>
      <c r="JSH7" s="788"/>
      <c r="JSI7" s="788"/>
      <c r="JSJ7" s="788"/>
      <c r="JSK7" s="788"/>
      <c r="JSL7" s="788"/>
      <c r="JSM7" s="788"/>
      <c r="JSN7" s="788"/>
      <c r="JSO7" s="788"/>
      <c r="JSP7" s="788"/>
      <c r="JSQ7" s="788"/>
      <c r="JSR7" s="788"/>
      <c r="JSS7" s="788"/>
      <c r="JST7" s="788"/>
      <c r="JSU7" s="788"/>
      <c r="JSV7" s="788"/>
      <c r="JSW7" s="788"/>
      <c r="JSX7" s="788"/>
      <c r="JSY7" s="788"/>
      <c r="JSZ7" s="788"/>
      <c r="JTA7" s="788"/>
      <c r="JTB7" s="788"/>
      <c r="JTC7" s="788"/>
      <c r="JTD7" s="788"/>
      <c r="JTE7" s="788"/>
      <c r="JTF7" s="788"/>
      <c r="JTG7" s="788"/>
      <c r="JTH7" s="788"/>
      <c r="JTI7" s="788"/>
      <c r="JTJ7" s="788"/>
      <c r="JTK7" s="788"/>
      <c r="JTL7" s="788"/>
      <c r="JTM7" s="788"/>
      <c r="JTN7" s="788"/>
      <c r="JTO7" s="788"/>
      <c r="JTP7" s="788"/>
      <c r="JTQ7" s="788"/>
      <c r="JTR7" s="788"/>
      <c r="JTS7" s="788"/>
      <c r="JTT7" s="788"/>
      <c r="JTU7" s="788"/>
      <c r="JTV7" s="788"/>
      <c r="JTW7" s="788"/>
      <c r="JTX7" s="788"/>
      <c r="JTY7" s="788"/>
      <c r="JTZ7" s="788"/>
      <c r="JUA7" s="788"/>
      <c r="JUB7" s="788"/>
      <c r="JUC7" s="788"/>
      <c r="JUD7" s="788"/>
      <c r="JUE7" s="788"/>
      <c r="JUF7" s="788"/>
      <c r="JUG7" s="788"/>
      <c r="JUH7" s="788"/>
      <c r="JUI7" s="788"/>
      <c r="JUJ7" s="788"/>
      <c r="JUK7" s="788"/>
      <c r="JUL7" s="788"/>
      <c r="JUM7" s="788"/>
      <c r="JUN7" s="788"/>
      <c r="JUO7" s="788"/>
      <c r="JUP7" s="788"/>
      <c r="JUQ7" s="788"/>
      <c r="JUR7" s="788"/>
      <c r="JUS7" s="788"/>
      <c r="JUT7" s="788"/>
      <c r="JUU7" s="788"/>
      <c r="JUV7" s="788"/>
      <c r="JUW7" s="788"/>
      <c r="JUX7" s="788"/>
      <c r="JUY7" s="788"/>
      <c r="JUZ7" s="788"/>
      <c r="JVA7" s="788"/>
      <c r="JVB7" s="788"/>
      <c r="JVC7" s="788"/>
      <c r="JVD7" s="788"/>
      <c r="JVE7" s="788"/>
      <c r="JVF7" s="788"/>
      <c r="JVG7" s="788"/>
      <c r="JVH7" s="788"/>
      <c r="JVI7" s="788"/>
      <c r="JVJ7" s="788"/>
      <c r="JVK7" s="788"/>
      <c r="JVL7" s="788"/>
      <c r="JVM7" s="788"/>
      <c r="JVN7" s="788"/>
      <c r="JVO7" s="788"/>
      <c r="JVP7" s="788"/>
      <c r="JVQ7" s="788"/>
      <c r="JVR7" s="788"/>
      <c r="JVS7" s="788"/>
      <c r="JVT7" s="788"/>
      <c r="JVU7" s="788"/>
      <c r="JVV7" s="788"/>
      <c r="JVW7" s="788"/>
      <c r="JVX7" s="788"/>
      <c r="JVY7" s="788"/>
      <c r="JVZ7" s="788"/>
      <c r="JWA7" s="788"/>
      <c r="JWB7" s="788"/>
      <c r="JWC7" s="788"/>
      <c r="JWD7" s="788"/>
      <c r="JWE7" s="788"/>
      <c r="JWF7" s="788"/>
      <c r="JWG7" s="788"/>
      <c r="JWH7" s="788"/>
      <c r="JWI7" s="788"/>
      <c r="JWJ7" s="788"/>
      <c r="JWK7" s="788"/>
      <c r="JWL7" s="788"/>
      <c r="JWM7" s="788"/>
      <c r="JWN7" s="788"/>
      <c r="JWO7" s="788"/>
      <c r="JWP7" s="788"/>
      <c r="JWQ7" s="788"/>
      <c r="JWR7" s="788"/>
      <c r="JWS7" s="788"/>
      <c r="JWT7" s="788"/>
      <c r="JWU7" s="788"/>
      <c r="JWV7" s="788"/>
      <c r="JWW7" s="788"/>
      <c r="JWX7" s="788"/>
      <c r="JWY7" s="788"/>
      <c r="JWZ7" s="788"/>
      <c r="JXA7" s="788"/>
      <c r="JXB7" s="788"/>
      <c r="JXC7" s="788"/>
      <c r="JXD7" s="788"/>
      <c r="JXE7" s="788"/>
      <c r="JXF7" s="788"/>
      <c r="JXG7" s="788"/>
      <c r="JXH7" s="788"/>
      <c r="JXI7" s="788"/>
      <c r="JXJ7" s="788"/>
      <c r="JXK7" s="788"/>
      <c r="JXL7" s="788"/>
      <c r="JXM7" s="788"/>
      <c r="JXN7" s="788"/>
      <c r="JXO7" s="788"/>
      <c r="JXP7" s="788"/>
      <c r="JXQ7" s="788"/>
      <c r="JXR7" s="788"/>
      <c r="JXS7" s="788"/>
      <c r="JXT7" s="788"/>
      <c r="JXU7" s="788"/>
      <c r="JXV7" s="788"/>
      <c r="JXW7" s="788"/>
      <c r="JXX7" s="788"/>
      <c r="JXY7" s="788"/>
      <c r="JXZ7" s="788"/>
      <c r="JYA7" s="788"/>
      <c r="JYB7" s="788"/>
      <c r="JYC7" s="788"/>
      <c r="JYD7" s="788"/>
      <c r="JYE7" s="788"/>
      <c r="JYF7" s="788"/>
      <c r="JYG7" s="788"/>
      <c r="JYH7" s="788"/>
      <c r="JYI7" s="788"/>
      <c r="JYJ7" s="788"/>
      <c r="JYK7" s="788"/>
      <c r="JYL7" s="788"/>
      <c r="JYM7" s="788"/>
      <c r="JYN7" s="788"/>
      <c r="JYO7" s="788"/>
      <c r="JYP7" s="788"/>
      <c r="JYQ7" s="788"/>
      <c r="JYR7" s="788"/>
      <c r="JYS7" s="788"/>
      <c r="JYT7" s="788"/>
      <c r="JYU7" s="788"/>
      <c r="JYV7" s="788"/>
      <c r="JYW7" s="788"/>
      <c r="JYX7" s="788"/>
      <c r="JYY7" s="788"/>
      <c r="JYZ7" s="788"/>
      <c r="JZA7" s="788"/>
      <c r="JZB7" s="788"/>
      <c r="JZC7" s="788"/>
      <c r="JZD7" s="788"/>
      <c r="JZE7" s="788"/>
      <c r="JZF7" s="788"/>
      <c r="JZG7" s="788"/>
      <c r="JZH7" s="788"/>
      <c r="JZI7" s="788"/>
      <c r="JZJ7" s="788"/>
      <c r="JZK7" s="788"/>
      <c r="JZL7" s="788"/>
      <c r="JZM7" s="788"/>
      <c r="JZN7" s="788"/>
      <c r="JZO7" s="788"/>
      <c r="JZP7" s="788"/>
      <c r="JZQ7" s="788"/>
      <c r="JZR7" s="788"/>
      <c r="JZS7" s="788"/>
      <c r="JZT7" s="788"/>
      <c r="JZU7" s="788"/>
      <c r="JZV7" s="788"/>
      <c r="JZW7" s="788"/>
      <c r="JZX7" s="788"/>
      <c r="JZY7" s="788"/>
      <c r="JZZ7" s="788"/>
      <c r="KAA7" s="788"/>
      <c r="KAB7" s="788"/>
      <c r="KAC7" s="788"/>
      <c r="KAD7" s="788"/>
      <c r="KAE7" s="788"/>
      <c r="KAF7" s="788"/>
      <c r="KAG7" s="788"/>
      <c r="KAH7" s="788"/>
      <c r="KAI7" s="788"/>
      <c r="KAJ7" s="788"/>
      <c r="KAK7" s="788"/>
      <c r="KAL7" s="788"/>
      <c r="KAM7" s="788"/>
      <c r="KAN7" s="788"/>
      <c r="KAO7" s="788"/>
      <c r="KAP7" s="788"/>
      <c r="KAQ7" s="788"/>
      <c r="KAR7" s="788"/>
      <c r="KAS7" s="788"/>
      <c r="KAT7" s="788"/>
      <c r="KAU7" s="788"/>
      <c r="KAV7" s="788"/>
      <c r="KAW7" s="788"/>
      <c r="KAX7" s="788"/>
      <c r="KAY7" s="788"/>
      <c r="KAZ7" s="788"/>
      <c r="KBA7" s="788"/>
      <c r="KBB7" s="788"/>
      <c r="KBC7" s="788"/>
      <c r="KBD7" s="788"/>
      <c r="KBE7" s="788"/>
      <c r="KBF7" s="788"/>
      <c r="KBG7" s="788"/>
      <c r="KBH7" s="788"/>
      <c r="KBI7" s="788"/>
      <c r="KBJ7" s="788"/>
      <c r="KBK7" s="788"/>
      <c r="KBL7" s="788"/>
      <c r="KBM7" s="788"/>
      <c r="KBN7" s="788"/>
      <c r="KBO7" s="788"/>
      <c r="KBP7" s="788"/>
      <c r="KBQ7" s="788"/>
      <c r="KBR7" s="788"/>
      <c r="KBS7" s="788"/>
      <c r="KBT7" s="788"/>
      <c r="KBU7" s="788"/>
      <c r="KBV7" s="788"/>
      <c r="KBW7" s="788"/>
      <c r="KBX7" s="788"/>
      <c r="KBY7" s="788"/>
      <c r="KBZ7" s="788"/>
      <c r="KCA7" s="788"/>
      <c r="KCB7" s="788"/>
      <c r="KCC7" s="788"/>
      <c r="KCD7" s="788"/>
      <c r="KCE7" s="788"/>
      <c r="KCF7" s="788"/>
      <c r="KCG7" s="788"/>
      <c r="KCH7" s="788"/>
      <c r="KCI7" s="788"/>
      <c r="KCJ7" s="788"/>
      <c r="KCK7" s="788"/>
      <c r="KCL7" s="788"/>
      <c r="KCM7" s="788"/>
      <c r="KCN7" s="788"/>
      <c r="KCO7" s="788"/>
      <c r="KCP7" s="788"/>
      <c r="KCQ7" s="788"/>
      <c r="KCR7" s="788"/>
      <c r="KCS7" s="788"/>
      <c r="KCT7" s="788"/>
      <c r="KCU7" s="788"/>
      <c r="KCV7" s="788"/>
      <c r="KCW7" s="788"/>
      <c r="KCX7" s="788"/>
      <c r="KCY7" s="788"/>
      <c r="KCZ7" s="788"/>
      <c r="KDA7" s="788"/>
      <c r="KDB7" s="788"/>
      <c r="KDC7" s="788"/>
      <c r="KDD7" s="788"/>
      <c r="KDE7" s="788"/>
      <c r="KDF7" s="788"/>
      <c r="KDG7" s="788"/>
      <c r="KDH7" s="788"/>
      <c r="KDI7" s="788"/>
      <c r="KDJ7" s="788"/>
      <c r="KDK7" s="788"/>
      <c r="KDL7" s="788"/>
      <c r="KDM7" s="788"/>
      <c r="KDN7" s="788"/>
      <c r="KDO7" s="788"/>
      <c r="KDP7" s="788"/>
      <c r="KDQ7" s="788"/>
      <c r="KDR7" s="788"/>
      <c r="KDS7" s="788"/>
      <c r="KDT7" s="788"/>
      <c r="KDU7" s="788"/>
      <c r="KDV7" s="788"/>
      <c r="KDW7" s="788"/>
      <c r="KDX7" s="788"/>
      <c r="KDY7" s="788"/>
      <c r="KDZ7" s="788"/>
      <c r="KEA7" s="788"/>
      <c r="KEB7" s="788"/>
      <c r="KEC7" s="788"/>
      <c r="KED7" s="788"/>
      <c r="KEE7" s="788"/>
      <c r="KEF7" s="788"/>
      <c r="KEG7" s="788"/>
      <c r="KEH7" s="788"/>
      <c r="KEI7" s="788"/>
      <c r="KEJ7" s="788"/>
      <c r="KEK7" s="788"/>
      <c r="KEL7" s="788"/>
      <c r="KEM7" s="788"/>
      <c r="KEN7" s="788"/>
      <c r="KEO7" s="788"/>
      <c r="KEP7" s="788"/>
      <c r="KEQ7" s="788"/>
      <c r="KER7" s="788"/>
      <c r="KES7" s="788"/>
      <c r="KET7" s="788"/>
      <c r="KEU7" s="788"/>
      <c r="KEV7" s="788"/>
      <c r="KEW7" s="788"/>
      <c r="KEX7" s="788"/>
      <c r="KEY7" s="788"/>
      <c r="KEZ7" s="788"/>
      <c r="KFA7" s="788"/>
      <c r="KFB7" s="788"/>
      <c r="KFC7" s="788"/>
      <c r="KFD7" s="788"/>
      <c r="KFE7" s="788"/>
      <c r="KFF7" s="788"/>
      <c r="KFG7" s="788"/>
      <c r="KFH7" s="788"/>
      <c r="KFI7" s="788"/>
      <c r="KFJ7" s="788"/>
      <c r="KFK7" s="788"/>
      <c r="KFL7" s="788"/>
      <c r="KFM7" s="788"/>
      <c r="KFN7" s="788"/>
      <c r="KFO7" s="788"/>
      <c r="KFP7" s="788"/>
      <c r="KFQ7" s="788"/>
      <c r="KFR7" s="788"/>
      <c r="KFS7" s="788"/>
      <c r="KFT7" s="788"/>
      <c r="KFU7" s="788"/>
      <c r="KFV7" s="788"/>
      <c r="KFW7" s="788"/>
      <c r="KFX7" s="788"/>
      <c r="KFY7" s="788"/>
      <c r="KFZ7" s="788"/>
      <c r="KGA7" s="788"/>
      <c r="KGB7" s="788"/>
      <c r="KGC7" s="788"/>
      <c r="KGD7" s="788"/>
      <c r="KGE7" s="788"/>
      <c r="KGF7" s="788"/>
      <c r="KGG7" s="788"/>
      <c r="KGH7" s="788"/>
      <c r="KGI7" s="788"/>
      <c r="KGJ7" s="788"/>
      <c r="KGK7" s="788"/>
      <c r="KGL7" s="788"/>
      <c r="KGM7" s="788"/>
      <c r="KGN7" s="788"/>
      <c r="KGO7" s="788"/>
      <c r="KGP7" s="788"/>
      <c r="KGQ7" s="788"/>
      <c r="KGR7" s="788"/>
      <c r="KGS7" s="788"/>
      <c r="KGT7" s="788"/>
      <c r="KGU7" s="788"/>
      <c r="KGV7" s="788"/>
      <c r="KGW7" s="788"/>
      <c r="KGX7" s="788"/>
      <c r="KGY7" s="788"/>
      <c r="KGZ7" s="788"/>
      <c r="KHA7" s="788"/>
      <c r="KHB7" s="788"/>
      <c r="KHC7" s="788"/>
      <c r="KHD7" s="788"/>
      <c r="KHE7" s="788"/>
      <c r="KHF7" s="788"/>
      <c r="KHG7" s="788"/>
      <c r="KHH7" s="788"/>
      <c r="KHI7" s="788"/>
      <c r="KHJ7" s="788"/>
      <c r="KHK7" s="788"/>
      <c r="KHL7" s="788"/>
      <c r="KHM7" s="788"/>
      <c r="KHN7" s="788"/>
      <c r="KHO7" s="788"/>
      <c r="KHP7" s="788"/>
      <c r="KHQ7" s="788"/>
      <c r="KHR7" s="788"/>
      <c r="KHS7" s="788"/>
      <c r="KHT7" s="788"/>
      <c r="KHU7" s="788"/>
      <c r="KHV7" s="788"/>
      <c r="KHW7" s="788"/>
      <c r="KHX7" s="788"/>
      <c r="KHY7" s="788"/>
      <c r="KHZ7" s="788"/>
      <c r="KIA7" s="788"/>
      <c r="KIB7" s="788"/>
      <c r="KIC7" s="788"/>
      <c r="KID7" s="788"/>
      <c r="KIE7" s="788"/>
      <c r="KIF7" s="788"/>
      <c r="KIG7" s="788"/>
      <c r="KIH7" s="788"/>
      <c r="KII7" s="788"/>
      <c r="KIJ7" s="788"/>
      <c r="KIK7" s="788"/>
      <c r="KIL7" s="788"/>
      <c r="KIM7" s="788"/>
      <c r="KIN7" s="788"/>
      <c r="KIO7" s="788"/>
      <c r="KIP7" s="788"/>
      <c r="KIQ7" s="788"/>
      <c r="KIR7" s="788"/>
      <c r="KIS7" s="788"/>
      <c r="KIT7" s="788"/>
      <c r="KIU7" s="788"/>
      <c r="KIV7" s="788"/>
      <c r="KIW7" s="788"/>
      <c r="KIX7" s="788"/>
      <c r="KIY7" s="788"/>
      <c r="KIZ7" s="788"/>
      <c r="KJA7" s="788"/>
      <c r="KJB7" s="788"/>
      <c r="KJC7" s="788"/>
      <c r="KJD7" s="788"/>
      <c r="KJE7" s="788"/>
      <c r="KJF7" s="788"/>
      <c r="KJG7" s="788"/>
      <c r="KJH7" s="788"/>
      <c r="KJI7" s="788"/>
      <c r="KJJ7" s="788"/>
      <c r="KJK7" s="788"/>
      <c r="KJL7" s="788"/>
      <c r="KJM7" s="788"/>
      <c r="KJN7" s="788"/>
      <c r="KJO7" s="788"/>
      <c r="KJP7" s="788"/>
      <c r="KJQ7" s="788"/>
      <c r="KJR7" s="788"/>
      <c r="KJS7" s="788"/>
      <c r="KJT7" s="788"/>
      <c r="KJU7" s="788"/>
      <c r="KJV7" s="788"/>
      <c r="KJW7" s="788"/>
      <c r="KJX7" s="788"/>
      <c r="KJY7" s="788"/>
      <c r="KJZ7" s="788"/>
      <c r="KKA7" s="788"/>
      <c r="KKB7" s="788"/>
      <c r="KKC7" s="788"/>
      <c r="KKD7" s="788"/>
      <c r="KKE7" s="788"/>
      <c r="KKF7" s="788"/>
      <c r="KKG7" s="788"/>
      <c r="KKH7" s="788"/>
      <c r="KKI7" s="788"/>
      <c r="KKJ7" s="788"/>
      <c r="KKK7" s="788"/>
      <c r="KKL7" s="788"/>
      <c r="KKM7" s="788"/>
      <c r="KKN7" s="788"/>
      <c r="KKO7" s="788"/>
      <c r="KKP7" s="788"/>
      <c r="KKQ7" s="788"/>
      <c r="KKR7" s="788"/>
      <c r="KKS7" s="788"/>
      <c r="KKT7" s="788"/>
      <c r="KKU7" s="788"/>
      <c r="KKV7" s="788"/>
      <c r="KKW7" s="788"/>
      <c r="KKX7" s="788"/>
      <c r="KKY7" s="788"/>
      <c r="KKZ7" s="788"/>
      <c r="KLA7" s="788"/>
      <c r="KLB7" s="788"/>
      <c r="KLC7" s="788"/>
      <c r="KLD7" s="788"/>
      <c r="KLE7" s="788"/>
      <c r="KLF7" s="788"/>
      <c r="KLG7" s="788"/>
      <c r="KLH7" s="788"/>
      <c r="KLI7" s="788"/>
      <c r="KLJ7" s="788"/>
      <c r="KLK7" s="788"/>
      <c r="KLL7" s="788"/>
      <c r="KLM7" s="788"/>
      <c r="KLN7" s="788"/>
      <c r="KLO7" s="788"/>
      <c r="KLP7" s="788"/>
      <c r="KLQ7" s="788"/>
      <c r="KLR7" s="788"/>
      <c r="KLS7" s="788"/>
      <c r="KLT7" s="788"/>
      <c r="KLU7" s="788"/>
      <c r="KLV7" s="788"/>
      <c r="KLW7" s="788"/>
      <c r="KLX7" s="788"/>
      <c r="KLY7" s="788"/>
      <c r="KLZ7" s="788"/>
      <c r="KMA7" s="788"/>
      <c r="KMB7" s="788"/>
      <c r="KMC7" s="788"/>
      <c r="KMD7" s="788"/>
      <c r="KME7" s="788"/>
      <c r="KMF7" s="788"/>
      <c r="KMG7" s="788"/>
      <c r="KMH7" s="788"/>
      <c r="KMI7" s="788"/>
      <c r="KMJ7" s="788"/>
      <c r="KMK7" s="788"/>
      <c r="KML7" s="788"/>
      <c r="KMM7" s="788"/>
      <c r="KMN7" s="788"/>
      <c r="KMO7" s="788"/>
      <c r="KMP7" s="788"/>
      <c r="KMQ7" s="788"/>
      <c r="KMR7" s="788"/>
      <c r="KMS7" s="788"/>
      <c r="KMT7" s="788"/>
      <c r="KMU7" s="788"/>
      <c r="KMV7" s="788"/>
      <c r="KMW7" s="788"/>
      <c r="KMX7" s="788"/>
      <c r="KMY7" s="788"/>
      <c r="KMZ7" s="788"/>
      <c r="KNA7" s="788"/>
      <c r="KNB7" s="788"/>
      <c r="KNC7" s="788"/>
      <c r="KND7" s="788"/>
      <c r="KNE7" s="788"/>
      <c r="KNF7" s="788"/>
      <c r="KNG7" s="788"/>
      <c r="KNH7" s="788"/>
      <c r="KNI7" s="788"/>
      <c r="KNJ7" s="788"/>
      <c r="KNK7" s="788"/>
      <c r="KNL7" s="788"/>
      <c r="KNM7" s="788"/>
      <c r="KNN7" s="788"/>
      <c r="KNO7" s="788"/>
      <c r="KNP7" s="788"/>
      <c r="KNQ7" s="788"/>
      <c r="KNR7" s="788"/>
      <c r="KNS7" s="788"/>
      <c r="KNT7" s="788"/>
      <c r="KNU7" s="788"/>
      <c r="KNV7" s="788"/>
      <c r="KNW7" s="788"/>
      <c r="KNX7" s="788"/>
      <c r="KNY7" s="788"/>
      <c r="KNZ7" s="788"/>
      <c r="KOA7" s="788"/>
      <c r="KOB7" s="788"/>
      <c r="KOC7" s="788"/>
      <c r="KOD7" s="788"/>
      <c r="KOE7" s="788"/>
      <c r="KOF7" s="788"/>
      <c r="KOG7" s="788"/>
      <c r="KOH7" s="788"/>
      <c r="KOI7" s="788"/>
      <c r="KOJ7" s="788"/>
      <c r="KOK7" s="788"/>
      <c r="KOL7" s="788"/>
      <c r="KOM7" s="788"/>
      <c r="KON7" s="788"/>
      <c r="KOO7" s="788"/>
      <c r="KOP7" s="788"/>
      <c r="KOQ7" s="788"/>
      <c r="KOR7" s="788"/>
      <c r="KOS7" s="788"/>
      <c r="KOT7" s="788"/>
      <c r="KOU7" s="788"/>
      <c r="KOV7" s="788"/>
      <c r="KOW7" s="788"/>
      <c r="KOX7" s="788"/>
      <c r="KOY7" s="788"/>
      <c r="KOZ7" s="788"/>
      <c r="KPA7" s="788"/>
      <c r="KPB7" s="788"/>
      <c r="KPC7" s="788"/>
      <c r="KPD7" s="788"/>
      <c r="KPE7" s="788"/>
      <c r="KPF7" s="788"/>
      <c r="KPG7" s="788"/>
      <c r="KPH7" s="788"/>
      <c r="KPI7" s="788"/>
      <c r="KPJ7" s="788"/>
      <c r="KPK7" s="788"/>
      <c r="KPL7" s="788"/>
      <c r="KPM7" s="788"/>
      <c r="KPN7" s="788"/>
      <c r="KPO7" s="788"/>
      <c r="KPP7" s="788"/>
      <c r="KPQ7" s="788"/>
      <c r="KPR7" s="788"/>
      <c r="KPS7" s="788"/>
      <c r="KPT7" s="788"/>
      <c r="KPU7" s="788"/>
      <c r="KPV7" s="788"/>
      <c r="KPW7" s="788"/>
      <c r="KPX7" s="788"/>
      <c r="KPY7" s="788"/>
      <c r="KPZ7" s="788"/>
      <c r="KQA7" s="788"/>
      <c r="KQB7" s="788"/>
      <c r="KQC7" s="788"/>
      <c r="KQD7" s="788"/>
      <c r="KQE7" s="788"/>
      <c r="KQF7" s="788"/>
      <c r="KQG7" s="788"/>
      <c r="KQH7" s="788"/>
      <c r="KQI7" s="788"/>
      <c r="KQJ7" s="788"/>
      <c r="KQK7" s="788"/>
      <c r="KQL7" s="788"/>
      <c r="KQM7" s="788"/>
      <c r="KQN7" s="788"/>
      <c r="KQO7" s="788"/>
      <c r="KQP7" s="788"/>
      <c r="KQQ7" s="788"/>
      <c r="KQR7" s="788"/>
      <c r="KQS7" s="788"/>
      <c r="KQT7" s="788"/>
      <c r="KQU7" s="788"/>
      <c r="KQV7" s="788"/>
      <c r="KQW7" s="788"/>
      <c r="KQX7" s="788"/>
      <c r="KQY7" s="788"/>
      <c r="KQZ7" s="788"/>
      <c r="KRA7" s="788"/>
      <c r="KRB7" s="788"/>
      <c r="KRC7" s="788"/>
      <c r="KRD7" s="788"/>
      <c r="KRE7" s="788"/>
      <c r="KRF7" s="788"/>
      <c r="KRG7" s="788"/>
      <c r="KRH7" s="788"/>
      <c r="KRI7" s="788"/>
      <c r="KRJ7" s="788"/>
      <c r="KRK7" s="788"/>
      <c r="KRL7" s="788"/>
      <c r="KRM7" s="788"/>
      <c r="KRN7" s="788"/>
      <c r="KRO7" s="788"/>
      <c r="KRP7" s="788"/>
      <c r="KRQ7" s="788"/>
      <c r="KRR7" s="788"/>
      <c r="KRS7" s="788"/>
      <c r="KRT7" s="788"/>
      <c r="KRU7" s="788"/>
      <c r="KRV7" s="788"/>
      <c r="KRW7" s="788"/>
      <c r="KRX7" s="788"/>
      <c r="KRY7" s="788"/>
      <c r="KRZ7" s="788"/>
      <c r="KSA7" s="788"/>
      <c r="KSB7" s="788"/>
      <c r="KSC7" s="788"/>
      <c r="KSD7" s="788"/>
      <c r="KSE7" s="788"/>
      <c r="KSF7" s="788"/>
      <c r="KSG7" s="788"/>
      <c r="KSH7" s="788"/>
      <c r="KSI7" s="788"/>
      <c r="KSJ7" s="788"/>
      <c r="KSK7" s="788"/>
      <c r="KSL7" s="788"/>
      <c r="KSM7" s="788"/>
      <c r="KSN7" s="788"/>
      <c r="KSO7" s="788"/>
      <c r="KSP7" s="788"/>
      <c r="KSQ7" s="788"/>
      <c r="KSR7" s="788"/>
      <c r="KSS7" s="788"/>
      <c r="KST7" s="788"/>
      <c r="KSU7" s="788"/>
      <c r="KSV7" s="788"/>
      <c r="KSW7" s="788"/>
      <c r="KSX7" s="788"/>
      <c r="KSY7" s="788"/>
      <c r="KSZ7" s="788"/>
      <c r="KTA7" s="788"/>
      <c r="KTB7" s="788"/>
      <c r="KTC7" s="788"/>
      <c r="KTD7" s="788"/>
      <c r="KTE7" s="788"/>
      <c r="KTF7" s="788"/>
      <c r="KTG7" s="788"/>
      <c r="KTH7" s="788"/>
      <c r="KTI7" s="788"/>
      <c r="KTJ7" s="788"/>
      <c r="KTK7" s="788"/>
      <c r="KTL7" s="788"/>
      <c r="KTM7" s="788"/>
      <c r="KTN7" s="788"/>
      <c r="KTO7" s="788"/>
      <c r="KTP7" s="788"/>
      <c r="KTQ7" s="788"/>
      <c r="KTR7" s="788"/>
      <c r="KTS7" s="788"/>
      <c r="KTT7" s="788"/>
      <c r="KTU7" s="788"/>
      <c r="KTV7" s="788"/>
      <c r="KTW7" s="788"/>
      <c r="KTX7" s="788"/>
      <c r="KTY7" s="788"/>
      <c r="KTZ7" s="788"/>
      <c r="KUA7" s="788"/>
      <c r="KUB7" s="788"/>
      <c r="KUC7" s="788"/>
      <c r="KUD7" s="788"/>
      <c r="KUE7" s="788"/>
      <c r="KUF7" s="788"/>
      <c r="KUG7" s="788"/>
      <c r="KUH7" s="788"/>
      <c r="KUI7" s="788"/>
      <c r="KUJ7" s="788"/>
      <c r="KUK7" s="788"/>
      <c r="KUL7" s="788"/>
      <c r="KUM7" s="788"/>
      <c r="KUN7" s="788"/>
      <c r="KUO7" s="788"/>
      <c r="KUP7" s="788"/>
      <c r="KUQ7" s="788"/>
      <c r="KUR7" s="788"/>
      <c r="KUS7" s="788"/>
      <c r="KUT7" s="788"/>
      <c r="KUU7" s="788"/>
      <c r="KUV7" s="788"/>
      <c r="KUW7" s="788"/>
      <c r="KUX7" s="788"/>
      <c r="KUY7" s="788"/>
      <c r="KUZ7" s="788"/>
      <c r="KVA7" s="788"/>
      <c r="KVB7" s="788"/>
      <c r="KVC7" s="788"/>
      <c r="KVD7" s="788"/>
      <c r="KVE7" s="788"/>
      <c r="KVF7" s="788"/>
      <c r="KVG7" s="788"/>
      <c r="KVH7" s="788"/>
      <c r="KVI7" s="788"/>
      <c r="KVJ7" s="788"/>
      <c r="KVK7" s="788"/>
      <c r="KVL7" s="788"/>
      <c r="KVM7" s="788"/>
      <c r="KVN7" s="788"/>
      <c r="KVO7" s="788"/>
      <c r="KVP7" s="788"/>
      <c r="KVQ7" s="788"/>
      <c r="KVR7" s="788"/>
      <c r="KVS7" s="788"/>
      <c r="KVT7" s="788"/>
      <c r="KVU7" s="788"/>
      <c r="KVV7" s="788"/>
      <c r="KVW7" s="788"/>
      <c r="KVX7" s="788"/>
      <c r="KVY7" s="788"/>
      <c r="KVZ7" s="788"/>
      <c r="KWA7" s="788"/>
      <c r="KWB7" s="788"/>
      <c r="KWC7" s="788"/>
      <c r="KWD7" s="788"/>
      <c r="KWE7" s="788"/>
      <c r="KWF7" s="788"/>
      <c r="KWG7" s="788"/>
      <c r="KWH7" s="788"/>
      <c r="KWI7" s="788"/>
      <c r="KWJ7" s="788"/>
      <c r="KWK7" s="788"/>
      <c r="KWL7" s="788"/>
      <c r="KWM7" s="788"/>
      <c r="KWN7" s="788"/>
      <c r="KWO7" s="788"/>
      <c r="KWP7" s="788"/>
      <c r="KWQ7" s="788"/>
      <c r="KWR7" s="788"/>
      <c r="KWS7" s="788"/>
      <c r="KWT7" s="788"/>
      <c r="KWU7" s="788"/>
      <c r="KWV7" s="788"/>
      <c r="KWW7" s="788"/>
      <c r="KWX7" s="788"/>
      <c r="KWY7" s="788"/>
      <c r="KWZ7" s="788"/>
      <c r="KXA7" s="788"/>
      <c r="KXB7" s="788"/>
      <c r="KXC7" s="788"/>
      <c r="KXD7" s="788"/>
      <c r="KXE7" s="788"/>
      <c r="KXF7" s="788"/>
      <c r="KXG7" s="788"/>
      <c r="KXH7" s="788"/>
      <c r="KXI7" s="788"/>
      <c r="KXJ7" s="788"/>
      <c r="KXK7" s="788"/>
      <c r="KXL7" s="788"/>
      <c r="KXM7" s="788"/>
      <c r="KXN7" s="788"/>
      <c r="KXO7" s="788"/>
      <c r="KXP7" s="788"/>
      <c r="KXQ7" s="788"/>
      <c r="KXR7" s="788"/>
      <c r="KXS7" s="788"/>
      <c r="KXT7" s="788"/>
      <c r="KXU7" s="788"/>
      <c r="KXV7" s="788"/>
      <c r="KXW7" s="788"/>
      <c r="KXX7" s="788"/>
      <c r="KXY7" s="788"/>
      <c r="KXZ7" s="788"/>
      <c r="KYA7" s="788"/>
      <c r="KYB7" s="788"/>
      <c r="KYC7" s="788"/>
      <c r="KYD7" s="788"/>
      <c r="KYE7" s="788"/>
      <c r="KYF7" s="788"/>
      <c r="KYG7" s="788"/>
      <c r="KYH7" s="788"/>
      <c r="KYI7" s="788"/>
      <c r="KYJ7" s="788"/>
      <c r="KYK7" s="788"/>
      <c r="KYL7" s="788"/>
      <c r="KYM7" s="788"/>
      <c r="KYN7" s="788"/>
      <c r="KYO7" s="788"/>
      <c r="KYP7" s="788"/>
      <c r="KYQ7" s="788"/>
      <c r="KYR7" s="788"/>
      <c r="KYS7" s="788"/>
      <c r="KYT7" s="788"/>
      <c r="KYU7" s="788"/>
      <c r="KYV7" s="788"/>
      <c r="KYW7" s="788"/>
      <c r="KYX7" s="788"/>
      <c r="KYY7" s="788"/>
      <c r="KYZ7" s="788"/>
      <c r="KZA7" s="788"/>
      <c r="KZB7" s="788"/>
      <c r="KZC7" s="788"/>
      <c r="KZD7" s="788"/>
      <c r="KZE7" s="788"/>
      <c r="KZF7" s="788"/>
      <c r="KZG7" s="788"/>
      <c r="KZH7" s="788"/>
      <c r="KZI7" s="788"/>
      <c r="KZJ7" s="788"/>
      <c r="KZK7" s="788"/>
      <c r="KZL7" s="788"/>
      <c r="KZM7" s="788"/>
      <c r="KZN7" s="788"/>
      <c r="KZO7" s="788"/>
      <c r="KZP7" s="788"/>
      <c r="KZQ7" s="788"/>
      <c r="KZR7" s="788"/>
      <c r="KZS7" s="788"/>
      <c r="KZT7" s="788"/>
      <c r="KZU7" s="788"/>
      <c r="KZV7" s="788"/>
      <c r="KZW7" s="788"/>
      <c r="KZX7" s="788"/>
      <c r="KZY7" s="788"/>
      <c r="KZZ7" s="788"/>
      <c r="LAA7" s="788"/>
      <c r="LAB7" s="788"/>
      <c r="LAC7" s="788"/>
      <c r="LAD7" s="788"/>
      <c r="LAE7" s="788"/>
      <c r="LAF7" s="788"/>
      <c r="LAG7" s="788"/>
      <c r="LAH7" s="788"/>
      <c r="LAI7" s="788"/>
      <c r="LAJ7" s="788"/>
      <c r="LAK7" s="788"/>
      <c r="LAL7" s="788"/>
      <c r="LAM7" s="788"/>
      <c r="LAN7" s="788"/>
      <c r="LAO7" s="788"/>
      <c r="LAP7" s="788"/>
      <c r="LAQ7" s="788"/>
      <c r="LAR7" s="788"/>
      <c r="LAS7" s="788"/>
      <c r="LAT7" s="788"/>
      <c r="LAU7" s="788"/>
      <c r="LAV7" s="788"/>
      <c r="LAW7" s="788"/>
      <c r="LAX7" s="788"/>
      <c r="LAY7" s="788"/>
      <c r="LAZ7" s="788"/>
      <c r="LBA7" s="788"/>
      <c r="LBB7" s="788"/>
      <c r="LBC7" s="788"/>
      <c r="LBD7" s="788"/>
      <c r="LBE7" s="788"/>
      <c r="LBF7" s="788"/>
      <c r="LBG7" s="788"/>
      <c r="LBH7" s="788"/>
      <c r="LBI7" s="788"/>
      <c r="LBJ7" s="788"/>
      <c r="LBK7" s="788"/>
      <c r="LBL7" s="788"/>
      <c r="LBM7" s="788"/>
      <c r="LBN7" s="788"/>
      <c r="LBO7" s="788"/>
      <c r="LBP7" s="788"/>
      <c r="LBQ7" s="788"/>
      <c r="LBR7" s="788"/>
      <c r="LBS7" s="788"/>
      <c r="LBT7" s="788"/>
      <c r="LBU7" s="788"/>
      <c r="LBV7" s="788"/>
      <c r="LBW7" s="788"/>
      <c r="LBX7" s="788"/>
      <c r="LBY7" s="788"/>
      <c r="LBZ7" s="788"/>
      <c r="LCA7" s="788"/>
      <c r="LCB7" s="788"/>
      <c r="LCC7" s="788"/>
      <c r="LCD7" s="788"/>
      <c r="LCE7" s="788"/>
      <c r="LCF7" s="788"/>
      <c r="LCG7" s="788"/>
      <c r="LCH7" s="788"/>
      <c r="LCI7" s="788"/>
      <c r="LCJ7" s="788"/>
      <c r="LCK7" s="788"/>
      <c r="LCL7" s="788"/>
      <c r="LCM7" s="788"/>
      <c r="LCN7" s="788"/>
      <c r="LCO7" s="788"/>
      <c r="LCP7" s="788"/>
      <c r="LCQ7" s="788"/>
      <c r="LCR7" s="788"/>
      <c r="LCS7" s="788"/>
      <c r="LCT7" s="788"/>
      <c r="LCU7" s="788"/>
      <c r="LCV7" s="788"/>
      <c r="LCW7" s="788"/>
      <c r="LCX7" s="788"/>
      <c r="LCY7" s="788"/>
      <c r="LCZ7" s="788"/>
      <c r="LDA7" s="788"/>
      <c r="LDB7" s="788"/>
      <c r="LDC7" s="788"/>
      <c r="LDD7" s="788"/>
      <c r="LDE7" s="788"/>
      <c r="LDF7" s="788"/>
      <c r="LDG7" s="788"/>
      <c r="LDH7" s="788"/>
      <c r="LDI7" s="788"/>
      <c r="LDJ7" s="788"/>
      <c r="LDK7" s="788"/>
      <c r="LDL7" s="788"/>
      <c r="LDM7" s="788"/>
      <c r="LDN7" s="788"/>
      <c r="LDO7" s="788"/>
      <c r="LDP7" s="788"/>
      <c r="LDQ7" s="788"/>
      <c r="LDR7" s="788"/>
      <c r="LDS7" s="788"/>
      <c r="LDT7" s="788"/>
      <c r="LDU7" s="788"/>
      <c r="LDV7" s="788"/>
      <c r="LDW7" s="788"/>
      <c r="LDX7" s="788"/>
      <c r="LDY7" s="788"/>
      <c r="LDZ7" s="788"/>
      <c r="LEA7" s="788"/>
      <c r="LEB7" s="788"/>
      <c r="LEC7" s="788"/>
      <c r="LED7" s="788"/>
      <c r="LEE7" s="788"/>
      <c r="LEF7" s="788"/>
      <c r="LEG7" s="788"/>
      <c r="LEH7" s="788"/>
      <c r="LEI7" s="788"/>
      <c r="LEJ7" s="788"/>
      <c r="LEK7" s="788"/>
      <c r="LEL7" s="788"/>
      <c r="LEM7" s="788"/>
      <c r="LEN7" s="788"/>
      <c r="LEO7" s="788"/>
      <c r="LEP7" s="788"/>
      <c r="LEQ7" s="788"/>
      <c r="LER7" s="788"/>
      <c r="LES7" s="788"/>
      <c r="LET7" s="788"/>
      <c r="LEU7" s="788"/>
      <c r="LEV7" s="788"/>
      <c r="LEW7" s="788"/>
      <c r="LEX7" s="788"/>
      <c r="LEY7" s="788"/>
      <c r="LEZ7" s="788"/>
      <c r="LFA7" s="788"/>
      <c r="LFB7" s="788"/>
      <c r="LFC7" s="788"/>
      <c r="LFD7" s="788"/>
      <c r="LFE7" s="788"/>
      <c r="LFF7" s="788"/>
      <c r="LFG7" s="788"/>
      <c r="LFH7" s="788"/>
      <c r="LFI7" s="788"/>
      <c r="LFJ7" s="788"/>
      <c r="LFK7" s="788"/>
      <c r="LFL7" s="788"/>
      <c r="LFM7" s="788"/>
      <c r="LFN7" s="788"/>
      <c r="LFO7" s="788"/>
      <c r="LFP7" s="788"/>
      <c r="LFQ7" s="788"/>
      <c r="LFR7" s="788"/>
      <c r="LFS7" s="788"/>
      <c r="LFT7" s="788"/>
      <c r="LFU7" s="788"/>
      <c r="LFV7" s="788"/>
      <c r="LFW7" s="788"/>
      <c r="LFX7" s="788"/>
      <c r="LFY7" s="788"/>
      <c r="LFZ7" s="788"/>
      <c r="LGA7" s="788"/>
      <c r="LGB7" s="788"/>
      <c r="LGC7" s="788"/>
      <c r="LGD7" s="788"/>
      <c r="LGE7" s="788"/>
      <c r="LGF7" s="788"/>
      <c r="LGG7" s="788"/>
      <c r="LGH7" s="788"/>
      <c r="LGI7" s="788"/>
      <c r="LGJ7" s="788"/>
      <c r="LGK7" s="788"/>
      <c r="LGL7" s="788"/>
      <c r="LGM7" s="788"/>
      <c r="LGN7" s="788"/>
      <c r="LGO7" s="788"/>
      <c r="LGP7" s="788"/>
      <c r="LGQ7" s="788"/>
      <c r="LGR7" s="788"/>
      <c r="LGS7" s="788"/>
      <c r="LGT7" s="788"/>
      <c r="LGU7" s="788"/>
      <c r="LGV7" s="788"/>
      <c r="LGW7" s="788"/>
      <c r="LGX7" s="788"/>
      <c r="LGY7" s="788"/>
      <c r="LGZ7" s="788"/>
      <c r="LHA7" s="788"/>
      <c r="LHB7" s="788"/>
      <c r="LHC7" s="788"/>
      <c r="LHD7" s="788"/>
      <c r="LHE7" s="788"/>
      <c r="LHF7" s="788"/>
      <c r="LHG7" s="788"/>
      <c r="LHH7" s="788"/>
      <c r="LHI7" s="788"/>
      <c r="LHJ7" s="788"/>
      <c r="LHK7" s="788"/>
      <c r="LHL7" s="788"/>
      <c r="LHM7" s="788"/>
      <c r="LHN7" s="788"/>
      <c r="LHO7" s="788"/>
      <c r="LHP7" s="788"/>
      <c r="LHQ7" s="788"/>
      <c r="LHR7" s="788"/>
      <c r="LHS7" s="788"/>
      <c r="LHT7" s="788"/>
      <c r="LHU7" s="788"/>
      <c r="LHV7" s="788"/>
      <c r="LHW7" s="788"/>
      <c r="LHX7" s="788"/>
      <c r="LHY7" s="788"/>
      <c r="LHZ7" s="788"/>
      <c r="LIA7" s="788"/>
      <c r="LIB7" s="788"/>
      <c r="LIC7" s="788"/>
      <c r="LID7" s="788"/>
      <c r="LIE7" s="788"/>
      <c r="LIF7" s="788"/>
      <c r="LIG7" s="788"/>
      <c r="LIH7" s="788"/>
      <c r="LII7" s="788"/>
      <c r="LIJ7" s="788"/>
      <c r="LIK7" s="788"/>
      <c r="LIL7" s="788"/>
      <c r="LIM7" s="788"/>
      <c r="LIN7" s="788"/>
      <c r="LIO7" s="788"/>
      <c r="LIP7" s="788"/>
      <c r="LIQ7" s="788"/>
      <c r="LIR7" s="788"/>
      <c r="LIS7" s="788"/>
      <c r="LIT7" s="788"/>
      <c r="LIU7" s="788"/>
      <c r="LIV7" s="788"/>
      <c r="LIW7" s="788"/>
      <c r="LIX7" s="788"/>
      <c r="LIY7" s="788"/>
      <c r="LIZ7" s="788"/>
      <c r="LJA7" s="788"/>
      <c r="LJB7" s="788"/>
      <c r="LJC7" s="788"/>
      <c r="LJD7" s="788"/>
      <c r="LJE7" s="788"/>
      <c r="LJF7" s="788"/>
      <c r="LJG7" s="788"/>
      <c r="LJH7" s="788"/>
      <c r="LJI7" s="788"/>
      <c r="LJJ7" s="788"/>
      <c r="LJK7" s="788"/>
      <c r="LJL7" s="788"/>
      <c r="LJM7" s="788"/>
      <c r="LJN7" s="788"/>
      <c r="LJO7" s="788"/>
      <c r="LJP7" s="788"/>
      <c r="LJQ7" s="788"/>
      <c r="LJR7" s="788"/>
      <c r="LJS7" s="788"/>
      <c r="LJT7" s="788"/>
      <c r="LJU7" s="788"/>
      <c r="LJV7" s="788"/>
      <c r="LJW7" s="788"/>
      <c r="LJX7" s="788"/>
      <c r="LJY7" s="788"/>
      <c r="LJZ7" s="788"/>
      <c r="LKA7" s="788"/>
      <c r="LKB7" s="788"/>
      <c r="LKC7" s="788"/>
      <c r="LKD7" s="788"/>
      <c r="LKE7" s="788"/>
      <c r="LKF7" s="788"/>
      <c r="LKG7" s="788"/>
      <c r="LKH7" s="788"/>
      <c r="LKI7" s="788"/>
      <c r="LKJ7" s="788"/>
      <c r="LKK7" s="788"/>
      <c r="LKL7" s="788"/>
      <c r="LKM7" s="788"/>
      <c r="LKN7" s="788"/>
      <c r="LKO7" s="788"/>
      <c r="LKP7" s="788"/>
      <c r="LKQ7" s="788"/>
      <c r="LKR7" s="788"/>
      <c r="LKS7" s="788"/>
      <c r="LKT7" s="788"/>
      <c r="LKU7" s="788"/>
      <c r="LKV7" s="788"/>
      <c r="LKW7" s="788"/>
      <c r="LKX7" s="788"/>
      <c r="LKY7" s="788"/>
      <c r="LKZ7" s="788"/>
      <c r="LLA7" s="788"/>
      <c r="LLB7" s="788"/>
      <c r="LLC7" s="788"/>
      <c r="LLD7" s="788"/>
      <c r="LLE7" s="788"/>
      <c r="LLF7" s="788"/>
      <c r="LLG7" s="788"/>
      <c r="LLH7" s="788"/>
      <c r="LLI7" s="788"/>
      <c r="LLJ7" s="788"/>
      <c r="LLK7" s="788"/>
      <c r="LLL7" s="788"/>
      <c r="LLM7" s="788"/>
      <c r="LLN7" s="788"/>
      <c r="LLO7" s="788"/>
      <c r="LLP7" s="788"/>
      <c r="LLQ7" s="788"/>
      <c r="LLR7" s="788"/>
      <c r="LLS7" s="788"/>
      <c r="LLT7" s="788"/>
      <c r="LLU7" s="788"/>
      <c r="LLV7" s="788"/>
      <c r="LLW7" s="788"/>
      <c r="LLX7" s="788"/>
      <c r="LLY7" s="788"/>
      <c r="LLZ7" s="788"/>
      <c r="LMA7" s="788"/>
      <c r="LMB7" s="788"/>
      <c r="LMC7" s="788"/>
      <c r="LMD7" s="788"/>
      <c r="LME7" s="788"/>
      <c r="LMF7" s="788"/>
      <c r="LMG7" s="788"/>
      <c r="LMH7" s="788"/>
      <c r="LMI7" s="788"/>
      <c r="LMJ7" s="788"/>
      <c r="LMK7" s="788"/>
      <c r="LML7" s="788"/>
      <c r="LMM7" s="788"/>
      <c r="LMN7" s="788"/>
      <c r="LMO7" s="788"/>
      <c r="LMP7" s="788"/>
      <c r="LMQ7" s="788"/>
      <c r="LMR7" s="788"/>
      <c r="LMS7" s="788"/>
      <c r="LMT7" s="788"/>
      <c r="LMU7" s="788"/>
      <c r="LMV7" s="788"/>
      <c r="LMW7" s="788"/>
      <c r="LMX7" s="788"/>
      <c r="LMY7" s="788"/>
      <c r="LMZ7" s="788"/>
      <c r="LNA7" s="788"/>
      <c r="LNB7" s="788"/>
      <c r="LNC7" s="788"/>
      <c r="LND7" s="788"/>
      <c r="LNE7" s="788"/>
      <c r="LNF7" s="788"/>
      <c r="LNG7" s="788"/>
      <c r="LNH7" s="788"/>
      <c r="LNI7" s="788"/>
      <c r="LNJ7" s="788"/>
      <c r="LNK7" s="788"/>
      <c r="LNL7" s="788"/>
      <c r="LNM7" s="788"/>
      <c r="LNN7" s="788"/>
      <c r="LNO7" s="788"/>
      <c r="LNP7" s="788"/>
      <c r="LNQ7" s="788"/>
      <c r="LNR7" s="788"/>
      <c r="LNS7" s="788"/>
      <c r="LNT7" s="788"/>
      <c r="LNU7" s="788"/>
      <c r="LNV7" s="788"/>
      <c r="LNW7" s="788"/>
      <c r="LNX7" s="788"/>
      <c r="LNY7" s="788"/>
      <c r="LNZ7" s="788"/>
      <c r="LOA7" s="788"/>
      <c r="LOB7" s="788"/>
      <c r="LOC7" s="788"/>
      <c r="LOD7" s="788"/>
      <c r="LOE7" s="788"/>
      <c r="LOF7" s="788"/>
      <c r="LOG7" s="788"/>
      <c r="LOH7" s="788"/>
      <c r="LOI7" s="788"/>
      <c r="LOJ7" s="788"/>
      <c r="LOK7" s="788"/>
      <c r="LOL7" s="788"/>
      <c r="LOM7" s="788"/>
      <c r="LON7" s="788"/>
      <c r="LOO7" s="788"/>
      <c r="LOP7" s="788"/>
      <c r="LOQ7" s="788"/>
      <c r="LOR7" s="788"/>
      <c r="LOS7" s="788"/>
      <c r="LOT7" s="788"/>
      <c r="LOU7" s="788"/>
      <c r="LOV7" s="788"/>
      <c r="LOW7" s="788"/>
      <c r="LOX7" s="788"/>
      <c r="LOY7" s="788"/>
      <c r="LOZ7" s="788"/>
      <c r="LPA7" s="788"/>
      <c r="LPB7" s="788"/>
      <c r="LPC7" s="788"/>
      <c r="LPD7" s="788"/>
      <c r="LPE7" s="788"/>
      <c r="LPF7" s="788"/>
      <c r="LPG7" s="788"/>
      <c r="LPH7" s="788"/>
      <c r="LPI7" s="788"/>
      <c r="LPJ7" s="788"/>
      <c r="LPK7" s="788"/>
      <c r="LPL7" s="788"/>
      <c r="LPM7" s="788"/>
      <c r="LPN7" s="788"/>
      <c r="LPO7" s="788"/>
      <c r="LPP7" s="788"/>
      <c r="LPQ7" s="788"/>
      <c r="LPR7" s="788"/>
      <c r="LPS7" s="788"/>
      <c r="LPT7" s="788"/>
      <c r="LPU7" s="788"/>
      <c r="LPV7" s="788"/>
      <c r="LPW7" s="788"/>
      <c r="LPX7" s="788"/>
      <c r="LPY7" s="788"/>
      <c r="LPZ7" s="788"/>
      <c r="LQA7" s="788"/>
      <c r="LQB7" s="788"/>
      <c r="LQC7" s="788"/>
      <c r="LQD7" s="788"/>
      <c r="LQE7" s="788"/>
      <c r="LQF7" s="788"/>
      <c r="LQG7" s="788"/>
      <c r="LQH7" s="788"/>
      <c r="LQI7" s="788"/>
      <c r="LQJ7" s="788"/>
      <c r="LQK7" s="788"/>
      <c r="LQL7" s="788"/>
      <c r="LQM7" s="788"/>
      <c r="LQN7" s="788"/>
      <c r="LQO7" s="788"/>
      <c r="LQP7" s="788"/>
      <c r="LQQ7" s="788"/>
      <c r="LQR7" s="788"/>
      <c r="LQS7" s="788"/>
      <c r="LQT7" s="788"/>
      <c r="LQU7" s="788"/>
      <c r="LQV7" s="788"/>
      <c r="LQW7" s="788"/>
      <c r="LQX7" s="788"/>
      <c r="LQY7" s="788"/>
      <c r="LQZ7" s="788"/>
      <c r="LRA7" s="788"/>
      <c r="LRB7" s="788"/>
      <c r="LRC7" s="788"/>
      <c r="LRD7" s="788"/>
      <c r="LRE7" s="788"/>
      <c r="LRF7" s="788"/>
      <c r="LRG7" s="788"/>
      <c r="LRH7" s="788"/>
      <c r="LRI7" s="788"/>
      <c r="LRJ7" s="788"/>
      <c r="LRK7" s="788"/>
      <c r="LRL7" s="788"/>
      <c r="LRM7" s="788"/>
      <c r="LRN7" s="788"/>
      <c r="LRO7" s="788"/>
      <c r="LRP7" s="788"/>
      <c r="LRQ7" s="788"/>
      <c r="LRR7" s="788"/>
      <c r="LRS7" s="788"/>
      <c r="LRT7" s="788"/>
      <c r="LRU7" s="788"/>
      <c r="LRV7" s="788"/>
      <c r="LRW7" s="788"/>
      <c r="LRX7" s="788"/>
      <c r="LRY7" s="788"/>
      <c r="LRZ7" s="788"/>
      <c r="LSA7" s="788"/>
      <c r="LSB7" s="788"/>
      <c r="LSC7" s="788"/>
      <c r="LSD7" s="788"/>
      <c r="LSE7" s="788"/>
      <c r="LSF7" s="788"/>
      <c r="LSG7" s="788"/>
      <c r="LSH7" s="788"/>
      <c r="LSI7" s="788"/>
      <c r="LSJ7" s="788"/>
      <c r="LSK7" s="788"/>
      <c r="LSL7" s="788"/>
      <c r="LSM7" s="788"/>
      <c r="LSN7" s="788"/>
      <c r="LSO7" s="788"/>
      <c r="LSP7" s="788"/>
      <c r="LSQ7" s="788"/>
      <c r="LSR7" s="788"/>
      <c r="LSS7" s="788"/>
      <c r="LST7" s="788"/>
      <c r="LSU7" s="788"/>
      <c r="LSV7" s="788"/>
      <c r="LSW7" s="788"/>
      <c r="LSX7" s="788"/>
      <c r="LSY7" s="788"/>
      <c r="LSZ7" s="788"/>
      <c r="LTA7" s="788"/>
      <c r="LTB7" s="788"/>
      <c r="LTC7" s="788"/>
      <c r="LTD7" s="788"/>
      <c r="LTE7" s="788"/>
      <c r="LTF7" s="788"/>
      <c r="LTG7" s="788"/>
      <c r="LTH7" s="788"/>
      <c r="LTI7" s="788"/>
      <c r="LTJ7" s="788"/>
      <c r="LTK7" s="788"/>
      <c r="LTL7" s="788"/>
      <c r="LTM7" s="788"/>
      <c r="LTN7" s="788"/>
      <c r="LTO7" s="788"/>
      <c r="LTP7" s="788"/>
      <c r="LTQ7" s="788"/>
      <c r="LTR7" s="788"/>
      <c r="LTS7" s="788"/>
      <c r="LTT7" s="788"/>
      <c r="LTU7" s="788"/>
      <c r="LTV7" s="788"/>
      <c r="LTW7" s="788"/>
      <c r="LTX7" s="788"/>
      <c r="LTY7" s="788"/>
      <c r="LTZ7" s="788"/>
      <c r="LUA7" s="788"/>
      <c r="LUB7" s="788"/>
      <c r="LUC7" s="788"/>
      <c r="LUD7" s="788"/>
      <c r="LUE7" s="788"/>
      <c r="LUF7" s="788"/>
      <c r="LUG7" s="788"/>
      <c r="LUH7" s="788"/>
      <c r="LUI7" s="788"/>
      <c r="LUJ7" s="788"/>
      <c r="LUK7" s="788"/>
      <c r="LUL7" s="788"/>
      <c r="LUM7" s="788"/>
      <c r="LUN7" s="788"/>
      <c r="LUO7" s="788"/>
      <c r="LUP7" s="788"/>
      <c r="LUQ7" s="788"/>
      <c r="LUR7" s="788"/>
      <c r="LUS7" s="788"/>
      <c r="LUT7" s="788"/>
      <c r="LUU7" s="788"/>
      <c r="LUV7" s="788"/>
      <c r="LUW7" s="788"/>
      <c r="LUX7" s="788"/>
      <c r="LUY7" s="788"/>
      <c r="LUZ7" s="788"/>
      <c r="LVA7" s="788"/>
      <c r="LVB7" s="788"/>
      <c r="LVC7" s="788"/>
      <c r="LVD7" s="788"/>
      <c r="LVE7" s="788"/>
      <c r="LVF7" s="788"/>
      <c r="LVG7" s="788"/>
      <c r="LVH7" s="788"/>
      <c r="LVI7" s="788"/>
      <c r="LVJ7" s="788"/>
      <c r="LVK7" s="788"/>
      <c r="LVL7" s="788"/>
      <c r="LVM7" s="788"/>
      <c r="LVN7" s="788"/>
      <c r="LVO7" s="788"/>
      <c r="LVP7" s="788"/>
      <c r="LVQ7" s="788"/>
      <c r="LVR7" s="788"/>
      <c r="LVS7" s="788"/>
      <c r="LVT7" s="788"/>
      <c r="LVU7" s="788"/>
      <c r="LVV7" s="788"/>
      <c r="LVW7" s="788"/>
      <c r="LVX7" s="788"/>
      <c r="LVY7" s="788"/>
      <c r="LVZ7" s="788"/>
      <c r="LWA7" s="788"/>
      <c r="LWB7" s="788"/>
      <c r="LWC7" s="788"/>
      <c r="LWD7" s="788"/>
      <c r="LWE7" s="788"/>
      <c r="LWF7" s="788"/>
      <c r="LWG7" s="788"/>
      <c r="LWH7" s="788"/>
      <c r="LWI7" s="788"/>
      <c r="LWJ7" s="788"/>
      <c r="LWK7" s="788"/>
      <c r="LWL7" s="788"/>
      <c r="LWM7" s="788"/>
      <c r="LWN7" s="788"/>
      <c r="LWO7" s="788"/>
      <c r="LWP7" s="788"/>
      <c r="LWQ7" s="788"/>
      <c r="LWR7" s="788"/>
      <c r="LWS7" s="788"/>
      <c r="LWT7" s="788"/>
      <c r="LWU7" s="788"/>
      <c r="LWV7" s="788"/>
      <c r="LWW7" s="788"/>
      <c r="LWX7" s="788"/>
      <c r="LWY7" s="788"/>
      <c r="LWZ7" s="788"/>
      <c r="LXA7" s="788"/>
      <c r="LXB7" s="788"/>
      <c r="LXC7" s="788"/>
      <c r="LXD7" s="788"/>
      <c r="LXE7" s="788"/>
      <c r="LXF7" s="788"/>
      <c r="LXG7" s="788"/>
      <c r="LXH7" s="788"/>
      <c r="LXI7" s="788"/>
      <c r="LXJ7" s="788"/>
      <c r="LXK7" s="788"/>
      <c r="LXL7" s="788"/>
      <c r="LXM7" s="788"/>
      <c r="LXN7" s="788"/>
      <c r="LXO7" s="788"/>
      <c r="LXP7" s="788"/>
      <c r="LXQ7" s="788"/>
      <c r="LXR7" s="788"/>
      <c r="LXS7" s="788"/>
      <c r="LXT7" s="788"/>
      <c r="LXU7" s="788"/>
      <c r="LXV7" s="788"/>
      <c r="LXW7" s="788"/>
      <c r="LXX7" s="788"/>
      <c r="LXY7" s="788"/>
      <c r="LXZ7" s="788"/>
      <c r="LYA7" s="788"/>
      <c r="LYB7" s="788"/>
      <c r="LYC7" s="788"/>
      <c r="LYD7" s="788"/>
      <c r="LYE7" s="788"/>
      <c r="LYF7" s="788"/>
      <c r="LYG7" s="788"/>
      <c r="LYH7" s="788"/>
      <c r="LYI7" s="788"/>
      <c r="LYJ7" s="788"/>
      <c r="LYK7" s="788"/>
      <c r="LYL7" s="788"/>
      <c r="LYM7" s="788"/>
      <c r="LYN7" s="788"/>
      <c r="LYO7" s="788"/>
      <c r="LYP7" s="788"/>
      <c r="LYQ7" s="788"/>
      <c r="LYR7" s="788"/>
      <c r="LYS7" s="788"/>
      <c r="LYT7" s="788"/>
      <c r="LYU7" s="788"/>
      <c r="LYV7" s="788"/>
      <c r="LYW7" s="788"/>
      <c r="LYX7" s="788"/>
      <c r="LYY7" s="788"/>
      <c r="LYZ7" s="788"/>
      <c r="LZA7" s="788"/>
      <c r="LZB7" s="788"/>
      <c r="LZC7" s="788"/>
      <c r="LZD7" s="788"/>
      <c r="LZE7" s="788"/>
      <c r="LZF7" s="788"/>
      <c r="LZG7" s="788"/>
      <c r="LZH7" s="788"/>
      <c r="LZI7" s="788"/>
      <c r="LZJ7" s="788"/>
      <c r="LZK7" s="788"/>
      <c r="LZL7" s="788"/>
      <c r="LZM7" s="788"/>
      <c r="LZN7" s="788"/>
      <c r="LZO7" s="788"/>
      <c r="LZP7" s="788"/>
      <c r="LZQ7" s="788"/>
      <c r="LZR7" s="788"/>
      <c r="LZS7" s="788"/>
      <c r="LZT7" s="788"/>
      <c r="LZU7" s="788"/>
      <c r="LZV7" s="788"/>
      <c r="LZW7" s="788"/>
      <c r="LZX7" s="788"/>
      <c r="LZY7" s="788"/>
      <c r="LZZ7" s="788"/>
      <c r="MAA7" s="788"/>
      <c r="MAB7" s="788"/>
      <c r="MAC7" s="788"/>
      <c r="MAD7" s="788"/>
      <c r="MAE7" s="788"/>
      <c r="MAF7" s="788"/>
      <c r="MAG7" s="788"/>
      <c r="MAH7" s="788"/>
      <c r="MAI7" s="788"/>
      <c r="MAJ7" s="788"/>
      <c r="MAK7" s="788"/>
      <c r="MAL7" s="788"/>
      <c r="MAM7" s="788"/>
      <c r="MAN7" s="788"/>
      <c r="MAO7" s="788"/>
      <c r="MAP7" s="788"/>
      <c r="MAQ7" s="788"/>
      <c r="MAR7" s="788"/>
      <c r="MAS7" s="788"/>
      <c r="MAT7" s="788"/>
      <c r="MAU7" s="788"/>
      <c r="MAV7" s="788"/>
      <c r="MAW7" s="788"/>
      <c r="MAX7" s="788"/>
      <c r="MAY7" s="788"/>
      <c r="MAZ7" s="788"/>
      <c r="MBA7" s="788"/>
      <c r="MBB7" s="788"/>
      <c r="MBC7" s="788"/>
      <c r="MBD7" s="788"/>
      <c r="MBE7" s="788"/>
      <c r="MBF7" s="788"/>
      <c r="MBG7" s="788"/>
      <c r="MBH7" s="788"/>
      <c r="MBI7" s="788"/>
      <c r="MBJ7" s="788"/>
      <c r="MBK7" s="788"/>
      <c r="MBL7" s="788"/>
      <c r="MBM7" s="788"/>
      <c r="MBN7" s="788"/>
      <c r="MBO7" s="788"/>
      <c r="MBP7" s="788"/>
      <c r="MBQ7" s="788"/>
      <c r="MBR7" s="788"/>
      <c r="MBS7" s="788"/>
      <c r="MBT7" s="788"/>
      <c r="MBU7" s="788"/>
      <c r="MBV7" s="788"/>
      <c r="MBW7" s="788"/>
      <c r="MBX7" s="788"/>
      <c r="MBY7" s="788"/>
      <c r="MBZ7" s="788"/>
      <c r="MCA7" s="788"/>
      <c r="MCB7" s="788"/>
      <c r="MCC7" s="788"/>
      <c r="MCD7" s="788"/>
      <c r="MCE7" s="788"/>
      <c r="MCF7" s="788"/>
      <c r="MCG7" s="788"/>
      <c r="MCH7" s="788"/>
      <c r="MCI7" s="788"/>
      <c r="MCJ7" s="788"/>
      <c r="MCK7" s="788"/>
      <c r="MCL7" s="788"/>
      <c r="MCM7" s="788"/>
      <c r="MCN7" s="788"/>
      <c r="MCO7" s="788"/>
      <c r="MCP7" s="788"/>
      <c r="MCQ7" s="788"/>
      <c r="MCR7" s="788"/>
      <c r="MCS7" s="788"/>
      <c r="MCT7" s="788"/>
      <c r="MCU7" s="788"/>
      <c r="MCV7" s="788"/>
      <c r="MCW7" s="788"/>
      <c r="MCX7" s="788"/>
      <c r="MCY7" s="788"/>
      <c r="MCZ7" s="788"/>
      <c r="MDA7" s="788"/>
      <c r="MDB7" s="788"/>
      <c r="MDC7" s="788"/>
      <c r="MDD7" s="788"/>
      <c r="MDE7" s="788"/>
      <c r="MDF7" s="788"/>
      <c r="MDG7" s="788"/>
      <c r="MDH7" s="788"/>
      <c r="MDI7" s="788"/>
      <c r="MDJ7" s="788"/>
      <c r="MDK7" s="788"/>
      <c r="MDL7" s="788"/>
      <c r="MDM7" s="788"/>
      <c r="MDN7" s="788"/>
      <c r="MDO7" s="788"/>
      <c r="MDP7" s="788"/>
      <c r="MDQ7" s="788"/>
      <c r="MDR7" s="788"/>
      <c r="MDS7" s="788"/>
      <c r="MDT7" s="788"/>
      <c r="MDU7" s="788"/>
      <c r="MDV7" s="788"/>
      <c r="MDW7" s="788"/>
      <c r="MDX7" s="788"/>
      <c r="MDY7" s="788"/>
      <c r="MDZ7" s="788"/>
      <c r="MEA7" s="788"/>
      <c r="MEB7" s="788"/>
      <c r="MEC7" s="788"/>
      <c r="MED7" s="788"/>
      <c r="MEE7" s="788"/>
      <c r="MEF7" s="788"/>
      <c r="MEG7" s="788"/>
      <c r="MEH7" s="788"/>
      <c r="MEI7" s="788"/>
      <c r="MEJ7" s="788"/>
      <c r="MEK7" s="788"/>
      <c r="MEL7" s="788"/>
      <c r="MEM7" s="788"/>
      <c r="MEN7" s="788"/>
      <c r="MEO7" s="788"/>
      <c r="MEP7" s="788"/>
      <c r="MEQ7" s="788"/>
      <c r="MER7" s="788"/>
      <c r="MES7" s="788"/>
      <c r="MET7" s="788"/>
      <c r="MEU7" s="788"/>
      <c r="MEV7" s="788"/>
      <c r="MEW7" s="788"/>
      <c r="MEX7" s="788"/>
      <c r="MEY7" s="788"/>
      <c r="MEZ7" s="788"/>
      <c r="MFA7" s="788"/>
      <c r="MFB7" s="788"/>
      <c r="MFC7" s="788"/>
      <c r="MFD7" s="788"/>
      <c r="MFE7" s="788"/>
      <c r="MFF7" s="788"/>
      <c r="MFG7" s="788"/>
      <c r="MFH7" s="788"/>
      <c r="MFI7" s="788"/>
      <c r="MFJ7" s="788"/>
      <c r="MFK7" s="788"/>
      <c r="MFL7" s="788"/>
      <c r="MFM7" s="788"/>
      <c r="MFN7" s="788"/>
      <c r="MFO7" s="788"/>
      <c r="MFP7" s="788"/>
      <c r="MFQ7" s="788"/>
      <c r="MFR7" s="788"/>
      <c r="MFS7" s="788"/>
      <c r="MFT7" s="788"/>
      <c r="MFU7" s="788"/>
      <c r="MFV7" s="788"/>
      <c r="MFW7" s="788"/>
      <c r="MFX7" s="788"/>
      <c r="MFY7" s="788"/>
      <c r="MFZ7" s="788"/>
      <c r="MGA7" s="788"/>
      <c r="MGB7" s="788"/>
      <c r="MGC7" s="788"/>
      <c r="MGD7" s="788"/>
      <c r="MGE7" s="788"/>
      <c r="MGF7" s="788"/>
      <c r="MGG7" s="788"/>
      <c r="MGH7" s="788"/>
      <c r="MGI7" s="788"/>
      <c r="MGJ7" s="788"/>
      <c r="MGK7" s="788"/>
      <c r="MGL7" s="788"/>
      <c r="MGM7" s="788"/>
      <c r="MGN7" s="788"/>
      <c r="MGO7" s="788"/>
      <c r="MGP7" s="788"/>
      <c r="MGQ7" s="788"/>
      <c r="MGR7" s="788"/>
      <c r="MGS7" s="788"/>
      <c r="MGT7" s="788"/>
      <c r="MGU7" s="788"/>
      <c r="MGV7" s="788"/>
      <c r="MGW7" s="788"/>
      <c r="MGX7" s="788"/>
      <c r="MGY7" s="788"/>
      <c r="MGZ7" s="788"/>
      <c r="MHA7" s="788"/>
      <c r="MHB7" s="788"/>
      <c r="MHC7" s="788"/>
      <c r="MHD7" s="788"/>
      <c r="MHE7" s="788"/>
      <c r="MHF7" s="788"/>
      <c r="MHG7" s="788"/>
      <c r="MHH7" s="788"/>
      <c r="MHI7" s="788"/>
      <c r="MHJ7" s="788"/>
      <c r="MHK7" s="788"/>
      <c r="MHL7" s="788"/>
      <c r="MHM7" s="788"/>
      <c r="MHN7" s="788"/>
      <c r="MHO7" s="788"/>
      <c r="MHP7" s="788"/>
      <c r="MHQ7" s="788"/>
      <c r="MHR7" s="788"/>
      <c r="MHS7" s="788"/>
      <c r="MHT7" s="788"/>
      <c r="MHU7" s="788"/>
      <c r="MHV7" s="788"/>
      <c r="MHW7" s="788"/>
      <c r="MHX7" s="788"/>
      <c r="MHY7" s="788"/>
      <c r="MHZ7" s="788"/>
      <c r="MIA7" s="788"/>
      <c r="MIB7" s="788"/>
      <c r="MIC7" s="788"/>
      <c r="MID7" s="788"/>
      <c r="MIE7" s="788"/>
      <c r="MIF7" s="788"/>
      <c r="MIG7" s="788"/>
      <c r="MIH7" s="788"/>
      <c r="MII7" s="788"/>
      <c r="MIJ7" s="788"/>
      <c r="MIK7" s="788"/>
      <c r="MIL7" s="788"/>
      <c r="MIM7" s="788"/>
      <c r="MIN7" s="788"/>
      <c r="MIO7" s="788"/>
      <c r="MIP7" s="788"/>
      <c r="MIQ7" s="788"/>
      <c r="MIR7" s="788"/>
      <c r="MIS7" s="788"/>
      <c r="MIT7" s="788"/>
      <c r="MIU7" s="788"/>
      <c r="MIV7" s="788"/>
      <c r="MIW7" s="788"/>
      <c r="MIX7" s="788"/>
      <c r="MIY7" s="788"/>
      <c r="MIZ7" s="788"/>
      <c r="MJA7" s="788"/>
      <c r="MJB7" s="788"/>
      <c r="MJC7" s="788"/>
      <c r="MJD7" s="788"/>
      <c r="MJE7" s="788"/>
      <c r="MJF7" s="788"/>
      <c r="MJG7" s="788"/>
      <c r="MJH7" s="788"/>
      <c r="MJI7" s="788"/>
      <c r="MJJ7" s="788"/>
      <c r="MJK7" s="788"/>
      <c r="MJL7" s="788"/>
      <c r="MJM7" s="788"/>
      <c r="MJN7" s="788"/>
      <c r="MJO7" s="788"/>
      <c r="MJP7" s="788"/>
      <c r="MJQ7" s="788"/>
      <c r="MJR7" s="788"/>
      <c r="MJS7" s="788"/>
      <c r="MJT7" s="788"/>
      <c r="MJU7" s="788"/>
      <c r="MJV7" s="788"/>
      <c r="MJW7" s="788"/>
      <c r="MJX7" s="788"/>
      <c r="MJY7" s="788"/>
      <c r="MJZ7" s="788"/>
      <c r="MKA7" s="788"/>
      <c r="MKB7" s="788"/>
      <c r="MKC7" s="788"/>
      <c r="MKD7" s="788"/>
      <c r="MKE7" s="788"/>
      <c r="MKF7" s="788"/>
      <c r="MKG7" s="788"/>
      <c r="MKH7" s="788"/>
      <c r="MKI7" s="788"/>
      <c r="MKJ7" s="788"/>
      <c r="MKK7" s="788"/>
      <c r="MKL7" s="788"/>
      <c r="MKM7" s="788"/>
      <c r="MKN7" s="788"/>
      <c r="MKO7" s="788"/>
      <c r="MKP7" s="788"/>
      <c r="MKQ7" s="788"/>
      <c r="MKR7" s="788"/>
      <c r="MKS7" s="788"/>
      <c r="MKT7" s="788"/>
      <c r="MKU7" s="788"/>
      <c r="MKV7" s="788"/>
      <c r="MKW7" s="788"/>
      <c r="MKX7" s="788"/>
      <c r="MKY7" s="788"/>
      <c r="MKZ7" s="788"/>
      <c r="MLA7" s="788"/>
      <c r="MLB7" s="788"/>
      <c r="MLC7" s="788"/>
      <c r="MLD7" s="788"/>
      <c r="MLE7" s="788"/>
      <c r="MLF7" s="788"/>
      <c r="MLG7" s="788"/>
      <c r="MLH7" s="788"/>
      <c r="MLI7" s="788"/>
      <c r="MLJ7" s="788"/>
      <c r="MLK7" s="788"/>
      <c r="MLL7" s="788"/>
      <c r="MLM7" s="788"/>
      <c r="MLN7" s="788"/>
      <c r="MLO7" s="788"/>
      <c r="MLP7" s="788"/>
      <c r="MLQ7" s="788"/>
      <c r="MLR7" s="788"/>
      <c r="MLS7" s="788"/>
      <c r="MLT7" s="788"/>
      <c r="MLU7" s="788"/>
      <c r="MLV7" s="788"/>
      <c r="MLW7" s="788"/>
      <c r="MLX7" s="788"/>
      <c r="MLY7" s="788"/>
      <c r="MLZ7" s="788"/>
      <c r="MMA7" s="788"/>
      <c r="MMB7" s="788"/>
      <c r="MMC7" s="788"/>
      <c r="MMD7" s="788"/>
      <c r="MME7" s="788"/>
      <c r="MMF7" s="788"/>
      <c r="MMG7" s="788"/>
      <c r="MMH7" s="788"/>
      <c r="MMI7" s="788"/>
      <c r="MMJ7" s="788"/>
      <c r="MMK7" s="788"/>
      <c r="MML7" s="788"/>
      <c r="MMM7" s="788"/>
      <c r="MMN7" s="788"/>
      <c r="MMO7" s="788"/>
      <c r="MMP7" s="788"/>
      <c r="MMQ7" s="788"/>
      <c r="MMR7" s="788"/>
      <c r="MMS7" s="788"/>
      <c r="MMT7" s="788"/>
      <c r="MMU7" s="788"/>
      <c r="MMV7" s="788"/>
      <c r="MMW7" s="788"/>
      <c r="MMX7" s="788"/>
      <c r="MMY7" s="788"/>
      <c r="MMZ7" s="788"/>
      <c r="MNA7" s="788"/>
      <c r="MNB7" s="788"/>
      <c r="MNC7" s="788"/>
      <c r="MND7" s="788"/>
      <c r="MNE7" s="788"/>
      <c r="MNF7" s="788"/>
      <c r="MNG7" s="788"/>
      <c r="MNH7" s="788"/>
      <c r="MNI7" s="788"/>
      <c r="MNJ7" s="788"/>
      <c r="MNK7" s="788"/>
      <c r="MNL7" s="788"/>
      <c r="MNM7" s="788"/>
      <c r="MNN7" s="788"/>
      <c r="MNO7" s="788"/>
      <c r="MNP7" s="788"/>
      <c r="MNQ7" s="788"/>
      <c r="MNR7" s="788"/>
      <c r="MNS7" s="788"/>
      <c r="MNT7" s="788"/>
      <c r="MNU7" s="788"/>
      <c r="MNV7" s="788"/>
      <c r="MNW7" s="788"/>
      <c r="MNX7" s="788"/>
      <c r="MNY7" s="788"/>
      <c r="MNZ7" s="788"/>
      <c r="MOA7" s="788"/>
      <c r="MOB7" s="788"/>
      <c r="MOC7" s="788"/>
      <c r="MOD7" s="788"/>
      <c r="MOE7" s="788"/>
      <c r="MOF7" s="788"/>
      <c r="MOG7" s="788"/>
      <c r="MOH7" s="788"/>
      <c r="MOI7" s="788"/>
      <c r="MOJ7" s="788"/>
      <c r="MOK7" s="788"/>
      <c r="MOL7" s="788"/>
      <c r="MOM7" s="788"/>
      <c r="MON7" s="788"/>
      <c r="MOO7" s="788"/>
      <c r="MOP7" s="788"/>
      <c r="MOQ7" s="788"/>
      <c r="MOR7" s="788"/>
      <c r="MOS7" s="788"/>
      <c r="MOT7" s="788"/>
      <c r="MOU7" s="788"/>
      <c r="MOV7" s="788"/>
      <c r="MOW7" s="788"/>
      <c r="MOX7" s="788"/>
      <c r="MOY7" s="788"/>
      <c r="MOZ7" s="788"/>
      <c r="MPA7" s="788"/>
      <c r="MPB7" s="788"/>
      <c r="MPC7" s="788"/>
      <c r="MPD7" s="788"/>
      <c r="MPE7" s="788"/>
      <c r="MPF7" s="788"/>
      <c r="MPG7" s="788"/>
      <c r="MPH7" s="788"/>
      <c r="MPI7" s="788"/>
      <c r="MPJ7" s="788"/>
      <c r="MPK7" s="788"/>
      <c r="MPL7" s="788"/>
      <c r="MPM7" s="788"/>
      <c r="MPN7" s="788"/>
      <c r="MPO7" s="788"/>
      <c r="MPP7" s="788"/>
      <c r="MPQ7" s="788"/>
      <c r="MPR7" s="788"/>
      <c r="MPS7" s="788"/>
      <c r="MPT7" s="788"/>
      <c r="MPU7" s="788"/>
      <c r="MPV7" s="788"/>
      <c r="MPW7" s="788"/>
      <c r="MPX7" s="788"/>
      <c r="MPY7" s="788"/>
      <c r="MPZ7" s="788"/>
      <c r="MQA7" s="788"/>
      <c r="MQB7" s="788"/>
      <c r="MQC7" s="788"/>
      <c r="MQD7" s="788"/>
      <c r="MQE7" s="788"/>
      <c r="MQF7" s="788"/>
      <c r="MQG7" s="788"/>
      <c r="MQH7" s="788"/>
      <c r="MQI7" s="788"/>
      <c r="MQJ7" s="788"/>
      <c r="MQK7" s="788"/>
      <c r="MQL7" s="788"/>
      <c r="MQM7" s="788"/>
      <c r="MQN7" s="788"/>
      <c r="MQO7" s="788"/>
      <c r="MQP7" s="788"/>
      <c r="MQQ7" s="788"/>
      <c r="MQR7" s="788"/>
      <c r="MQS7" s="788"/>
      <c r="MQT7" s="788"/>
      <c r="MQU7" s="788"/>
      <c r="MQV7" s="788"/>
      <c r="MQW7" s="788"/>
      <c r="MQX7" s="788"/>
      <c r="MQY7" s="788"/>
      <c r="MQZ7" s="788"/>
      <c r="MRA7" s="788"/>
      <c r="MRB7" s="788"/>
      <c r="MRC7" s="788"/>
      <c r="MRD7" s="788"/>
      <c r="MRE7" s="788"/>
      <c r="MRF7" s="788"/>
      <c r="MRG7" s="788"/>
      <c r="MRH7" s="788"/>
      <c r="MRI7" s="788"/>
      <c r="MRJ7" s="788"/>
      <c r="MRK7" s="788"/>
      <c r="MRL7" s="788"/>
      <c r="MRM7" s="788"/>
      <c r="MRN7" s="788"/>
      <c r="MRO7" s="788"/>
      <c r="MRP7" s="788"/>
      <c r="MRQ7" s="788"/>
      <c r="MRR7" s="788"/>
      <c r="MRS7" s="788"/>
      <c r="MRT7" s="788"/>
      <c r="MRU7" s="788"/>
      <c r="MRV7" s="788"/>
      <c r="MRW7" s="788"/>
      <c r="MRX7" s="788"/>
      <c r="MRY7" s="788"/>
      <c r="MRZ7" s="788"/>
      <c r="MSA7" s="788"/>
      <c r="MSB7" s="788"/>
      <c r="MSC7" s="788"/>
      <c r="MSD7" s="788"/>
      <c r="MSE7" s="788"/>
      <c r="MSF7" s="788"/>
      <c r="MSG7" s="788"/>
      <c r="MSH7" s="788"/>
      <c r="MSI7" s="788"/>
      <c r="MSJ7" s="788"/>
      <c r="MSK7" s="788"/>
      <c r="MSL7" s="788"/>
      <c r="MSM7" s="788"/>
      <c r="MSN7" s="788"/>
      <c r="MSO7" s="788"/>
      <c r="MSP7" s="788"/>
      <c r="MSQ7" s="788"/>
      <c r="MSR7" s="788"/>
      <c r="MSS7" s="788"/>
      <c r="MST7" s="788"/>
      <c r="MSU7" s="788"/>
      <c r="MSV7" s="788"/>
      <c r="MSW7" s="788"/>
      <c r="MSX7" s="788"/>
      <c r="MSY7" s="788"/>
      <c r="MSZ7" s="788"/>
      <c r="MTA7" s="788"/>
      <c r="MTB7" s="788"/>
      <c r="MTC7" s="788"/>
      <c r="MTD7" s="788"/>
      <c r="MTE7" s="788"/>
      <c r="MTF7" s="788"/>
      <c r="MTG7" s="788"/>
      <c r="MTH7" s="788"/>
      <c r="MTI7" s="788"/>
      <c r="MTJ7" s="788"/>
      <c r="MTK7" s="788"/>
      <c r="MTL7" s="788"/>
      <c r="MTM7" s="788"/>
      <c r="MTN7" s="788"/>
      <c r="MTO7" s="788"/>
      <c r="MTP7" s="788"/>
      <c r="MTQ7" s="788"/>
      <c r="MTR7" s="788"/>
      <c r="MTS7" s="788"/>
      <c r="MTT7" s="788"/>
      <c r="MTU7" s="788"/>
      <c r="MTV7" s="788"/>
      <c r="MTW7" s="788"/>
      <c r="MTX7" s="788"/>
      <c r="MTY7" s="788"/>
      <c r="MTZ7" s="788"/>
      <c r="MUA7" s="788"/>
      <c r="MUB7" s="788"/>
      <c r="MUC7" s="788"/>
      <c r="MUD7" s="788"/>
      <c r="MUE7" s="788"/>
      <c r="MUF7" s="788"/>
      <c r="MUG7" s="788"/>
      <c r="MUH7" s="788"/>
      <c r="MUI7" s="788"/>
      <c r="MUJ7" s="788"/>
      <c r="MUK7" s="788"/>
      <c r="MUL7" s="788"/>
      <c r="MUM7" s="788"/>
      <c r="MUN7" s="788"/>
      <c r="MUO7" s="788"/>
      <c r="MUP7" s="788"/>
      <c r="MUQ7" s="788"/>
      <c r="MUR7" s="788"/>
      <c r="MUS7" s="788"/>
      <c r="MUT7" s="788"/>
      <c r="MUU7" s="788"/>
      <c r="MUV7" s="788"/>
      <c r="MUW7" s="788"/>
      <c r="MUX7" s="788"/>
      <c r="MUY7" s="788"/>
      <c r="MUZ7" s="788"/>
      <c r="MVA7" s="788"/>
      <c r="MVB7" s="788"/>
      <c r="MVC7" s="788"/>
      <c r="MVD7" s="788"/>
      <c r="MVE7" s="788"/>
      <c r="MVF7" s="788"/>
      <c r="MVG7" s="788"/>
      <c r="MVH7" s="788"/>
      <c r="MVI7" s="788"/>
      <c r="MVJ7" s="788"/>
      <c r="MVK7" s="788"/>
      <c r="MVL7" s="788"/>
      <c r="MVM7" s="788"/>
      <c r="MVN7" s="788"/>
      <c r="MVO7" s="788"/>
      <c r="MVP7" s="788"/>
      <c r="MVQ7" s="788"/>
      <c r="MVR7" s="788"/>
      <c r="MVS7" s="788"/>
      <c r="MVT7" s="788"/>
      <c r="MVU7" s="788"/>
      <c r="MVV7" s="788"/>
      <c r="MVW7" s="788"/>
      <c r="MVX7" s="788"/>
      <c r="MVY7" s="788"/>
      <c r="MVZ7" s="788"/>
      <c r="MWA7" s="788"/>
      <c r="MWB7" s="788"/>
      <c r="MWC7" s="788"/>
      <c r="MWD7" s="788"/>
      <c r="MWE7" s="788"/>
      <c r="MWF7" s="788"/>
      <c r="MWG7" s="788"/>
      <c r="MWH7" s="788"/>
      <c r="MWI7" s="788"/>
      <c r="MWJ7" s="788"/>
      <c r="MWK7" s="788"/>
      <c r="MWL7" s="788"/>
      <c r="MWM7" s="788"/>
      <c r="MWN7" s="788"/>
      <c r="MWO7" s="788"/>
      <c r="MWP7" s="788"/>
      <c r="MWQ7" s="788"/>
      <c r="MWR7" s="788"/>
      <c r="MWS7" s="788"/>
      <c r="MWT7" s="788"/>
      <c r="MWU7" s="788"/>
      <c r="MWV7" s="788"/>
      <c r="MWW7" s="788"/>
      <c r="MWX7" s="788"/>
      <c r="MWY7" s="788"/>
      <c r="MWZ7" s="788"/>
      <c r="MXA7" s="788"/>
      <c r="MXB7" s="788"/>
      <c r="MXC7" s="788"/>
      <c r="MXD7" s="788"/>
      <c r="MXE7" s="788"/>
      <c r="MXF7" s="788"/>
      <c r="MXG7" s="788"/>
      <c r="MXH7" s="788"/>
      <c r="MXI7" s="788"/>
      <c r="MXJ7" s="788"/>
      <c r="MXK7" s="788"/>
      <c r="MXL7" s="788"/>
      <c r="MXM7" s="788"/>
      <c r="MXN7" s="788"/>
      <c r="MXO7" s="788"/>
      <c r="MXP7" s="788"/>
      <c r="MXQ7" s="788"/>
      <c r="MXR7" s="788"/>
      <c r="MXS7" s="788"/>
      <c r="MXT7" s="788"/>
      <c r="MXU7" s="788"/>
      <c r="MXV7" s="788"/>
      <c r="MXW7" s="788"/>
      <c r="MXX7" s="788"/>
      <c r="MXY7" s="788"/>
      <c r="MXZ7" s="788"/>
      <c r="MYA7" s="788"/>
      <c r="MYB7" s="788"/>
      <c r="MYC7" s="788"/>
      <c r="MYD7" s="788"/>
      <c r="MYE7" s="788"/>
      <c r="MYF7" s="788"/>
      <c r="MYG7" s="788"/>
      <c r="MYH7" s="788"/>
      <c r="MYI7" s="788"/>
      <c r="MYJ7" s="788"/>
      <c r="MYK7" s="788"/>
      <c r="MYL7" s="788"/>
      <c r="MYM7" s="788"/>
      <c r="MYN7" s="788"/>
      <c r="MYO7" s="788"/>
      <c r="MYP7" s="788"/>
      <c r="MYQ7" s="788"/>
      <c r="MYR7" s="788"/>
      <c r="MYS7" s="788"/>
      <c r="MYT7" s="788"/>
      <c r="MYU7" s="788"/>
      <c r="MYV7" s="788"/>
      <c r="MYW7" s="788"/>
      <c r="MYX7" s="788"/>
      <c r="MYY7" s="788"/>
      <c r="MYZ7" s="788"/>
      <c r="MZA7" s="788"/>
      <c r="MZB7" s="788"/>
      <c r="MZC7" s="788"/>
      <c r="MZD7" s="788"/>
      <c r="MZE7" s="788"/>
      <c r="MZF7" s="788"/>
      <c r="MZG7" s="788"/>
      <c r="MZH7" s="788"/>
      <c r="MZI7" s="788"/>
      <c r="MZJ7" s="788"/>
      <c r="MZK7" s="788"/>
      <c r="MZL7" s="788"/>
      <c r="MZM7" s="788"/>
      <c r="MZN7" s="788"/>
      <c r="MZO7" s="788"/>
      <c r="MZP7" s="788"/>
      <c r="MZQ7" s="788"/>
      <c r="MZR7" s="788"/>
      <c r="MZS7" s="788"/>
      <c r="MZT7" s="788"/>
      <c r="MZU7" s="788"/>
      <c r="MZV7" s="788"/>
      <c r="MZW7" s="788"/>
      <c r="MZX7" s="788"/>
      <c r="MZY7" s="788"/>
      <c r="MZZ7" s="788"/>
      <c r="NAA7" s="788"/>
      <c r="NAB7" s="788"/>
      <c r="NAC7" s="788"/>
      <c r="NAD7" s="788"/>
      <c r="NAE7" s="788"/>
      <c r="NAF7" s="788"/>
      <c r="NAG7" s="788"/>
      <c r="NAH7" s="788"/>
      <c r="NAI7" s="788"/>
      <c r="NAJ7" s="788"/>
      <c r="NAK7" s="788"/>
      <c r="NAL7" s="788"/>
      <c r="NAM7" s="788"/>
      <c r="NAN7" s="788"/>
      <c r="NAO7" s="788"/>
      <c r="NAP7" s="788"/>
      <c r="NAQ7" s="788"/>
      <c r="NAR7" s="788"/>
      <c r="NAS7" s="788"/>
      <c r="NAT7" s="788"/>
      <c r="NAU7" s="788"/>
      <c r="NAV7" s="788"/>
      <c r="NAW7" s="788"/>
      <c r="NAX7" s="788"/>
      <c r="NAY7" s="788"/>
      <c r="NAZ7" s="788"/>
      <c r="NBA7" s="788"/>
      <c r="NBB7" s="788"/>
      <c r="NBC7" s="788"/>
      <c r="NBD7" s="788"/>
      <c r="NBE7" s="788"/>
      <c r="NBF7" s="788"/>
      <c r="NBG7" s="788"/>
      <c r="NBH7" s="788"/>
      <c r="NBI7" s="788"/>
      <c r="NBJ7" s="788"/>
      <c r="NBK7" s="788"/>
      <c r="NBL7" s="788"/>
      <c r="NBM7" s="788"/>
      <c r="NBN7" s="788"/>
      <c r="NBO7" s="788"/>
      <c r="NBP7" s="788"/>
      <c r="NBQ7" s="788"/>
      <c r="NBR7" s="788"/>
      <c r="NBS7" s="788"/>
      <c r="NBT7" s="788"/>
      <c r="NBU7" s="788"/>
      <c r="NBV7" s="788"/>
      <c r="NBW7" s="788"/>
      <c r="NBX7" s="788"/>
      <c r="NBY7" s="788"/>
      <c r="NBZ7" s="788"/>
      <c r="NCA7" s="788"/>
      <c r="NCB7" s="788"/>
      <c r="NCC7" s="788"/>
      <c r="NCD7" s="788"/>
      <c r="NCE7" s="788"/>
      <c r="NCF7" s="788"/>
      <c r="NCG7" s="788"/>
      <c r="NCH7" s="788"/>
      <c r="NCI7" s="788"/>
      <c r="NCJ7" s="788"/>
      <c r="NCK7" s="788"/>
      <c r="NCL7" s="788"/>
      <c r="NCM7" s="788"/>
      <c r="NCN7" s="788"/>
      <c r="NCO7" s="788"/>
      <c r="NCP7" s="788"/>
      <c r="NCQ7" s="788"/>
      <c r="NCR7" s="788"/>
      <c r="NCS7" s="788"/>
      <c r="NCT7" s="788"/>
      <c r="NCU7" s="788"/>
      <c r="NCV7" s="788"/>
      <c r="NCW7" s="788"/>
      <c r="NCX7" s="788"/>
      <c r="NCY7" s="788"/>
      <c r="NCZ7" s="788"/>
      <c r="NDA7" s="788"/>
      <c r="NDB7" s="788"/>
      <c r="NDC7" s="788"/>
      <c r="NDD7" s="788"/>
      <c r="NDE7" s="788"/>
      <c r="NDF7" s="788"/>
      <c r="NDG7" s="788"/>
      <c r="NDH7" s="788"/>
      <c r="NDI7" s="788"/>
      <c r="NDJ7" s="788"/>
      <c r="NDK7" s="788"/>
      <c r="NDL7" s="788"/>
      <c r="NDM7" s="788"/>
      <c r="NDN7" s="788"/>
      <c r="NDO7" s="788"/>
      <c r="NDP7" s="788"/>
      <c r="NDQ7" s="788"/>
      <c r="NDR7" s="788"/>
      <c r="NDS7" s="788"/>
      <c r="NDT7" s="788"/>
      <c r="NDU7" s="788"/>
      <c r="NDV7" s="788"/>
      <c r="NDW7" s="788"/>
      <c r="NDX7" s="788"/>
      <c r="NDY7" s="788"/>
      <c r="NDZ7" s="788"/>
      <c r="NEA7" s="788"/>
      <c r="NEB7" s="788"/>
      <c r="NEC7" s="788"/>
      <c r="NED7" s="788"/>
      <c r="NEE7" s="788"/>
      <c r="NEF7" s="788"/>
      <c r="NEG7" s="788"/>
      <c r="NEH7" s="788"/>
      <c r="NEI7" s="788"/>
      <c r="NEJ7" s="788"/>
      <c r="NEK7" s="788"/>
      <c r="NEL7" s="788"/>
      <c r="NEM7" s="788"/>
      <c r="NEN7" s="788"/>
      <c r="NEO7" s="788"/>
      <c r="NEP7" s="788"/>
      <c r="NEQ7" s="788"/>
      <c r="NER7" s="788"/>
      <c r="NES7" s="788"/>
      <c r="NET7" s="788"/>
      <c r="NEU7" s="788"/>
      <c r="NEV7" s="788"/>
      <c r="NEW7" s="788"/>
      <c r="NEX7" s="788"/>
      <c r="NEY7" s="788"/>
      <c r="NEZ7" s="788"/>
      <c r="NFA7" s="788"/>
      <c r="NFB7" s="788"/>
      <c r="NFC7" s="788"/>
      <c r="NFD7" s="788"/>
      <c r="NFE7" s="788"/>
      <c r="NFF7" s="788"/>
      <c r="NFG7" s="788"/>
      <c r="NFH7" s="788"/>
      <c r="NFI7" s="788"/>
      <c r="NFJ7" s="788"/>
      <c r="NFK7" s="788"/>
      <c r="NFL7" s="788"/>
      <c r="NFM7" s="788"/>
      <c r="NFN7" s="788"/>
      <c r="NFO7" s="788"/>
      <c r="NFP7" s="788"/>
      <c r="NFQ7" s="788"/>
      <c r="NFR7" s="788"/>
      <c r="NFS7" s="788"/>
      <c r="NFT7" s="788"/>
      <c r="NFU7" s="788"/>
      <c r="NFV7" s="788"/>
      <c r="NFW7" s="788"/>
      <c r="NFX7" s="788"/>
      <c r="NFY7" s="788"/>
      <c r="NFZ7" s="788"/>
      <c r="NGA7" s="788"/>
      <c r="NGB7" s="788"/>
      <c r="NGC7" s="788"/>
      <c r="NGD7" s="788"/>
      <c r="NGE7" s="788"/>
      <c r="NGF7" s="788"/>
      <c r="NGG7" s="788"/>
      <c r="NGH7" s="788"/>
      <c r="NGI7" s="788"/>
      <c r="NGJ7" s="788"/>
      <c r="NGK7" s="788"/>
      <c r="NGL7" s="788"/>
      <c r="NGM7" s="788"/>
      <c r="NGN7" s="788"/>
      <c r="NGO7" s="788"/>
      <c r="NGP7" s="788"/>
      <c r="NGQ7" s="788"/>
      <c r="NGR7" s="788"/>
      <c r="NGS7" s="788"/>
      <c r="NGT7" s="788"/>
      <c r="NGU7" s="788"/>
      <c r="NGV7" s="788"/>
      <c r="NGW7" s="788"/>
      <c r="NGX7" s="788"/>
      <c r="NGY7" s="788"/>
      <c r="NGZ7" s="788"/>
      <c r="NHA7" s="788"/>
      <c r="NHB7" s="788"/>
      <c r="NHC7" s="788"/>
      <c r="NHD7" s="788"/>
      <c r="NHE7" s="788"/>
      <c r="NHF7" s="788"/>
      <c r="NHG7" s="788"/>
      <c r="NHH7" s="788"/>
      <c r="NHI7" s="788"/>
      <c r="NHJ7" s="788"/>
      <c r="NHK7" s="788"/>
      <c r="NHL7" s="788"/>
      <c r="NHM7" s="788"/>
      <c r="NHN7" s="788"/>
      <c r="NHO7" s="788"/>
      <c r="NHP7" s="788"/>
      <c r="NHQ7" s="788"/>
      <c r="NHR7" s="788"/>
      <c r="NHS7" s="788"/>
      <c r="NHT7" s="788"/>
      <c r="NHU7" s="788"/>
      <c r="NHV7" s="788"/>
      <c r="NHW7" s="788"/>
      <c r="NHX7" s="788"/>
      <c r="NHY7" s="788"/>
      <c r="NHZ7" s="788"/>
      <c r="NIA7" s="788"/>
      <c r="NIB7" s="788"/>
      <c r="NIC7" s="788"/>
      <c r="NID7" s="788"/>
      <c r="NIE7" s="788"/>
      <c r="NIF7" s="788"/>
      <c r="NIG7" s="788"/>
      <c r="NIH7" s="788"/>
      <c r="NII7" s="788"/>
      <c r="NIJ7" s="788"/>
      <c r="NIK7" s="788"/>
      <c r="NIL7" s="788"/>
      <c r="NIM7" s="788"/>
      <c r="NIN7" s="788"/>
      <c r="NIO7" s="788"/>
      <c r="NIP7" s="788"/>
      <c r="NIQ7" s="788"/>
      <c r="NIR7" s="788"/>
      <c r="NIS7" s="788"/>
      <c r="NIT7" s="788"/>
      <c r="NIU7" s="788"/>
      <c r="NIV7" s="788"/>
      <c r="NIW7" s="788"/>
      <c r="NIX7" s="788"/>
      <c r="NIY7" s="788"/>
      <c r="NIZ7" s="788"/>
      <c r="NJA7" s="788"/>
      <c r="NJB7" s="788"/>
      <c r="NJC7" s="788"/>
      <c r="NJD7" s="788"/>
      <c r="NJE7" s="788"/>
      <c r="NJF7" s="788"/>
      <c r="NJG7" s="788"/>
      <c r="NJH7" s="788"/>
      <c r="NJI7" s="788"/>
      <c r="NJJ7" s="788"/>
      <c r="NJK7" s="788"/>
      <c r="NJL7" s="788"/>
      <c r="NJM7" s="788"/>
      <c r="NJN7" s="788"/>
      <c r="NJO7" s="788"/>
      <c r="NJP7" s="788"/>
      <c r="NJQ7" s="788"/>
      <c r="NJR7" s="788"/>
      <c r="NJS7" s="788"/>
      <c r="NJT7" s="788"/>
      <c r="NJU7" s="788"/>
      <c r="NJV7" s="788"/>
      <c r="NJW7" s="788"/>
      <c r="NJX7" s="788"/>
      <c r="NJY7" s="788"/>
      <c r="NJZ7" s="788"/>
      <c r="NKA7" s="788"/>
      <c r="NKB7" s="788"/>
      <c r="NKC7" s="788"/>
      <c r="NKD7" s="788"/>
      <c r="NKE7" s="788"/>
      <c r="NKF7" s="788"/>
      <c r="NKG7" s="788"/>
      <c r="NKH7" s="788"/>
      <c r="NKI7" s="788"/>
      <c r="NKJ7" s="788"/>
      <c r="NKK7" s="788"/>
      <c r="NKL7" s="788"/>
      <c r="NKM7" s="788"/>
      <c r="NKN7" s="788"/>
      <c r="NKO7" s="788"/>
      <c r="NKP7" s="788"/>
      <c r="NKQ7" s="788"/>
      <c r="NKR7" s="788"/>
      <c r="NKS7" s="788"/>
      <c r="NKT7" s="788"/>
      <c r="NKU7" s="788"/>
      <c r="NKV7" s="788"/>
      <c r="NKW7" s="788"/>
      <c r="NKX7" s="788"/>
      <c r="NKY7" s="788"/>
      <c r="NKZ7" s="788"/>
      <c r="NLA7" s="788"/>
      <c r="NLB7" s="788"/>
      <c r="NLC7" s="788"/>
      <c r="NLD7" s="788"/>
      <c r="NLE7" s="788"/>
      <c r="NLF7" s="788"/>
      <c r="NLG7" s="788"/>
      <c r="NLH7" s="788"/>
      <c r="NLI7" s="788"/>
      <c r="NLJ7" s="788"/>
      <c r="NLK7" s="788"/>
      <c r="NLL7" s="788"/>
      <c r="NLM7" s="788"/>
      <c r="NLN7" s="788"/>
      <c r="NLO7" s="788"/>
      <c r="NLP7" s="788"/>
      <c r="NLQ7" s="788"/>
      <c r="NLR7" s="788"/>
      <c r="NLS7" s="788"/>
      <c r="NLT7" s="788"/>
      <c r="NLU7" s="788"/>
      <c r="NLV7" s="788"/>
      <c r="NLW7" s="788"/>
      <c r="NLX7" s="788"/>
      <c r="NLY7" s="788"/>
      <c r="NLZ7" s="788"/>
      <c r="NMA7" s="788"/>
      <c r="NMB7" s="788"/>
      <c r="NMC7" s="788"/>
      <c r="NMD7" s="788"/>
      <c r="NME7" s="788"/>
      <c r="NMF7" s="788"/>
      <c r="NMG7" s="788"/>
      <c r="NMH7" s="788"/>
      <c r="NMI7" s="788"/>
      <c r="NMJ7" s="788"/>
      <c r="NMK7" s="788"/>
      <c r="NML7" s="788"/>
      <c r="NMM7" s="788"/>
      <c r="NMN7" s="788"/>
      <c r="NMO7" s="788"/>
      <c r="NMP7" s="788"/>
      <c r="NMQ7" s="788"/>
      <c r="NMR7" s="788"/>
      <c r="NMS7" s="788"/>
      <c r="NMT7" s="788"/>
      <c r="NMU7" s="788"/>
      <c r="NMV7" s="788"/>
      <c r="NMW7" s="788"/>
      <c r="NMX7" s="788"/>
      <c r="NMY7" s="788"/>
      <c r="NMZ7" s="788"/>
      <c r="NNA7" s="788"/>
      <c r="NNB7" s="788"/>
      <c r="NNC7" s="788"/>
      <c r="NND7" s="788"/>
      <c r="NNE7" s="788"/>
      <c r="NNF7" s="788"/>
      <c r="NNG7" s="788"/>
      <c r="NNH7" s="788"/>
      <c r="NNI7" s="788"/>
      <c r="NNJ7" s="788"/>
      <c r="NNK7" s="788"/>
      <c r="NNL7" s="788"/>
      <c r="NNM7" s="788"/>
      <c r="NNN7" s="788"/>
      <c r="NNO7" s="788"/>
      <c r="NNP7" s="788"/>
      <c r="NNQ7" s="788"/>
      <c r="NNR7" s="788"/>
      <c r="NNS7" s="788"/>
      <c r="NNT7" s="788"/>
      <c r="NNU7" s="788"/>
      <c r="NNV7" s="788"/>
      <c r="NNW7" s="788"/>
      <c r="NNX7" s="788"/>
      <c r="NNY7" s="788"/>
      <c r="NNZ7" s="788"/>
      <c r="NOA7" s="788"/>
      <c r="NOB7" s="788"/>
      <c r="NOC7" s="788"/>
      <c r="NOD7" s="788"/>
      <c r="NOE7" s="788"/>
      <c r="NOF7" s="788"/>
      <c r="NOG7" s="788"/>
      <c r="NOH7" s="788"/>
      <c r="NOI7" s="788"/>
      <c r="NOJ7" s="788"/>
      <c r="NOK7" s="788"/>
      <c r="NOL7" s="788"/>
      <c r="NOM7" s="788"/>
      <c r="NON7" s="788"/>
      <c r="NOO7" s="788"/>
      <c r="NOP7" s="788"/>
      <c r="NOQ7" s="788"/>
      <c r="NOR7" s="788"/>
      <c r="NOS7" s="788"/>
      <c r="NOT7" s="788"/>
      <c r="NOU7" s="788"/>
      <c r="NOV7" s="788"/>
      <c r="NOW7" s="788"/>
      <c r="NOX7" s="788"/>
      <c r="NOY7" s="788"/>
      <c r="NOZ7" s="788"/>
      <c r="NPA7" s="788"/>
      <c r="NPB7" s="788"/>
      <c r="NPC7" s="788"/>
      <c r="NPD7" s="788"/>
      <c r="NPE7" s="788"/>
      <c r="NPF7" s="788"/>
      <c r="NPG7" s="788"/>
      <c r="NPH7" s="788"/>
      <c r="NPI7" s="788"/>
      <c r="NPJ7" s="788"/>
      <c r="NPK7" s="788"/>
      <c r="NPL7" s="788"/>
      <c r="NPM7" s="788"/>
      <c r="NPN7" s="788"/>
      <c r="NPO7" s="788"/>
      <c r="NPP7" s="788"/>
      <c r="NPQ7" s="788"/>
      <c r="NPR7" s="788"/>
      <c r="NPS7" s="788"/>
      <c r="NPT7" s="788"/>
      <c r="NPU7" s="788"/>
      <c r="NPV7" s="788"/>
      <c r="NPW7" s="788"/>
      <c r="NPX7" s="788"/>
      <c r="NPY7" s="788"/>
      <c r="NPZ7" s="788"/>
      <c r="NQA7" s="788"/>
      <c r="NQB7" s="788"/>
      <c r="NQC7" s="788"/>
      <c r="NQD7" s="788"/>
      <c r="NQE7" s="788"/>
      <c r="NQF7" s="788"/>
      <c r="NQG7" s="788"/>
      <c r="NQH7" s="788"/>
      <c r="NQI7" s="788"/>
      <c r="NQJ7" s="788"/>
      <c r="NQK7" s="788"/>
      <c r="NQL7" s="788"/>
      <c r="NQM7" s="788"/>
      <c r="NQN7" s="788"/>
      <c r="NQO7" s="788"/>
      <c r="NQP7" s="788"/>
      <c r="NQQ7" s="788"/>
      <c r="NQR7" s="788"/>
      <c r="NQS7" s="788"/>
      <c r="NQT7" s="788"/>
      <c r="NQU7" s="788"/>
      <c r="NQV7" s="788"/>
      <c r="NQW7" s="788"/>
      <c r="NQX7" s="788"/>
      <c r="NQY7" s="788"/>
      <c r="NQZ7" s="788"/>
      <c r="NRA7" s="788"/>
      <c r="NRB7" s="788"/>
      <c r="NRC7" s="788"/>
      <c r="NRD7" s="788"/>
      <c r="NRE7" s="788"/>
      <c r="NRF7" s="788"/>
      <c r="NRG7" s="788"/>
      <c r="NRH7" s="788"/>
      <c r="NRI7" s="788"/>
      <c r="NRJ7" s="788"/>
      <c r="NRK7" s="788"/>
      <c r="NRL7" s="788"/>
      <c r="NRM7" s="788"/>
      <c r="NRN7" s="788"/>
      <c r="NRO7" s="788"/>
      <c r="NRP7" s="788"/>
      <c r="NRQ7" s="788"/>
      <c r="NRR7" s="788"/>
      <c r="NRS7" s="788"/>
      <c r="NRT7" s="788"/>
      <c r="NRU7" s="788"/>
      <c r="NRV7" s="788"/>
      <c r="NRW7" s="788"/>
      <c r="NRX7" s="788"/>
      <c r="NRY7" s="788"/>
      <c r="NRZ7" s="788"/>
      <c r="NSA7" s="788"/>
      <c r="NSB7" s="788"/>
      <c r="NSC7" s="788"/>
      <c r="NSD7" s="788"/>
      <c r="NSE7" s="788"/>
      <c r="NSF7" s="788"/>
      <c r="NSG7" s="788"/>
      <c r="NSH7" s="788"/>
      <c r="NSI7" s="788"/>
      <c r="NSJ7" s="788"/>
      <c r="NSK7" s="788"/>
      <c r="NSL7" s="788"/>
      <c r="NSM7" s="788"/>
      <c r="NSN7" s="788"/>
      <c r="NSO7" s="788"/>
      <c r="NSP7" s="788"/>
      <c r="NSQ7" s="788"/>
      <c r="NSR7" s="788"/>
      <c r="NSS7" s="788"/>
      <c r="NST7" s="788"/>
      <c r="NSU7" s="788"/>
      <c r="NSV7" s="788"/>
      <c r="NSW7" s="788"/>
      <c r="NSX7" s="788"/>
      <c r="NSY7" s="788"/>
      <c r="NSZ7" s="788"/>
      <c r="NTA7" s="788"/>
      <c r="NTB7" s="788"/>
      <c r="NTC7" s="788"/>
      <c r="NTD7" s="788"/>
      <c r="NTE7" s="788"/>
      <c r="NTF7" s="788"/>
      <c r="NTG7" s="788"/>
      <c r="NTH7" s="788"/>
      <c r="NTI7" s="788"/>
      <c r="NTJ7" s="788"/>
      <c r="NTK7" s="788"/>
      <c r="NTL7" s="788"/>
      <c r="NTM7" s="788"/>
      <c r="NTN7" s="788"/>
      <c r="NTO7" s="788"/>
      <c r="NTP7" s="788"/>
      <c r="NTQ7" s="788"/>
      <c r="NTR7" s="788"/>
      <c r="NTS7" s="788"/>
      <c r="NTT7" s="788"/>
      <c r="NTU7" s="788"/>
      <c r="NTV7" s="788"/>
      <c r="NTW7" s="788"/>
      <c r="NTX7" s="788"/>
      <c r="NTY7" s="788"/>
      <c r="NTZ7" s="788"/>
      <c r="NUA7" s="788"/>
      <c r="NUB7" s="788"/>
      <c r="NUC7" s="788"/>
      <c r="NUD7" s="788"/>
      <c r="NUE7" s="788"/>
      <c r="NUF7" s="788"/>
      <c r="NUG7" s="788"/>
      <c r="NUH7" s="788"/>
      <c r="NUI7" s="788"/>
      <c r="NUJ7" s="788"/>
      <c r="NUK7" s="788"/>
      <c r="NUL7" s="788"/>
      <c r="NUM7" s="788"/>
      <c r="NUN7" s="788"/>
      <c r="NUO7" s="788"/>
      <c r="NUP7" s="788"/>
      <c r="NUQ7" s="788"/>
      <c r="NUR7" s="788"/>
      <c r="NUS7" s="788"/>
      <c r="NUT7" s="788"/>
      <c r="NUU7" s="788"/>
      <c r="NUV7" s="788"/>
      <c r="NUW7" s="788"/>
      <c r="NUX7" s="788"/>
      <c r="NUY7" s="788"/>
      <c r="NUZ7" s="788"/>
      <c r="NVA7" s="788"/>
      <c r="NVB7" s="788"/>
      <c r="NVC7" s="788"/>
      <c r="NVD7" s="788"/>
      <c r="NVE7" s="788"/>
      <c r="NVF7" s="788"/>
      <c r="NVG7" s="788"/>
      <c r="NVH7" s="788"/>
      <c r="NVI7" s="788"/>
      <c r="NVJ7" s="788"/>
      <c r="NVK7" s="788"/>
      <c r="NVL7" s="788"/>
      <c r="NVM7" s="788"/>
      <c r="NVN7" s="788"/>
      <c r="NVO7" s="788"/>
      <c r="NVP7" s="788"/>
      <c r="NVQ7" s="788"/>
      <c r="NVR7" s="788"/>
      <c r="NVS7" s="788"/>
      <c r="NVT7" s="788"/>
      <c r="NVU7" s="788"/>
      <c r="NVV7" s="788"/>
      <c r="NVW7" s="788"/>
      <c r="NVX7" s="788"/>
      <c r="NVY7" s="788"/>
      <c r="NVZ7" s="788"/>
      <c r="NWA7" s="788"/>
      <c r="NWB7" s="788"/>
      <c r="NWC7" s="788"/>
      <c r="NWD7" s="788"/>
      <c r="NWE7" s="788"/>
      <c r="NWF7" s="788"/>
      <c r="NWG7" s="788"/>
      <c r="NWH7" s="788"/>
      <c r="NWI7" s="788"/>
      <c r="NWJ7" s="788"/>
      <c r="NWK7" s="788"/>
      <c r="NWL7" s="788"/>
      <c r="NWM7" s="788"/>
      <c r="NWN7" s="788"/>
      <c r="NWO7" s="788"/>
      <c r="NWP7" s="788"/>
      <c r="NWQ7" s="788"/>
      <c r="NWR7" s="788"/>
      <c r="NWS7" s="788"/>
      <c r="NWT7" s="788"/>
      <c r="NWU7" s="788"/>
      <c r="NWV7" s="788"/>
      <c r="NWW7" s="788"/>
      <c r="NWX7" s="788"/>
      <c r="NWY7" s="788"/>
      <c r="NWZ7" s="788"/>
      <c r="NXA7" s="788"/>
      <c r="NXB7" s="788"/>
      <c r="NXC7" s="788"/>
      <c r="NXD7" s="788"/>
      <c r="NXE7" s="788"/>
      <c r="NXF7" s="788"/>
      <c r="NXG7" s="788"/>
      <c r="NXH7" s="788"/>
      <c r="NXI7" s="788"/>
      <c r="NXJ7" s="788"/>
      <c r="NXK7" s="788"/>
      <c r="NXL7" s="788"/>
      <c r="NXM7" s="788"/>
      <c r="NXN7" s="788"/>
      <c r="NXO7" s="788"/>
      <c r="NXP7" s="788"/>
      <c r="NXQ7" s="788"/>
      <c r="NXR7" s="788"/>
      <c r="NXS7" s="788"/>
      <c r="NXT7" s="788"/>
      <c r="NXU7" s="788"/>
      <c r="NXV7" s="788"/>
      <c r="NXW7" s="788"/>
      <c r="NXX7" s="788"/>
      <c r="NXY7" s="788"/>
      <c r="NXZ7" s="788"/>
      <c r="NYA7" s="788"/>
      <c r="NYB7" s="788"/>
      <c r="NYC7" s="788"/>
      <c r="NYD7" s="788"/>
      <c r="NYE7" s="788"/>
      <c r="NYF7" s="788"/>
      <c r="NYG7" s="788"/>
      <c r="NYH7" s="788"/>
      <c r="NYI7" s="788"/>
      <c r="NYJ7" s="788"/>
      <c r="NYK7" s="788"/>
      <c r="NYL7" s="788"/>
      <c r="NYM7" s="788"/>
      <c r="NYN7" s="788"/>
      <c r="NYO7" s="788"/>
      <c r="NYP7" s="788"/>
      <c r="NYQ7" s="788"/>
      <c r="NYR7" s="788"/>
      <c r="NYS7" s="788"/>
      <c r="NYT7" s="788"/>
      <c r="NYU7" s="788"/>
      <c r="NYV7" s="788"/>
      <c r="NYW7" s="788"/>
      <c r="NYX7" s="788"/>
      <c r="NYY7" s="788"/>
      <c r="NYZ7" s="788"/>
      <c r="NZA7" s="788"/>
      <c r="NZB7" s="788"/>
      <c r="NZC7" s="788"/>
      <c r="NZD7" s="788"/>
      <c r="NZE7" s="788"/>
      <c r="NZF7" s="788"/>
      <c r="NZG7" s="788"/>
      <c r="NZH7" s="788"/>
      <c r="NZI7" s="788"/>
      <c r="NZJ7" s="788"/>
      <c r="NZK7" s="788"/>
      <c r="NZL7" s="788"/>
      <c r="NZM7" s="788"/>
      <c r="NZN7" s="788"/>
      <c r="NZO7" s="788"/>
      <c r="NZP7" s="788"/>
      <c r="NZQ7" s="788"/>
      <c r="NZR7" s="788"/>
      <c r="NZS7" s="788"/>
      <c r="NZT7" s="788"/>
      <c r="NZU7" s="788"/>
      <c r="NZV7" s="788"/>
      <c r="NZW7" s="788"/>
      <c r="NZX7" s="788"/>
      <c r="NZY7" s="788"/>
      <c r="NZZ7" s="788"/>
      <c r="OAA7" s="788"/>
      <c r="OAB7" s="788"/>
      <c r="OAC7" s="788"/>
      <c r="OAD7" s="788"/>
      <c r="OAE7" s="788"/>
      <c r="OAF7" s="788"/>
      <c r="OAG7" s="788"/>
      <c r="OAH7" s="788"/>
      <c r="OAI7" s="788"/>
      <c r="OAJ7" s="788"/>
      <c r="OAK7" s="788"/>
      <c r="OAL7" s="788"/>
      <c r="OAM7" s="788"/>
      <c r="OAN7" s="788"/>
      <c r="OAO7" s="788"/>
      <c r="OAP7" s="788"/>
      <c r="OAQ7" s="788"/>
      <c r="OAR7" s="788"/>
      <c r="OAS7" s="788"/>
      <c r="OAT7" s="788"/>
      <c r="OAU7" s="788"/>
      <c r="OAV7" s="788"/>
      <c r="OAW7" s="788"/>
      <c r="OAX7" s="788"/>
      <c r="OAY7" s="788"/>
      <c r="OAZ7" s="788"/>
      <c r="OBA7" s="788"/>
      <c r="OBB7" s="788"/>
      <c r="OBC7" s="788"/>
      <c r="OBD7" s="788"/>
      <c r="OBE7" s="788"/>
      <c r="OBF7" s="788"/>
      <c r="OBG7" s="788"/>
      <c r="OBH7" s="788"/>
      <c r="OBI7" s="788"/>
      <c r="OBJ7" s="788"/>
      <c r="OBK7" s="788"/>
      <c r="OBL7" s="788"/>
      <c r="OBM7" s="788"/>
      <c r="OBN7" s="788"/>
      <c r="OBO7" s="788"/>
      <c r="OBP7" s="788"/>
      <c r="OBQ7" s="788"/>
      <c r="OBR7" s="788"/>
      <c r="OBS7" s="788"/>
      <c r="OBT7" s="788"/>
      <c r="OBU7" s="788"/>
      <c r="OBV7" s="788"/>
      <c r="OBW7" s="788"/>
      <c r="OBX7" s="788"/>
      <c r="OBY7" s="788"/>
      <c r="OBZ7" s="788"/>
      <c r="OCA7" s="788"/>
      <c r="OCB7" s="788"/>
      <c r="OCC7" s="788"/>
      <c r="OCD7" s="788"/>
      <c r="OCE7" s="788"/>
      <c r="OCF7" s="788"/>
      <c r="OCG7" s="788"/>
      <c r="OCH7" s="788"/>
      <c r="OCI7" s="788"/>
      <c r="OCJ7" s="788"/>
      <c r="OCK7" s="788"/>
      <c r="OCL7" s="788"/>
      <c r="OCM7" s="788"/>
      <c r="OCN7" s="788"/>
      <c r="OCO7" s="788"/>
      <c r="OCP7" s="788"/>
      <c r="OCQ7" s="788"/>
      <c r="OCR7" s="788"/>
      <c r="OCS7" s="788"/>
      <c r="OCT7" s="788"/>
      <c r="OCU7" s="788"/>
      <c r="OCV7" s="788"/>
      <c r="OCW7" s="788"/>
      <c r="OCX7" s="788"/>
      <c r="OCY7" s="788"/>
      <c r="OCZ7" s="788"/>
      <c r="ODA7" s="788"/>
      <c r="ODB7" s="788"/>
      <c r="ODC7" s="788"/>
      <c r="ODD7" s="788"/>
      <c r="ODE7" s="788"/>
      <c r="ODF7" s="788"/>
      <c r="ODG7" s="788"/>
      <c r="ODH7" s="788"/>
      <c r="ODI7" s="788"/>
      <c r="ODJ7" s="788"/>
      <c r="ODK7" s="788"/>
      <c r="ODL7" s="788"/>
      <c r="ODM7" s="788"/>
      <c r="ODN7" s="788"/>
      <c r="ODO7" s="788"/>
      <c r="ODP7" s="788"/>
      <c r="ODQ7" s="788"/>
      <c r="ODR7" s="788"/>
      <c r="ODS7" s="788"/>
      <c r="ODT7" s="788"/>
      <c r="ODU7" s="788"/>
      <c r="ODV7" s="788"/>
      <c r="ODW7" s="788"/>
      <c r="ODX7" s="788"/>
      <c r="ODY7" s="788"/>
      <c r="ODZ7" s="788"/>
      <c r="OEA7" s="788"/>
      <c r="OEB7" s="788"/>
      <c r="OEC7" s="788"/>
      <c r="OED7" s="788"/>
      <c r="OEE7" s="788"/>
      <c r="OEF7" s="788"/>
      <c r="OEG7" s="788"/>
      <c r="OEH7" s="788"/>
      <c r="OEI7" s="788"/>
      <c r="OEJ7" s="788"/>
      <c r="OEK7" s="788"/>
      <c r="OEL7" s="788"/>
      <c r="OEM7" s="788"/>
      <c r="OEN7" s="788"/>
      <c r="OEO7" s="788"/>
      <c r="OEP7" s="788"/>
      <c r="OEQ7" s="788"/>
      <c r="OER7" s="788"/>
      <c r="OES7" s="788"/>
      <c r="OET7" s="788"/>
      <c r="OEU7" s="788"/>
      <c r="OEV7" s="788"/>
      <c r="OEW7" s="788"/>
      <c r="OEX7" s="788"/>
      <c r="OEY7" s="788"/>
      <c r="OEZ7" s="788"/>
      <c r="OFA7" s="788"/>
      <c r="OFB7" s="788"/>
      <c r="OFC7" s="788"/>
      <c r="OFD7" s="788"/>
      <c r="OFE7" s="788"/>
      <c r="OFF7" s="788"/>
      <c r="OFG7" s="788"/>
      <c r="OFH7" s="788"/>
      <c r="OFI7" s="788"/>
      <c r="OFJ7" s="788"/>
      <c r="OFK7" s="788"/>
      <c r="OFL7" s="788"/>
      <c r="OFM7" s="788"/>
      <c r="OFN7" s="788"/>
      <c r="OFO7" s="788"/>
      <c r="OFP7" s="788"/>
      <c r="OFQ7" s="788"/>
      <c r="OFR7" s="788"/>
      <c r="OFS7" s="788"/>
      <c r="OFT7" s="788"/>
      <c r="OFU7" s="788"/>
      <c r="OFV7" s="788"/>
      <c r="OFW7" s="788"/>
      <c r="OFX7" s="788"/>
      <c r="OFY7" s="788"/>
      <c r="OFZ7" s="788"/>
      <c r="OGA7" s="788"/>
      <c r="OGB7" s="788"/>
      <c r="OGC7" s="788"/>
      <c r="OGD7" s="788"/>
      <c r="OGE7" s="788"/>
      <c r="OGF7" s="788"/>
      <c r="OGG7" s="788"/>
      <c r="OGH7" s="788"/>
      <c r="OGI7" s="788"/>
      <c r="OGJ7" s="788"/>
      <c r="OGK7" s="788"/>
      <c r="OGL7" s="788"/>
      <c r="OGM7" s="788"/>
      <c r="OGN7" s="788"/>
      <c r="OGO7" s="788"/>
      <c r="OGP7" s="788"/>
      <c r="OGQ7" s="788"/>
      <c r="OGR7" s="788"/>
      <c r="OGS7" s="788"/>
      <c r="OGT7" s="788"/>
      <c r="OGU7" s="788"/>
      <c r="OGV7" s="788"/>
      <c r="OGW7" s="788"/>
      <c r="OGX7" s="788"/>
      <c r="OGY7" s="788"/>
      <c r="OGZ7" s="788"/>
      <c r="OHA7" s="788"/>
      <c r="OHB7" s="788"/>
      <c r="OHC7" s="788"/>
      <c r="OHD7" s="788"/>
      <c r="OHE7" s="788"/>
      <c r="OHF7" s="788"/>
      <c r="OHG7" s="788"/>
      <c r="OHH7" s="788"/>
      <c r="OHI7" s="788"/>
      <c r="OHJ7" s="788"/>
      <c r="OHK7" s="788"/>
      <c r="OHL7" s="788"/>
      <c r="OHM7" s="788"/>
      <c r="OHN7" s="788"/>
      <c r="OHO7" s="788"/>
      <c r="OHP7" s="788"/>
      <c r="OHQ7" s="788"/>
      <c r="OHR7" s="788"/>
      <c r="OHS7" s="788"/>
      <c r="OHT7" s="788"/>
      <c r="OHU7" s="788"/>
      <c r="OHV7" s="788"/>
      <c r="OHW7" s="788"/>
      <c r="OHX7" s="788"/>
      <c r="OHY7" s="788"/>
      <c r="OHZ7" s="788"/>
      <c r="OIA7" s="788"/>
      <c r="OIB7" s="788"/>
      <c r="OIC7" s="788"/>
      <c r="OID7" s="788"/>
      <c r="OIE7" s="788"/>
      <c r="OIF7" s="788"/>
      <c r="OIG7" s="788"/>
      <c r="OIH7" s="788"/>
      <c r="OII7" s="788"/>
      <c r="OIJ7" s="788"/>
      <c r="OIK7" s="788"/>
      <c r="OIL7" s="788"/>
      <c r="OIM7" s="788"/>
      <c r="OIN7" s="788"/>
      <c r="OIO7" s="788"/>
      <c r="OIP7" s="788"/>
      <c r="OIQ7" s="788"/>
      <c r="OIR7" s="788"/>
      <c r="OIS7" s="788"/>
      <c r="OIT7" s="788"/>
      <c r="OIU7" s="788"/>
      <c r="OIV7" s="788"/>
      <c r="OIW7" s="788"/>
      <c r="OIX7" s="788"/>
      <c r="OIY7" s="788"/>
      <c r="OIZ7" s="788"/>
      <c r="OJA7" s="788"/>
      <c r="OJB7" s="788"/>
      <c r="OJC7" s="788"/>
      <c r="OJD7" s="788"/>
      <c r="OJE7" s="788"/>
      <c r="OJF7" s="788"/>
      <c r="OJG7" s="788"/>
      <c r="OJH7" s="788"/>
      <c r="OJI7" s="788"/>
      <c r="OJJ7" s="788"/>
      <c r="OJK7" s="788"/>
      <c r="OJL7" s="788"/>
      <c r="OJM7" s="788"/>
      <c r="OJN7" s="788"/>
      <c r="OJO7" s="788"/>
      <c r="OJP7" s="788"/>
      <c r="OJQ7" s="788"/>
      <c r="OJR7" s="788"/>
      <c r="OJS7" s="788"/>
      <c r="OJT7" s="788"/>
      <c r="OJU7" s="788"/>
      <c r="OJV7" s="788"/>
      <c r="OJW7" s="788"/>
      <c r="OJX7" s="788"/>
      <c r="OJY7" s="788"/>
      <c r="OJZ7" s="788"/>
      <c r="OKA7" s="788"/>
      <c r="OKB7" s="788"/>
      <c r="OKC7" s="788"/>
      <c r="OKD7" s="788"/>
      <c r="OKE7" s="788"/>
      <c r="OKF7" s="788"/>
      <c r="OKG7" s="788"/>
      <c r="OKH7" s="788"/>
      <c r="OKI7" s="788"/>
      <c r="OKJ7" s="788"/>
      <c r="OKK7" s="788"/>
      <c r="OKL7" s="788"/>
      <c r="OKM7" s="788"/>
      <c r="OKN7" s="788"/>
      <c r="OKO7" s="788"/>
      <c r="OKP7" s="788"/>
      <c r="OKQ7" s="788"/>
      <c r="OKR7" s="788"/>
      <c r="OKS7" s="788"/>
      <c r="OKT7" s="788"/>
      <c r="OKU7" s="788"/>
      <c r="OKV7" s="788"/>
      <c r="OKW7" s="788"/>
      <c r="OKX7" s="788"/>
      <c r="OKY7" s="788"/>
      <c r="OKZ7" s="788"/>
      <c r="OLA7" s="788"/>
      <c r="OLB7" s="788"/>
      <c r="OLC7" s="788"/>
      <c r="OLD7" s="788"/>
      <c r="OLE7" s="788"/>
      <c r="OLF7" s="788"/>
      <c r="OLG7" s="788"/>
      <c r="OLH7" s="788"/>
      <c r="OLI7" s="788"/>
      <c r="OLJ7" s="788"/>
      <c r="OLK7" s="788"/>
      <c r="OLL7" s="788"/>
      <c r="OLM7" s="788"/>
      <c r="OLN7" s="788"/>
      <c r="OLO7" s="788"/>
      <c r="OLP7" s="788"/>
      <c r="OLQ7" s="788"/>
      <c r="OLR7" s="788"/>
      <c r="OLS7" s="788"/>
      <c r="OLT7" s="788"/>
      <c r="OLU7" s="788"/>
      <c r="OLV7" s="788"/>
      <c r="OLW7" s="788"/>
      <c r="OLX7" s="788"/>
      <c r="OLY7" s="788"/>
      <c r="OLZ7" s="788"/>
      <c r="OMA7" s="788"/>
      <c r="OMB7" s="788"/>
      <c r="OMC7" s="788"/>
      <c r="OMD7" s="788"/>
      <c r="OME7" s="788"/>
      <c r="OMF7" s="788"/>
      <c r="OMG7" s="788"/>
      <c r="OMH7" s="788"/>
      <c r="OMI7" s="788"/>
      <c r="OMJ7" s="788"/>
      <c r="OMK7" s="788"/>
      <c r="OML7" s="788"/>
      <c r="OMM7" s="788"/>
      <c r="OMN7" s="788"/>
      <c r="OMO7" s="788"/>
      <c r="OMP7" s="788"/>
      <c r="OMQ7" s="788"/>
      <c r="OMR7" s="788"/>
      <c r="OMS7" s="788"/>
      <c r="OMT7" s="788"/>
      <c r="OMU7" s="788"/>
      <c r="OMV7" s="788"/>
      <c r="OMW7" s="788"/>
      <c r="OMX7" s="788"/>
      <c r="OMY7" s="788"/>
      <c r="OMZ7" s="788"/>
      <c r="ONA7" s="788"/>
      <c r="ONB7" s="788"/>
      <c r="ONC7" s="788"/>
      <c r="OND7" s="788"/>
      <c r="ONE7" s="788"/>
      <c r="ONF7" s="788"/>
      <c r="ONG7" s="788"/>
      <c r="ONH7" s="788"/>
      <c r="ONI7" s="788"/>
      <c r="ONJ7" s="788"/>
      <c r="ONK7" s="788"/>
      <c r="ONL7" s="788"/>
      <c r="ONM7" s="788"/>
      <c r="ONN7" s="788"/>
      <c r="ONO7" s="788"/>
      <c r="ONP7" s="788"/>
      <c r="ONQ7" s="788"/>
      <c r="ONR7" s="788"/>
      <c r="ONS7" s="788"/>
      <c r="ONT7" s="788"/>
      <c r="ONU7" s="788"/>
      <c r="ONV7" s="788"/>
      <c r="ONW7" s="788"/>
      <c r="ONX7" s="788"/>
      <c r="ONY7" s="788"/>
      <c r="ONZ7" s="788"/>
      <c r="OOA7" s="788"/>
      <c r="OOB7" s="788"/>
      <c r="OOC7" s="788"/>
      <c r="OOD7" s="788"/>
      <c r="OOE7" s="788"/>
      <c r="OOF7" s="788"/>
      <c r="OOG7" s="788"/>
      <c r="OOH7" s="788"/>
      <c r="OOI7" s="788"/>
      <c r="OOJ7" s="788"/>
      <c r="OOK7" s="788"/>
      <c r="OOL7" s="788"/>
      <c r="OOM7" s="788"/>
      <c r="OON7" s="788"/>
      <c r="OOO7" s="788"/>
      <c r="OOP7" s="788"/>
      <c r="OOQ7" s="788"/>
      <c r="OOR7" s="788"/>
      <c r="OOS7" s="788"/>
      <c r="OOT7" s="788"/>
      <c r="OOU7" s="788"/>
      <c r="OOV7" s="788"/>
      <c r="OOW7" s="788"/>
      <c r="OOX7" s="788"/>
      <c r="OOY7" s="788"/>
      <c r="OOZ7" s="788"/>
      <c r="OPA7" s="788"/>
      <c r="OPB7" s="788"/>
      <c r="OPC7" s="788"/>
      <c r="OPD7" s="788"/>
      <c r="OPE7" s="788"/>
      <c r="OPF7" s="788"/>
      <c r="OPG7" s="788"/>
      <c r="OPH7" s="788"/>
      <c r="OPI7" s="788"/>
      <c r="OPJ7" s="788"/>
      <c r="OPK7" s="788"/>
      <c r="OPL7" s="788"/>
      <c r="OPM7" s="788"/>
      <c r="OPN7" s="788"/>
      <c r="OPO7" s="788"/>
      <c r="OPP7" s="788"/>
      <c r="OPQ7" s="788"/>
      <c r="OPR7" s="788"/>
      <c r="OPS7" s="788"/>
      <c r="OPT7" s="788"/>
      <c r="OPU7" s="788"/>
      <c r="OPV7" s="788"/>
      <c r="OPW7" s="788"/>
      <c r="OPX7" s="788"/>
      <c r="OPY7" s="788"/>
      <c r="OPZ7" s="788"/>
      <c r="OQA7" s="788"/>
      <c r="OQB7" s="788"/>
      <c r="OQC7" s="788"/>
      <c r="OQD7" s="788"/>
      <c r="OQE7" s="788"/>
      <c r="OQF7" s="788"/>
      <c r="OQG7" s="788"/>
      <c r="OQH7" s="788"/>
      <c r="OQI7" s="788"/>
      <c r="OQJ7" s="788"/>
      <c r="OQK7" s="788"/>
      <c r="OQL7" s="788"/>
      <c r="OQM7" s="788"/>
      <c r="OQN7" s="788"/>
      <c r="OQO7" s="788"/>
      <c r="OQP7" s="788"/>
      <c r="OQQ7" s="788"/>
      <c r="OQR7" s="788"/>
      <c r="OQS7" s="788"/>
      <c r="OQT7" s="788"/>
      <c r="OQU7" s="788"/>
      <c r="OQV7" s="788"/>
      <c r="OQW7" s="788"/>
      <c r="OQX7" s="788"/>
      <c r="OQY7" s="788"/>
      <c r="OQZ7" s="788"/>
      <c r="ORA7" s="788"/>
      <c r="ORB7" s="788"/>
      <c r="ORC7" s="788"/>
      <c r="ORD7" s="788"/>
      <c r="ORE7" s="788"/>
      <c r="ORF7" s="788"/>
      <c r="ORG7" s="788"/>
      <c r="ORH7" s="788"/>
      <c r="ORI7" s="788"/>
      <c r="ORJ7" s="788"/>
      <c r="ORK7" s="788"/>
      <c r="ORL7" s="788"/>
      <c r="ORM7" s="788"/>
      <c r="ORN7" s="788"/>
      <c r="ORO7" s="788"/>
      <c r="ORP7" s="788"/>
      <c r="ORQ7" s="788"/>
      <c r="ORR7" s="788"/>
      <c r="ORS7" s="788"/>
      <c r="ORT7" s="788"/>
      <c r="ORU7" s="788"/>
      <c r="ORV7" s="788"/>
      <c r="ORW7" s="788"/>
      <c r="ORX7" s="788"/>
      <c r="ORY7" s="788"/>
      <c r="ORZ7" s="788"/>
      <c r="OSA7" s="788"/>
      <c r="OSB7" s="788"/>
      <c r="OSC7" s="788"/>
      <c r="OSD7" s="788"/>
      <c r="OSE7" s="788"/>
      <c r="OSF7" s="788"/>
      <c r="OSG7" s="788"/>
      <c r="OSH7" s="788"/>
      <c r="OSI7" s="788"/>
      <c r="OSJ7" s="788"/>
      <c r="OSK7" s="788"/>
      <c r="OSL7" s="788"/>
      <c r="OSM7" s="788"/>
      <c r="OSN7" s="788"/>
      <c r="OSO7" s="788"/>
      <c r="OSP7" s="788"/>
      <c r="OSQ7" s="788"/>
      <c r="OSR7" s="788"/>
      <c r="OSS7" s="788"/>
      <c r="OST7" s="788"/>
      <c r="OSU7" s="788"/>
      <c r="OSV7" s="788"/>
      <c r="OSW7" s="788"/>
      <c r="OSX7" s="788"/>
      <c r="OSY7" s="788"/>
      <c r="OSZ7" s="788"/>
      <c r="OTA7" s="788"/>
      <c r="OTB7" s="788"/>
      <c r="OTC7" s="788"/>
      <c r="OTD7" s="788"/>
      <c r="OTE7" s="788"/>
      <c r="OTF7" s="788"/>
      <c r="OTG7" s="788"/>
      <c r="OTH7" s="788"/>
      <c r="OTI7" s="788"/>
      <c r="OTJ7" s="788"/>
      <c r="OTK7" s="788"/>
      <c r="OTL7" s="788"/>
      <c r="OTM7" s="788"/>
      <c r="OTN7" s="788"/>
      <c r="OTO7" s="788"/>
      <c r="OTP7" s="788"/>
      <c r="OTQ7" s="788"/>
      <c r="OTR7" s="788"/>
      <c r="OTS7" s="788"/>
      <c r="OTT7" s="788"/>
      <c r="OTU7" s="788"/>
      <c r="OTV7" s="788"/>
      <c r="OTW7" s="788"/>
      <c r="OTX7" s="788"/>
      <c r="OTY7" s="788"/>
      <c r="OTZ7" s="788"/>
      <c r="OUA7" s="788"/>
      <c r="OUB7" s="788"/>
      <c r="OUC7" s="788"/>
      <c r="OUD7" s="788"/>
      <c r="OUE7" s="788"/>
      <c r="OUF7" s="788"/>
      <c r="OUG7" s="788"/>
      <c r="OUH7" s="788"/>
      <c r="OUI7" s="788"/>
      <c r="OUJ7" s="788"/>
      <c r="OUK7" s="788"/>
      <c r="OUL7" s="788"/>
      <c r="OUM7" s="788"/>
      <c r="OUN7" s="788"/>
      <c r="OUO7" s="788"/>
      <c r="OUP7" s="788"/>
      <c r="OUQ7" s="788"/>
      <c r="OUR7" s="788"/>
      <c r="OUS7" s="788"/>
      <c r="OUT7" s="788"/>
      <c r="OUU7" s="788"/>
      <c r="OUV7" s="788"/>
      <c r="OUW7" s="788"/>
      <c r="OUX7" s="788"/>
      <c r="OUY7" s="788"/>
      <c r="OUZ7" s="788"/>
      <c r="OVA7" s="788"/>
      <c r="OVB7" s="788"/>
      <c r="OVC7" s="788"/>
      <c r="OVD7" s="788"/>
      <c r="OVE7" s="788"/>
      <c r="OVF7" s="788"/>
      <c r="OVG7" s="788"/>
      <c r="OVH7" s="788"/>
      <c r="OVI7" s="788"/>
      <c r="OVJ7" s="788"/>
      <c r="OVK7" s="788"/>
      <c r="OVL7" s="788"/>
      <c r="OVM7" s="788"/>
      <c r="OVN7" s="788"/>
      <c r="OVO7" s="788"/>
      <c r="OVP7" s="788"/>
      <c r="OVQ7" s="788"/>
      <c r="OVR7" s="788"/>
      <c r="OVS7" s="788"/>
      <c r="OVT7" s="788"/>
      <c r="OVU7" s="788"/>
      <c r="OVV7" s="788"/>
      <c r="OVW7" s="788"/>
      <c r="OVX7" s="788"/>
      <c r="OVY7" s="788"/>
      <c r="OVZ7" s="788"/>
      <c r="OWA7" s="788"/>
      <c r="OWB7" s="788"/>
      <c r="OWC7" s="788"/>
      <c r="OWD7" s="788"/>
      <c r="OWE7" s="788"/>
      <c r="OWF7" s="788"/>
      <c r="OWG7" s="788"/>
      <c r="OWH7" s="788"/>
      <c r="OWI7" s="788"/>
      <c r="OWJ7" s="788"/>
      <c r="OWK7" s="788"/>
      <c r="OWL7" s="788"/>
      <c r="OWM7" s="788"/>
      <c r="OWN7" s="788"/>
      <c r="OWO7" s="788"/>
      <c r="OWP7" s="788"/>
      <c r="OWQ7" s="788"/>
      <c r="OWR7" s="788"/>
      <c r="OWS7" s="788"/>
      <c r="OWT7" s="788"/>
      <c r="OWU7" s="788"/>
      <c r="OWV7" s="788"/>
      <c r="OWW7" s="788"/>
      <c r="OWX7" s="788"/>
      <c r="OWY7" s="788"/>
      <c r="OWZ7" s="788"/>
      <c r="OXA7" s="788"/>
      <c r="OXB7" s="788"/>
      <c r="OXC7" s="788"/>
      <c r="OXD7" s="788"/>
      <c r="OXE7" s="788"/>
      <c r="OXF7" s="788"/>
      <c r="OXG7" s="788"/>
      <c r="OXH7" s="788"/>
      <c r="OXI7" s="788"/>
      <c r="OXJ7" s="788"/>
      <c r="OXK7" s="788"/>
      <c r="OXL7" s="788"/>
      <c r="OXM7" s="788"/>
      <c r="OXN7" s="788"/>
      <c r="OXO7" s="788"/>
      <c r="OXP7" s="788"/>
      <c r="OXQ7" s="788"/>
      <c r="OXR7" s="788"/>
      <c r="OXS7" s="788"/>
      <c r="OXT7" s="788"/>
      <c r="OXU7" s="788"/>
      <c r="OXV7" s="788"/>
      <c r="OXW7" s="788"/>
      <c r="OXX7" s="788"/>
      <c r="OXY7" s="788"/>
      <c r="OXZ7" s="788"/>
      <c r="OYA7" s="788"/>
      <c r="OYB7" s="788"/>
      <c r="OYC7" s="788"/>
      <c r="OYD7" s="788"/>
      <c r="OYE7" s="788"/>
      <c r="OYF7" s="788"/>
      <c r="OYG7" s="788"/>
      <c r="OYH7" s="788"/>
      <c r="OYI7" s="788"/>
      <c r="OYJ7" s="788"/>
      <c r="OYK7" s="788"/>
      <c r="OYL7" s="788"/>
      <c r="OYM7" s="788"/>
      <c r="OYN7" s="788"/>
      <c r="OYO7" s="788"/>
      <c r="OYP7" s="788"/>
      <c r="OYQ7" s="788"/>
      <c r="OYR7" s="788"/>
      <c r="OYS7" s="788"/>
      <c r="OYT7" s="788"/>
      <c r="OYU7" s="788"/>
      <c r="OYV7" s="788"/>
      <c r="OYW7" s="788"/>
      <c r="OYX7" s="788"/>
      <c r="OYY7" s="788"/>
      <c r="OYZ7" s="788"/>
      <c r="OZA7" s="788"/>
      <c r="OZB7" s="788"/>
      <c r="OZC7" s="788"/>
      <c r="OZD7" s="788"/>
      <c r="OZE7" s="788"/>
      <c r="OZF7" s="788"/>
      <c r="OZG7" s="788"/>
      <c r="OZH7" s="788"/>
      <c r="OZI7" s="788"/>
      <c r="OZJ7" s="788"/>
      <c r="OZK7" s="788"/>
      <c r="OZL7" s="788"/>
      <c r="OZM7" s="788"/>
      <c r="OZN7" s="788"/>
      <c r="OZO7" s="788"/>
      <c r="OZP7" s="788"/>
      <c r="OZQ7" s="788"/>
      <c r="OZR7" s="788"/>
      <c r="OZS7" s="788"/>
      <c r="OZT7" s="788"/>
      <c r="OZU7" s="788"/>
      <c r="OZV7" s="788"/>
      <c r="OZW7" s="788"/>
      <c r="OZX7" s="788"/>
      <c r="OZY7" s="788"/>
      <c r="OZZ7" s="788"/>
      <c r="PAA7" s="788"/>
      <c r="PAB7" s="788"/>
      <c r="PAC7" s="788"/>
      <c r="PAD7" s="788"/>
      <c r="PAE7" s="788"/>
      <c r="PAF7" s="788"/>
      <c r="PAG7" s="788"/>
      <c r="PAH7" s="788"/>
      <c r="PAI7" s="788"/>
      <c r="PAJ7" s="788"/>
      <c r="PAK7" s="788"/>
      <c r="PAL7" s="788"/>
      <c r="PAM7" s="788"/>
      <c r="PAN7" s="788"/>
      <c r="PAO7" s="788"/>
      <c r="PAP7" s="788"/>
      <c r="PAQ7" s="788"/>
      <c r="PAR7" s="788"/>
      <c r="PAS7" s="788"/>
      <c r="PAT7" s="788"/>
      <c r="PAU7" s="788"/>
      <c r="PAV7" s="788"/>
      <c r="PAW7" s="788"/>
      <c r="PAX7" s="788"/>
      <c r="PAY7" s="788"/>
      <c r="PAZ7" s="788"/>
      <c r="PBA7" s="788"/>
      <c r="PBB7" s="788"/>
      <c r="PBC7" s="788"/>
      <c r="PBD7" s="788"/>
      <c r="PBE7" s="788"/>
      <c r="PBF7" s="788"/>
      <c r="PBG7" s="788"/>
      <c r="PBH7" s="788"/>
      <c r="PBI7" s="788"/>
      <c r="PBJ7" s="788"/>
      <c r="PBK7" s="788"/>
      <c r="PBL7" s="788"/>
      <c r="PBM7" s="788"/>
      <c r="PBN7" s="788"/>
      <c r="PBO7" s="788"/>
      <c r="PBP7" s="788"/>
      <c r="PBQ7" s="788"/>
      <c r="PBR7" s="788"/>
      <c r="PBS7" s="788"/>
      <c r="PBT7" s="788"/>
      <c r="PBU7" s="788"/>
      <c r="PBV7" s="788"/>
      <c r="PBW7" s="788"/>
      <c r="PBX7" s="788"/>
      <c r="PBY7" s="788"/>
      <c r="PBZ7" s="788"/>
      <c r="PCA7" s="788"/>
      <c r="PCB7" s="788"/>
      <c r="PCC7" s="788"/>
      <c r="PCD7" s="788"/>
      <c r="PCE7" s="788"/>
      <c r="PCF7" s="788"/>
      <c r="PCG7" s="788"/>
      <c r="PCH7" s="788"/>
      <c r="PCI7" s="788"/>
      <c r="PCJ7" s="788"/>
      <c r="PCK7" s="788"/>
      <c r="PCL7" s="788"/>
      <c r="PCM7" s="788"/>
      <c r="PCN7" s="788"/>
      <c r="PCO7" s="788"/>
      <c r="PCP7" s="788"/>
      <c r="PCQ7" s="788"/>
      <c r="PCR7" s="788"/>
      <c r="PCS7" s="788"/>
      <c r="PCT7" s="788"/>
      <c r="PCU7" s="788"/>
      <c r="PCV7" s="788"/>
      <c r="PCW7" s="788"/>
      <c r="PCX7" s="788"/>
      <c r="PCY7" s="788"/>
      <c r="PCZ7" s="788"/>
      <c r="PDA7" s="788"/>
      <c r="PDB7" s="788"/>
      <c r="PDC7" s="788"/>
      <c r="PDD7" s="788"/>
      <c r="PDE7" s="788"/>
      <c r="PDF7" s="788"/>
      <c r="PDG7" s="788"/>
      <c r="PDH7" s="788"/>
      <c r="PDI7" s="788"/>
      <c r="PDJ7" s="788"/>
      <c r="PDK7" s="788"/>
      <c r="PDL7" s="788"/>
      <c r="PDM7" s="788"/>
      <c r="PDN7" s="788"/>
      <c r="PDO7" s="788"/>
      <c r="PDP7" s="788"/>
      <c r="PDQ7" s="788"/>
      <c r="PDR7" s="788"/>
      <c r="PDS7" s="788"/>
      <c r="PDT7" s="788"/>
      <c r="PDU7" s="788"/>
      <c r="PDV7" s="788"/>
      <c r="PDW7" s="788"/>
      <c r="PDX7" s="788"/>
      <c r="PDY7" s="788"/>
      <c r="PDZ7" s="788"/>
      <c r="PEA7" s="788"/>
      <c r="PEB7" s="788"/>
      <c r="PEC7" s="788"/>
      <c r="PED7" s="788"/>
      <c r="PEE7" s="788"/>
      <c r="PEF7" s="788"/>
      <c r="PEG7" s="788"/>
      <c r="PEH7" s="788"/>
      <c r="PEI7" s="788"/>
      <c r="PEJ7" s="788"/>
      <c r="PEK7" s="788"/>
      <c r="PEL7" s="788"/>
      <c r="PEM7" s="788"/>
      <c r="PEN7" s="788"/>
      <c r="PEO7" s="788"/>
      <c r="PEP7" s="788"/>
      <c r="PEQ7" s="788"/>
      <c r="PER7" s="788"/>
      <c r="PES7" s="788"/>
      <c r="PET7" s="788"/>
      <c r="PEU7" s="788"/>
      <c r="PEV7" s="788"/>
      <c r="PEW7" s="788"/>
      <c r="PEX7" s="788"/>
      <c r="PEY7" s="788"/>
      <c r="PEZ7" s="788"/>
      <c r="PFA7" s="788"/>
      <c r="PFB7" s="788"/>
      <c r="PFC7" s="788"/>
      <c r="PFD7" s="788"/>
      <c r="PFE7" s="788"/>
      <c r="PFF7" s="788"/>
      <c r="PFG7" s="788"/>
      <c r="PFH7" s="788"/>
      <c r="PFI7" s="788"/>
      <c r="PFJ7" s="788"/>
      <c r="PFK7" s="788"/>
      <c r="PFL7" s="788"/>
      <c r="PFM7" s="788"/>
      <c r="PFN7" s="788"/>
      <c r="PFO7" s="788"/>
      <c r="PFP7" s="788"/>
      <c r="PFQ7" s="788"/>
      <c r="PFR7" s="788"/>
      <c r="PFS7" s="788"/>
      <c r="PFT7" s="788"/>
      <c r="PFU7" s="788"/>
      <c r="PFV7" s="788"/>
      <c r="PFW7" s="788"/>
      <c r="PFX7" s="788"/>
      <c r="PFY7" s="788"/>
      <c r="PFZ7" s="788"/>
      <c r="PGA7" s="788"/>
      <c r="PGB7" s="788"/>
      <c r="PGC7" s="788"/>
      <c r="PGD7" s="788"/>
      <c r="PGE7" s="788"/>
      <c r="PGF7" s="788"/>
      <c r="PGG7" s="788"/>
      <c r="PGH7" s="788"/>
      <c r="PGI7" s="788"/>
      <c r="PGJ7" s="788"/>
      <c r="PGK7" s="788"/>
      <c r="PGL7" s="788"/>
      <c r="PGM7" s="788"/>
      <c r="PGN7" s="788"/>
      <c r="PGO7" s="788"/>
      <c r="PGP7" s="788"/>
      <c r="PGQ7" s="788"/>
      <c r="PGR7" s="788"/>
      <c r="PGS7" s="788"/>
      <c r="PGT7" s="788"/>
      <c r="PGU7" s="788"/>
      <c r="PGV7" s="788"/>
      <c r="PGW7" s="788"/>
      <c r="PGX7" s="788"/>
      <c r="PGY7" s="788"/>
      <c r="PGZ7" s="788"/>
      <c r="PHA7" s="788"/>
      <c r="PHB7" s="788"/>
      <c r="PHC7" s="788"/>
      <c r="PHD7" s="788"/>
      <c r="PHE7" s="788"/>
      <c r="PHF7" s="788"/>
      <c r="PHG7" s="788"/>
      <c r="PHH7" s="788"/>
      <c r="PHI7" s="788"/>
      <c r="PHJ7" s="788"/>
      <c r="PHK7" s="788"/>
      <c r="PHL7" s="788"/>
      <c r="PHM7" s="788"/>
      <c r="PHN7" s="788"/>
      <c r="PHO7" s="788"/>
      <c r="PHP7" s="788"/>
      <c r="PHQ7" s="788"/>
      <c r="PHR7" s="788"/>
      <c r="PHS7" s="788"/>
      <c r="PHT7" s="788"/>
      <c r="PHU7" s="788"/>
      <c r="PHV7" s="788"/>
      <c r="PHW7" s="788"/>
      <c r="PHX7" s="788"/>
      <c r="PHY7" s="788"/>
      <c r="PHZ7" s="788"/>
      <c r="PIA7" s="788"/>
      <c r="PIB7" s="788"/>
      <c r="PIC7" s="788"/>
      <c r="PID7" s="788"/>
      <c r="PIE7" s="788"/>
      <c r="PIF7" s="788"/>
      <c r="PIG7" s="788"/>
      <c r="PIH7" s="788"/>
      <c r="PII7" s="788"/>
      <c r="PIJ7" s="788"/>
      <c r="PIK7" s="788"/>
      <c r="PIL7" s="788"/>
      <c r="PIM7" s="788"/>
      <c r="PIN7" s="788"/>
      <c r="PIO7" s="788"/>
      <c r="PIP7" s="788"/>
      <c r="PIQ7" s="788"/>
      <c r="PIR7" s="788"/>
      <c r="PIS7" s="788"/>
      <c r="PIT7" s="788"/>
      <c r="PIU7" s="788"/>
      <c r="PIV7" s="788"/>
      <c r="PIW7" s="788"/>
      <c r="PIX7" s="788"/>
      <c r="PIY7" s="788"/>
      <c r="PIZ7" s="788"/>
      <c r="PJA7" s="788"/>
      <c r="PJB7" s="788"/>
      <c r="PJC7" s="788"/>
      <c r="PJD7" s="788"/>
      <c r="PJE7" s="788"/>
      <c r="PJF7" s="788"/>
      <c r="PJG7" s="788"/>
      <c r="PJH7" s="788"/>
      <c r="PJI7" s="788"/>
      <c r="PJJ7" s="788"/>
      <c r="PJK7" s="788"/>
      <c r="PJL7" s="788"/>
      <c r="PJM7" s="788"/>
      <c r="PJN7" s="788"/>
      <c r="PJO7" s="788"/>
      <c r="PJP7" s="788"/>
      <c r="PJQ7" s="788"/>
      <c r="PJR7" s="788"/>
      <c r="PJS7" s="788"/>
      <c r="PJT7" s="788"/>
      <c r="PJU7" s="788"/>
      <c r="PJV7" s="788"/>
      <c r="PJW7" s="788"/>
      <c r="PJX7" s="788"/>
      <c r="PJY7" s="788"/>
      <c r="PJZ7" s="788"/>
      <c r="PKA7" s="788"/>
      <c r="PKB7" s="788"/>
      <c r="PKC7" s="788"/>
      <c r="PKD7" s="788"/>
      <c r="PKE7" s="788"/>
      <c r="PKF7" s="788"/>
      <c r="PKG7" s="788"/>
      <c r="PKH7" s="788"/>
      <c r="PKI7" s="788"/>
      <c r="PKJ7" s="788"/>
      <c r="PKK7" s="788"/>
      <c r="PKL7" s="788"/>
      <c r="PKM7" s="788"/>
      <c r="PKN7" s="788"/>
      <c r="PKO7" s="788"/>
      <c r="PKP7" s="788"/>
      <c r="PKQ7" s="788"/>
      <c r="PKR7" s="788"/>
      <c r="PKS7" s="788"/>
      <c r="PKT7" s="788"/>
      <c r="PKU7" s="788"/>
      <c r="PKV7" s="788"/>
      <c r="PKW7" s="788"/>
      <c r="PKX7" s="788"/>
      <c r="PKY7" s="788"/>
      <c r="PKZ7" s="788"/>
      <c r="PLA7" s="788"/>
      <c r="PLB7" s="788"/>
      <c r="PLC7" s="788"/>
      <c r="PLD7" s="788"/>
      <c r="PLE7" s="788"/>
      <c r="PLF7" s="788"/>
      <c r="PLG7" s="788"/>
      <c r="PLH7" s="788"/>
      <c r="PLI7" s="788"/>
      <c r="PLJ7" s="788"/>
      <c r="PLK7" s="788"/>
      <c r="PLL7" s="788"/>
      <c r="PLM7" s="788"/>
      <c r="PLN7" s="788"/>
      <c r="PLO7" s="788"/>
      <c r="PLP7" s="788"/>
      <c r="PLQ7" s="788"/>
      <c r="PLR7" s="788"/>
      <c r="PLS7" s="788"/>
      <c r="PLT7" s="788"/>
      <c r="PLU7" s="788"/>
      <c r="PLV7" s="788"/>
      <c r="PLW7" s="788"/>
      <c r="PLX7" s="788"/>
      <c r="PLY7" s="788"/>
      <c r="PLZ7" s="788"/>
      <c r="PMA7" s="788"/>
      <c r="PMB7" s="788"/>
      <c r="PMC7" s="788"/>
      <c r="PMD7" s="788"/>
      <c r="PME7" s="788"/>
      <c r="PMF7" s="788"/>
      <c r="PMG7" s="788"/>
      <c r="PMH7" s="788"/>
      <c r="PMI7" s="788"/>
      <c r="PMJ7" s="788"/>
      <c r="PMK7" s="788"/>
      <c r="PML7" s="788"/>
      <c r="PMM7" s="788"/>
      <c r="PMN7" s="788"/>
      <c r="PMO7" s="788"/>
      <c r="PMP7" s="788"/>
      <c r="PMQ7" s="788"/>
      <c r="PMR7" s="788"/>
      <c r="PMS7" s="788"/>
      <c r="PMT7" s="788"/>
      <c r="PMU7" s="788"/>
      <c r="PMV7" s="788"/>
      <c r="PMW7" s="788"/>
      <c r="PMX7" s="788"/>
      <c r="PMY7" s="788"/>
      <c r="PMZ7" s="788"/>
      <c r="PNA7" s="788"/>
      <c r="PNB7" s="788"/>
      <c r="PNC7" s="788"/>
      <c r="PND7" s="788"/>
      <c r="PNE7" s="788"/>
      <c r="PNF7" s="788"/>
      <c r="PNG7" s="788"/>
      <c r="PNH7" s="788"/>
      <c r="PNI7" s="788"/>
      <c r="PNJ7" s="788"/>
      <c r="PNK7" s="788"/>
      <c r="PNL7" s="788"/>
      <c r="PNM7" s="788"/>
      <c r="PNN7" s="788"/>
      <c r="PNO7" s="788"/>
      <c r="PNP7" s="788"/>
      <c r="PNQ7" s="788"/>
      <c r="PNR7" s="788"/>
      <c r="PNS7" s="788"/>
      <c r="PNT7" s="788"/>
      <c r="PNU7" s="788"/>
      <c r="PNV7" s="788"/>
      <c r="PNW7" s="788"/>
      <c r="PNX7" s="788"/>
      <c r="PNY7" s="788"/>
      <c r="PNZ7" s="788"/>
      <c r="POA7" s="788"/>
      <c r="POB7" s="788"/>
      <c r="POC7" s="788"/>
      <c r="POD7" s="788"/>
      <c r="POE7" s="788"/>
      <c r="POF7" s="788"/>
      <c r="POG7" s="788"/>
      <c r="POH7" s="788"/>
      <c r="POI7" s="788"/>
      <c r="POJ7" s="788"/>
      <c r="POK7" s="788"/>
      <c r="POL7" s="788"/>
      <c r="POM7" s="788"/>
      <c r="PON7" s="788"/>
      <c r="POO7" s="788"/>
      <c r="POP7" s="788"/>
      <c r="POQ7" s="788"/>
      <c r="POR7" s="788"/>
      <c r="POS7" s="788"/>
      <c r="POT7" s="788"/>
      <c r="POU7" s="788"/>
      <c r="POV7" s="788"/>
      <c r="POW7" s="788"/>
      <c r="POX7" s="788"/>
      <c r="POY7" s="788"/>
      <c r="POZ7" s="788"/>
      <c r="PPA7" s="788"/>
      <c r="PPB7" s="788"/>
      <c r="PPC7" s="788"/>
      <c r="PPD7" s="788"/>
      <c r="PPE7" s="788"/>
      <c r="PPF7" s="788"/>
      <c r="PPG7" s="788"/>
      <c r="PPH7" s="788"/>
      <c r="PPI7" s="788"/>
      <c r="PPJ7" s="788"/>
      <c r="PPK7" s="788"/>
      <c r="PPL7" s="788"/>
      <c r="PPM7" s="788"/>
      <c r="PPN7" s="788"/>
      <c r="PPO7" s="788"/>
      <c r="PPP7" s="788"/>
      <c r="PPQ7" s="788"/>
      <c r="PPR7" s="788"/>
      <c r="PPS7" s="788"/>
      <c r="PPT7" s="788"/>
      <c r="PPU7" s="788"/>
      <c r="PPV7" s="788"/>
      <c r="PPW7" s="788"/>
      <c r="PPX7" s="788"/>
      <c r="PPY7" s="788"/>
      <c r="PPZ7" s="788"/>
      <c r="PQA7" s="788"/>
      <c r="PQB7" s="788"/>
      <c r="PQC7" s="788"/>
      <c r="PQD7" s="788"/>
      <c r="PQE7" s="788"/>
      <c r="PQF7" s="788"/>
      <c r="PQG7" s="788"/>
      <c r="PQH7" s="788"/>
      <c r="PQI7" s="788"/>
      <c r="PQJ7" s="788"/>
      <c r="PQK7" s="788"/>
      <c r="PQL7" s="788"/>
      <c r="PQM7" s="788"/>
      <c r="PQN7" s="788"/>
      <c r="PQO7" s="788"/>
      <c r="PQP7" s="788"/>
      <c r="PQQ7" s="788"/>
      <c r="PQR7" s="788"/>
      <c r="PQS7" s="788"/>
      <c r="PQT7" s="788"/>
      <c r="PQU7" s="788"/>
      <c r="PQV7" s="788"/>
      <c r="PQW7" s="788"/>
      <c r="PQX7" s="788"/>
      <c r="PQY7" s="788"/>
      <c r="PQZ7" s="788"/>
      <c r="PRA7" s="788"/>
      <c r="PRB7" s="788"/>
      <c r="PRC7" s="788"/>
      <c r="PRD7" s="788"/>
      <c r="PRE7" s="788"/>
      <c r="PRF7" s="788"/>
      <c r="PRG7" s="788"/>
      <c r="PRH7" s="788"/>
      <c r="PRI7" s="788"/>
      <c r="PRJ7" s="788"/>
      <c r="PRK7" s="788"/>
      <c r="PRL7" s="788"/>
      <c r="PRM7" s="788"/>
      <c r="PRN7" s="788"/>
      <c r="PRO7" s="788"/>
      <c r="PRP7" s="788"/>
      <c r="PRQ7" s="788"/>
      <c r="PRR7" s="788"/>
      <c r="PRS7" s="788"/>
      <c r="PRT7" s="788"/>
      <c r="PRU7" s="788"/>
      <c r="PRV7" s="788"/>
      <c r="PRW7" s="788"/>
      <c r="PRX7" s="788"/>
      <c r="PRY7" s="788"/>
      <c r="PRZ7" s="788"/>
      <c r="PSA7" s="788"/>
      <c r="PSB7" s="788"/>
      <c r="PSC7" s="788"/>
      <c r="PSD7" s="788"/>
      <c r="PSE7" s="788"/>
      <c r="PSF7" s="788"/>
      <c r="PSG7" s="788"/>
      <c r="PSH7" s="788"/>
      <c r="PSI7" s="788"/>
      <c r="PSJ7" s="788"/>
      <c r="PSK7" s="788"/>
      <c r="PSL7" s="788"/>
      <c r="PSM7" s="788"/>
      <c r="PSN7" s="788"/>
      <c r="PSO7" s="788"/>
      <c r="PSP7" s="788"/>
      <c r="PSQ7" s="788"/>
      <c r="PSR7" s="788"/>
      <c r="PSS7" s="788"/>
      <c r="PST7" s="788"/>
      <c r="PSU7" s="788"/>
      <c r="PSV7" s="788"/>
      <c r="PSW7" s="788"/>
      <c r="PSX7" s="788"/>
      <c r="PSY7" s="788"/>
      <c r="PSZ7" s="788"/>
      <c r="PTA7" s="788"/>
      <c r="PTB7" s="788"/>
      <c r="PTC7" s="788"/>
      <c r="PTD7" s="788"/>
      <c r="PTE7" s="788"/>
      <c r="PTF7" s="788"/>
      <c r="PTG7" s="788"/>
      <c r="PTH7" s="788"/>
      <c r="PTI7" s="788"/>
      <c r="PTJ7" s="788"/>
      <c r="PTK7" s="788"/>
      <c r="PTL7" s="788"/>
      <c r="PTM7" s="788"/>
      <c r="PTN7" s="788"/>
      <c r="PTO7" s="788"/>
      <c r="PTP7" s="788"/>
      <c r="PTQ7" s="788"/>
      <c r="PTR7" s="788"/>
      <c r="PTS7" s="788"/>
      <c r="PTT7" s="788"/>
      <c r="PTU7" s="788"/>
      <c r="PTV7" s="788"/>
      <c r="PTW7" s="788"/>
      <c r="PTX7" s="788"/>
      <c r="PTY7" s="788"/>
      <c r="PTZ7" s="788"/>
      <c r="PUA7" s="788"/>
      <c r="PUB7" s="788"/>
      <c r="PUC7" s="788"/>
      <c r="PUD7" s="788"/>
      <c r="PUE7" s="788"/>
      <c r="PUF7" s="788"/>
      <c r="PUG7" s="788"/>
      <c r="PUH7" s="788"/>
      <c r="PUI7" s="788"/>
      <c r="PUJ7" s="788"/>
      <c r="PUK7" s="788"/>
      <c r="PUL7" s="788"/>
      <c r="PUM7" s="788"/>
      <c r="PUN7" s="788"/>
      <c r="PUO7" s="788"/>
      <c r="PUP7" s="788"/>
      <c r="PUQ7" s="788"/>
      <c r="PUR7" s="788"/>
      <c r="PUS7" s="788"/>
      <c r="PUT7" s="788"/>
      <c r="PUU7" s="788"/>
      <c r="PUV7" s="788"/>
      <c r="PUW7" s="788"/>
      <c r="PUX7" s="788"/>
      <c r="PUY7" s="788"/>
      <c r="PUZ7" s="788"/>
      <c r="PVA7" s="788"/>
      <c r="PVB7" s="788"/>
      <c r="PVC7" s="788"/>
      <c r="PVD7" s="788"/>
      <c r="PVE7" s="788"/>
      <c r="PVF7" s="788"/>
      <c r="PVG7" s="788"/>
      <c r="PVH7" s="788"/>
      <c r="PVI7" s="788"/>
      <c r="PVJ7" s="788"/>
      <c r="PVK7" s="788"/>
      <c r="PVL7" s="788"/>
      <c r="PVM7" s="788"/>
      <c r="PVN7" s="788"/>
      <c r="PVO7" s="788"/>
      <c r="PVP7" s="788"/>
      <c r="PVQ7" s="788"/>
      <c r="PVR7" s="788"/>
      <c r="PVS7" s="788"/>
      <c r="PVT7" s="788"/>
      <c r="PVU7" s="788"/>
      <c r="PVV7" s="788"/>
      <c r="PVW7" s="788"/>
      <c r="PVX7" s="788"/>
      <c r="PVY7" s="788"/>
      <c r="PVZ7" s="788"/>
      <c r="PWA7" s="788"/>
      <c r="PWB7" s="788"/>
      <c r="PWC7" s="788"/>
      <c r="PWD7" s="788"/>
      <c r="PWE7" s="788"/>
      <c r="PWF7" s="788"/>
      <c r="PWG7" s="788"/>
      <c r="PWH7" s="788"/>
      <c r="PWI7" s="788"/>
      <c r="PWJ7" s="788"/>
      <c r="PWK7" s="788"/>
      <c r="PWL7" s="788"/>
      <c r="PWM7" s="788"/>
      <c r="PWN7" s="788"/>
      <c r="PWO7" s="788"/>
      <c r="PWP7" s="788"/>
      <c r="PWQ7" s="788"/>
      <c r="PWR7" s="788"/>
      <c r="PWS7" s="788"/>
      <c r="PWT7" s="788"/>
      <c r="PWU7" s="788"/>
      <c r="PWV7" s="788"/>
      <c r="PWW7" s="788"/>
      <c r="PWX7" s="788"/>
      <c r="PWY7" s="788"/>
      <c r="PWZ7" s="788"/>
      <c r="PXA7" s="788"/>
      <c r="PXB7" s="788"/>
      <c r="PXC7" s="788"/>
      <c r="PXD7" s="788"/>
      <c r="PXE7" s="788"/>
      <c r="PXF7" s="788"/>
      <c r="PXG7" s="788"/>
      <c r="PXH7" s="788"/>
      <c r="PXI7" s="788"/>
      <c r="PXJ7" s="788"/>
      <c r="PXK7" s="788"/>
      <c r="PXL7" s="788"/>
      <c r="PXM7" s="788"/>
      <c r="PXN7" s="788"/>
      <c r="PXO7" s="788"/>
      <c r="PXP7" s="788"/>
      <c r="PXQ7" s="788"/>
      <c r="PXR7" s="788"/>
      <c r="PXS7" s="788"/>
      <c r="PXT7" s="788"/>
      <c r="PXU7" s="788"/>
      <c r="PXV7" s="788"/>
      <c r="PXW7" s="788"/>
      <c r="PXX7" s="788"/>
      <c r="PXY7" s="788"/>
      <c r="PXZ7" s="788"/>
      <c r="PYA7" s="788"/>
      <c r="PYB7" s="788"/>
      <c r="PYC7" s="788"/>
      <c r="PYD7" s="788"/>
      <c r="PYE7" s="788"/>
      <c r="PYF7" s="788"/>
      <c r="PYG7" s="788"/>
      <c r="PYH7" s="788"/>
      <c r="PYI7" s="788"/>
      <c r="PYJ7" s="788"/>
      <c r="PYK7" s="788"/>
      <c r="PYL7" s="788"/>
      <c r="PYM7" s="788"/>
      <c r="PYN7" s="788"/>
      <c r="PYO7" s="788"/>
      <c r="PYP7" s="788"/>
      <c r="PYQ7" s="788"/>
      <c r="PYR7" s="788"/>
      <c r="PYS7" s="788"/>
      <c r="PYT7" s="788"/>
      <c r="PYU7" s="788"/>
      <c r="PYV7" s="788"/>
      <c r="PYW7" s="788"/>
      <c r="PYX7" s="788"/>
      <c r="PYY7" s="788"/>
      <c r="PYZ7" s="788"/>
      <c r="PZA7" s="788"/>
      <c r="PZB7" s="788"/>
      <c r="PZC7" s="788"/>
      <c r="PZD7" s="788"/>
      <c r="PZE7" s="788"/>
      <c r="PZF7" s="788"/>
      <c r="PZG7" s="788"/>
      <c r="PZH7" s="788"/>
      <c r="PZI7" s="788"/>
      <c r="PZJ7" s="788"/>
      <c r="PZK7" s="788"/>
      <c r="PZL7" s="788"/>
      <c r="PZM7" s="788"/>
      <c r="PZN7" s="788"/>
      <c r="PZO7" s="788"/>
      <c r="PZP7" s="788"/>
      <c r="PZQ7" s="788"/>
      <c r="PZR7" s="788"/>
      <c r="PZS7" s="788"/>
      <c r="PZT7" s="788"/>
      <c r="PZU7" s="788"/>
      <c r="PZV7" s="788"/>
      <c r="PZW7" s="788"/>
      <c r="PZX7" s="788"/>
      <c r="PZY7" s="788"/>
      <c r="PZZ7" s="788"/>
      <c r="QAA7" s="788"/>
      <c r="QAB7" s="788"/>
      <c r="QAC7" s="788"/>
      <c r="QAD7" s="788"/>
      <c r="QAE7" s="788"/>
      <c r="QAF7" s="788"/>
      <c r="QAG7" s="788"/>
      <c r="QAH7" s="788"/>
      <c r="QAI7" s="788"/>
      <c r="QAJ7" s="788"/>
      <c r="QAK7" s="788"/>
      <c r="QAL7" s="788"/>
      <c r="QAM7" s="788"/>
      <c r="QAN7" s="788"/>
      <c r="QAO7" s="788"/>
      <c r="QAP7" s="788"/>
      <c r="QAQ7" s="788"/>
      <c r="QAR7" s="788"/>
      <c r="QAS7" s="788"/>
      <c r="QAT7" s="788"/>
      <c r="QAU7" s="788"/>
      <c r="QAV7" s="788"/>
      <c r="QAW7" s="788"/>
      <c r="QAX7" s="788"/>
      <c r="QAY7" s="788"/>
      <c r="QAZ7" s="788"/>
      <c r="QBA7" s="788"/>
      <c r="QBB7" s="788"/>
      <c r="QBC7" s="788"/>
      <c r="QBD7" s="788"/>
      <c r="QBE7" s="788"/>
      <c r="QBF7" s="788"/>
      <c r="QBG7" s="788"/>
      <c r="QBH7" s="788"/>
      <c r="QBI7" s="788"/>
      <c r="QBJ7" s="788"/>
      <c r="QBK7" s="788"/>
      <c r="QBL7" s="788"/>
      <c r="QBM7" s="788"/>
      <c r="QBN7" s="788"/>
      <c r="QBO7" s="788"/>
      <c r="QBP7" s="788"/>
      <c r="QBQ7" s="788"/>
      <c r="QBR7" s="788"/>
      <c r="QBS7" s="788"/>
      <c r="QBT7" s="788"/>
      <c r="QBU7" s="788"/>
      <c r="QBV7" s="788"/>
      <c r="QBW7" s="788"/>
      <c r="QBX7" s="788"/>
      <c r="QBY7" s="788"/>
      <c r="QBZ7" s="788"/>
      <c r="QCA7" s="788"/>
      <c r="QCB7" s="788"/>
      <c r="QCC7" s="788"/>
      <c r="QCD7" s="788"/>
      <c r="QCE7" s="788"/>
      <c r="QCF7" s="788"/>
      <c r="QCG7" s="788"/>
      <c r="QCH7" s="788"/>
      <c r="QCI7" s="788"/>
      <c r="QCJ7" s="788"/>
      <c r="QCK7" s="788"/>
      <c r="QCL7" s="788"/>
      <c r="QCM7" s="788"/>
      <c r="QCN7" s="788"/>
      <c r="QCO7" s="788"/>
      <c r="QCP7" s="788"/>
      <c r="QCQ7" s="788"/>
      <c r="QCR7" s="788"/>
      <c r="QCS7" s="788"/>
      <c r="QCT7" s="788"/>
      <c r="QCU7" s="788"/>
      <c r="QCV7" s="788"/>
      <c r="QCW7" s="788"/>
      <c r="QCX7" s="788"/>
      <c r="QCY7" s="788"/>
      <c r="QCZ7" s="788"/>
      <c r="QDA7" s="788"/>
      <c r="QDB7" s="788"/>
      <c r="QDC7" s="788"/>
      <c r="QDD7" s="788"/>
      <c r="QDE7" s="788"/>
      <c r="QDF7" s="788"/>
      <c r="QDG7" s="788"/>
      <c r="QDH7" s="788"/>
      <c r="QDI7" s="788"/>
      <c r="QDJ7" s="788"/>
      <c r="QDK7" s="788"/>
      <c r="QDL7" s="788"/>
      <c r="QDM7" s="788"/>
      <c r="QDN7" s="788"/>
      <c r="QDO7" s="788"/>
      <c r="QDP7" s="788"/>
      <c r="QDQ7" s="788"/>
      <c r="QDR7" s="788"/>
      <c r="QDS7" s="788"/>
      <c r="QDT7" s="788"/>
      <c r="QDU7" s="788"/>
      <c r="QDV7" s="788"/>
      <c r="QDW7" s="788"/>
      <c r="QDX7" s="788"/>
      <c r="QDY7" s="788"/>
      <c r="QDZ7" s="788"/>
      <c r="QEA7" s="788"/>
      <c r="QEB7" s="788"/>
      <c r="QEC7" s="788"/>
      <c r="QED7" s="788"/>
      <c r="QEE7" s="788"/>
      <c r="QEF7" s="788"/>
      <c r="QEG7" s="788"/>
      <c r="QEH7" s="788"/>
      <c r="QEI7" s="788"/>
      <c r="QEJ7" s="788"/>
      <c r="QEK7" s="788"/>
      <c r="QEL7" s="788"/>
      <c r="QEM7" s="788"/>
      <c r="QEN7" s="788"/>
      <c r="QEO7" s="788"/>
      <c r="QEP7" s="788"/>
      <c r="QEQ7" s="788"/>
      <c r="QER7" s="788"/>
      <c r="QES7" s="788"/>
      <c r="QET7" s="788"/>
      <c r="QEU7" s="788"/>
      <c r="QEV7" s="788"/>
      <c r="QEW7" s="788"/>
      <c r="QEX7" s="788"/>
      <c r="QEY7" s="788"/>
      <c r="QEZ7" s="788"/>
      <c r="QFA7" s="788"/>
      <c r="QFB7" s="788"/>
      <c r="QFC7" s="788"/>
      <c r="QFD7" s="788"/>
      <c r="QFE7" s="788"/>
      <c r="QFF7" s="788"/>
      <c r="QFG7" s="788"/>
      <c r="QFH7" s="788"/>
      <c r="QFI7" s="788"/>
      <c r="QFJ7" s="788"/>
      <c r="QFK7" s="788"/>
      <c r="QFL7" s="788"/>
      <c r="QFM7" s="788"/>
      <c r="QFN7" s="788"/>
      <c r="QFO7" s="788"/>
      <c r="QFP7" s="788"/>
      <c r="QFQ7" s="788"/>
      <c r="QFR7" s="788"/>
      <c r="QFS7" s="788"/>
      <c r="QFT7" s="788"/>
      <c r="QFU7" s="788"/>
      <c r="QFV7" s="788"/>
      <c r="QFW7" s="788"/>
      <c r="QFX7" s="788"/>
      <c r="QFY7" s="788"/>
      <c r="QFZ7" s="788"/>
      <c r="QGA7" s="788"/>
      <c r="QGB7" s="788"/>
      <c r="QGC7" s="788"/>
      <c r="QGD7" s="788"/>
      <c r="QGE7" s="788"/>
      <c r="QGF7" s="788"/>
      <c r="QGG7" s="788"/>
      <c r="QGH7" s="788"/>
      <c r="QGI7" s="788"/>
      <c r="QGJ7" s="788"/>
      <c r="QGK7" s="788"/>
      <c r="QGL7" s="788"/>
      <c r="QGM7" s="788"/>
      <c r="QGN7" s="788"/>
      <c r="QGO7" s="788"/>
      <c r="QGP7" s="788"/>
      <c r="QGQ7" s="788"/>
      <c r="QGR7" s="788"/>
      <c r="QGS7" s="788"/>
      <c r="QGT7" s="788"/>
      <c r="QGU7" s="788"/>
      <c r="QGV7" s="788"/>
      <c r="QGW7" s="788"/>
      <c r="QGX7" s="788"/>
      <c r="QGY7" s="788"/>
      <c r="QGZ7" s="788"/>
      <c r="QHA7" s="788"/>
      <c r="QHB7" s="788"/>
      <c r="QHC7" s="788"/>
      <c r="QHD7" s="788"/>
      <c r="QHE7" s="788"/>
      <c r="QHF7" s="788"/>
      <c r="QHG7" s="788"/>
      <c r="QHH7" s="788"/>
      <c r="QHI7" s="788"/>
      <c r="QHJ7" s="788"/>
      <c r="QHK7" s="788"/>
      <c r="QHL7" s="788"/>
      <c r="QHM7" s="788"/>
      <c r="QHN7" s="788"/>
      <c r="QHO7" s="788"/>
      <c r="QHP7" s="788"/>
      <c r="QHQ7" s="788"/>
      <c r="QHR7" s="788"/>
      <c r="QHS7" s="788"/>
      <c r="QHT7" s="788"/>
      <c r="QHU7" s="788"/>
      <c r="QHV7" s="788"/>
      <c r="QHW7" s="788"/>
      <c r="QHX7" s="788"/>
      <c r="QHY7" s="788"/>
      <c r="QHZ7" s="788"/>
      <c r="QIA7" s="788"/>
      <c r="QIB7" s="788"/>
      <c r="QIC7" s="788"/>
      <c r="QID7" s="788"/>
      <c r="QIE7" s="788"/>
      <c r="QIF7" s="788"/>
      <c r="QIG7" s="788"/>
      <c r="QIH7" s="788"/>
      <c r="QII7" s="788"/>
      <c r="QIJ7" s="788"/>
      <c r="QIK7" s="788"/>
      <c r="QIL7" s="788"/>
      <c r="QIM7" s="788"/>
      <c r="QIN7" s="788"/>
      <c r="QIO7" s="788"/>
      <c r="QIP7" s="788"/>
      <c r="QIQ7" s="788"/>
      <c r="QIR7" s="788"/>
      <c r="QIS7" s="788"/>
      <c r="QIT7" s="788"/>
      <c r="QIU7" s="788"/>
      <c r="QIV7" s="788"/>
      <c r="QIW7" s="788"/>
      <c r="QIX7" s="788"/>
      <c r="QIY7" s="788"/>
      <c r="QIZ7" s="788"/>
      <c r="QJA7" s="788"/>
      <c r="QJB7" s="788"/>
      <c r="QJC7" s="788"/>
      <c r="QJD7" s="788"/>
      <c r="QJE7" s="788"/>
      <c r="QJF7" s="788"/>
      <c r="QJG7" s="788"/>
      <c r="QJH7" s="788"/>
      <c r="QJI7" s="788"/>
      <c r="QJJ7" s="788"/>
      <c r="QJK7" s="788"/>
      <c r="QJL7" s="788"/>
      <c r="QJM7" s="788"/>
      <c r="QJN7" s="788"/>
      <c r="QJO7" s="788"/>
      <c r="QJP7" s="788"/>
      <c r="QJQ7" s="788"/>
      <c r="QJR7" s="788"/>
      <c r="QJS7" s="788"/>
      <c r="QJT7" s="788"/>
      <c r="QJU7" s="788"/>
      <c r="QJV7" s="788"/>
      <c r="QJW7" s="788"/>
      <c r="QJX7" s="788"/>
      <c r="QJY7" s="788"/>
      <c r="QJZ7" s="788"/>
      <c r="QKA7" s="788"/>
      <c r="QKB7" s="788"/>
      <c r="QKC7" s="788"/>
      <c r="QKD7" s="788"/>
      <c r="QKE7" s="788"/>
      <c r="QKF7" s="788"/>
      <c r="QKG7" s="788"/>
      <c r="QKH7" s="788"/>
      <c r="QKI7" s="788"/>
      <c r="QKJ7" s="788"/>
      <c r="QKK7" s="788"/>
      <c r="QKL7" s="788"/>
      <c r="QKM7" s="788"/>
      <c r="QKN7" s="788"/>
      <c r="QKO7" s="788"/>
      <c r="QKP7" s="788"/>
      <c r="QKQ7" s="788"/>
      <c r="QKR7" s="788"/>
      <c r="QKS7" s="788"/>
      <c r="QKT7" s="788"/>
      <c r="QKU7" s="788"/>
      <c r="QKV7" s="788"/>
      <c r="QKW7" s="788"/>
      <c r="QKX7" s="788"/>
      <c r="QKY7" s="788"/>
      <c r="QKZ7" s="788"/>
      <c r="QLA7" s="788"/>
      <c r="QLB7" s="788"/>
      <c r="QLC7" s="788"/>
      <c r="QLD7" s="788"/>
      <c r="QLE7" s="788"/>
      <c r="QLF7" s="788"/>
      <c r="QLG7" s="788"/>
      <c r="QLH7" s="788"/>
      <c r="QLI7" s="788"/>
      <c r="QLJ7" s="788"/>
      <c r="QLK7" s="788"/>
      <c r="QLL7" s="788"/>
      <c r="QLM7" s="788"/>
      <c r="QLN7" s="788"/>
      <c r="QLO7" s="788"/>
      <c r="QLP7" s="788"/>
      <c r="QLQ7" s="788"/>
      <c r="QLR7" s="788"/>
      <c r="QLS7" s="788"/>
      <c r="QLT7" s="788"/>
      <c r="QLU7" s="788"/>
      <c r="QLV7" s="788"/>
      <c r="QLW7" s="788"/>
      <c r="QLX7" s="788"/>
      <c r="QLY7" s="788"/>
      <c r="QLZ7" s="788"/>
      <c r="QMA7" s="788"/>
      <c r="QMB7" s="788"/>
      <c r="QMC7" s="788"/>
      <c r="QMD7" s="788"/>
      <c r="QME7" s="788"/>
      <c r="QMF7" s="788"/>
      <c r="QMG7" s="788"/>
      <c r="QMH7" s="788"/>
      <c r="QMI7" s="788"/>
      <c r="QMJ7" s="788"/>
      <c r="QMK7" s="788"/>
      <c r="QML7" s="788"/>
      <c r="QMM7" s="788"/>
      <c r="QMN7" s="788"/>
      <c r="QMO7" s="788"/>
      <c r="QMP7" s="788"/>
      <c r="QMQ7" s="788"/>
      <c r="QMR7" s="788"/>
      <c r="QMS7" s="788"/>
      <c r="QMT7" s="788"/>
      <c r="QMU7" s="788"/>
      <c r="QMV7" s="788"/>
      <c r="QMW7" s="788"/>
      <c r="QMX7" s="788"/>
      <c r="QMY7" s="788"/>
      <c r="QMZ7" s="788"/>
      <c r="QNA7" s="788"/>
      <c r="QNB7" s="788"/>
      <c r="QNC7" s="788"/>
      <c r="QND7" s="788"/>
      <c r="QNE7" s="788"/>
      <c r="QNF7" s="788"/>
      <c r="QNG7" s="788"/>
      <c r="QNH7" s="788"/>
      <c r="QNI7" s="788"/>
      <c r="QNJ7" s="788"/>
      <c r="QNK7" s="788"/>
      <c r="QNL7" s="788"/>
      <c r="QNM7" s="788"/>
      <c r="QNN7" s="788"/>
      <c r="QNO7" s="788"/>
      <c r="QNP7" s="788"/>
      <c r="QNQ7" s="788"/>
      <c r="QNR7" s="788"/>
      <c r="QNS7" s="788"/>
      <c r="QNT7" s="788"/>
      <c r="QNU7" s="788"/>
      <c r="QNV7" s="788"/>
      <c r="QNW7" s="788"/>
      <c r="QNX7" s="788"/>
      <c r="QNY7" s="788"/>
      <c r="QNZ7" s="788"/>
      <c r="QOA7" s="788"/>
      <c r="QOB7" s="788"/>
      <c r="QOC7" s="788"/>
      <c r="QOD7" s="788"/>
      <c r="QOE7" s="788"/>
      <c r="QOF7" s="788"/>
      <c r="QOG7" s="788"/>
      <c r="QOH7" s="788"/>
      <c r="QOI7" s="788"/>
      <c r="QOJ7" s="788"/>
      <c r="QOK7" s="788"/>
      <c r="QOL7" s="788"/>
      <c r="QOM7" s="788"/>
      <c r="QON7" s="788"/>
      <c r="QOO7" s="788"/>
      <c r="QOP7" s="788"/>
      <c r="QOQ7" s="788"/>
      <c r="QOR7" s="788"/>
      <c r="QOS7" s="788"/>
      <c r="QOT7" s="788"/>
      <c r="QOU7" s="788"/>
      <c r="QOV7" s="788"/>
      <c r="QOW7" s="788"/>
      <c r="QOX7" s="788"/>
      <c r="QOY7" s="788"/>
      <c r="QOZ7" s="788"/>
      <c r="QPA7" s="788"/>
      <c r="QPB7" s="788"/>
      <c r="QPC7" s="788"/>
      <c r="QPD7" s="788"/>
      <c r="QPE7" s="788"/>
      <c r="QPF7" s="788"/>
      <c r="QPG7" s="788"/>
      <c r="QPH7" s="788"/>
      <c r="QPI7" s="788"/>
      <c r="QPJ7" s="788"/>
      <c r="QPK7" s="788"/>
      <c r="QPL7" s="788"/>
      <c r="QPM7" s="788"/>
      <c r="QPN7" s="788"/>
      <c r="QPO7" s="788"/>
      <c r="QPP7" s="788"/>
      <c r="QPQ7" s="788"/>
      <c r="QPR7" s="788"/>
      <c r="QPS7" s="788"/>
      <c r="QPT7" s="788"/>
      <c r="QPU7" s="788"/>
      <c r="QPV7" s="788"/>
      <c r="QPW7" s="788"/>
      <c r="QPX7" s="788"/>
      <c r="QPY7" s="788"/>
      <c r="QPZ7" s="788"/>
      <c r="QQA7" s="788"/>
      <c r="QQB7" s="788"/>
      <c r="QQC7" s="788"/>
      <c r="QQD7" s="788"/>
      <c r="QQE7" s="788"/>
      <c r="QQF7" s="788"/>
      <c r="QQG7" s="788"/>
      <c r="QQH7" s="788"/>
      <c r="QQI7" s="788"/>
      <c r="QQJ7" s="788"/>
      <c r="QQK7" s="788"/>
      <c r="QQL7" s="788"/>
      <c r="QQM7" s="788"/>
      <c r="QQN7" s="788"/>
      <c r="QQO7" s="788"/>
      <c r="QQP7" s="788"/>
      <c r="QQQ7" s="788"/>
      <c r="QQR7" s="788"/>
      <c r="QQS7" s="788"/>
      <c r="QQT7" s="788"/>
      <c r="QQU7" s="788"/>
      <c r="QQV7" s="788"/>
      <c r="QQW7" s="788"/>
      <c r="QQX7" s="788"/>
      <c r="QQY7" s="788"/>
      <c r="QQZ7" s="788"/>
      <c r="QRA7" s="788"/>
      <c r="QRB7" s="788"/>
      <c r="QRC7" s="788"/>
      <c r="QRD7" s="788"/>
      <c r="QRE7" s="788"/>
      <c r="QRF7" s="788"/>
      <c r="QRG7" s="788"/>
      <c r="QRH7" s="788"/>
      <c r="QRI7" s="788"/>
      <c r="QRJ7" s="788"/>
      <c r="QRK7" s="788"/>
      <c r="QRL7" s="788"/>
      <c r="QRM7" s="788"/>
      <c r="QRN7" s="788"/>
      <c r="QRO7" s="788"/>
      <c r="QRP7" s="788"/>
      <c r="QRQ7" s="788"/>
      <c r="QRR7" s="788"/>
      <c r="QRS7" s="788"/>
      <c r="QRT7" s="788"/>
      <c r="QRU7" s="788"/>
      <c r="QRV7" s="788"/>
      <c r="QRW7" s="788"/>
      <c r="QRX7" s="788"/>
      <c r="QRY7" s="788"/>
      <c r="QRZ7" s="788"/>
      <c r="QSA7" s="788"/>
      <c r="QSB7" s="788"/>
      <c r="QSC7" s="788"/>
      <c r="QSD7" s="788"/>
      <c r="QSE7" s="788"/>
      <c r="QSF7" s="788"/>
      <c r="QSG7" s="788"/>
      <c r="QSH7" s="788"/>
      <c r="QSI7" s="788"/>
      <c r="QSJ7" s="788"/>
      <c r="QSK7" s="788"/>
      <c r="QSL7" s="788"/>
      <c r="QSM7" s="788"/>
      <c r="QSN7" s="788"/>
      <c r="QSO7" s="788"/>
      <c r="QSP7" s="788"/>
      <c r="QSQ7" s="788"/>
      <c r="QSR7" s="788"/>
      <c r="QSS7" s="788"/>
      <c r="QST7" s="788"/>
      <c r="QSU7" s="788"/>
      <c r="QSV7" s="788"/>
      <c r="QSW7" s="788"/>
      <c r="QSX7" s="788"/>
      <c r="QSY7" s="788"/>
      <c r="QSZ7" s="788"/>
      <c r="QTA7" s="788"/>
      <c r="QTB7" s="788"/>
      <c r="QTC7" s="788"/>
      <c r="QTD7" s="788"/>
      <c r="QTE7" s="788"/>
      <c r="QTF7" s="788"/>
      <c r="QTG7" s="788"/>
      <c r="QTH7" s="788"/>
      <c r="QTI7" s="788"/>
      <c r="QTJ7" s="788"/>
      <c r="QTK7" s="788"/>
      <c r="QTL7" s="788"/>
      <c r="QTM7" s="788"/>
      <c r="QTN7" s="788"/>
      <c r="QTO7" s="788"/>
      <c r="QTP7" s="788"/>
      <c r="QTQ7" s="788"/>
      <c r="QTR7" s="788"/>
      <c r="QTS7" s="788"/>
      <c r="QTT7" s="788"/>
      <c r="QTU7" s="788"/>
      <c r="QTV7" s="788"/>
      <c r="QTW7" s="788"/>
      <c r="QTX7" s="788"/>
      <c r="QTY7" s="788"/>
      <c r="QTZ7" s="788"/>
      <c r="QUA7" s="788"/>
      <c r="QUB7" s="788"/>
      <c r="QUC7" s="788"/>
      <c r="QUD7" s="788"/>
      <c r="QUE7" s="788"/>
      <c r="QUF7" s="788"/>
      <c r="QUG7" s="788"/>
      <c r="QUH7" s="788"/>
      <c r="QUI7" s="788"/>
      <c r="QUJ7" s="788"/>
      <c r="QUK7" s="788"/>
      <c r="QUL7" s="788"/>
      <c r="QUM7" s="788"/>
      <c r="QUN7" s="788"/>
      <c r="QUO7" s="788"/>
      <c r="QUP7" s="788"/>
      <c r="QUQ7" s="788"/>
      <c r="QUR7" s="788"/>
      <c r="QUS7" s="788"/>
      <c r="QUT7" s="788"/>
      <c r="QUU7" s="788"/>
      <c r="QUV7" s="788"/>
      <c r="QUW7" s="788"/>
      <c r="QUX7" s="788"/>
      <c r="QUY7" s="788"/>
      <c r="QUZ7" s="788"/>
      <c r="QVA7" s="788"/>
      <c r="QVB7" s="788"/>
      <c r="QVC7" s="788"/>
      <c r="QVD7" s="788"/>
      <c r="QVE7" s="788"/>
      <c r="QVF7" s="788"/>
      <c r="QVG7" s="788"/>
      <c r="QVH7" s="788"/>
      <c r="QVI7" s="788"/>
      <c r="QVJ7" s="788"/>
      <c r="QVK7" s="788"/>
      <c r="QVL7" s="788"/>
      <c r="QVM7" s="788"/>
      <c r="QVN7" s="788"/>
      <c r="QVO7" s="788"/>
      <c r="QVP7" s="788"/>
      <c r="QVQ7" s="788"/>
      <c r="QVR7" s="788"/>
      <c r="QVS7" s="788"/>
      <c r="QVT7" s="788"/>
      <c r="QVU7" s="788"/>
      <c r="QVV7" s="788"/>
      <c r="QVW7" s="788"/>
      <c r="QVX7" s="788"/>
      <c r="QVY7" s="788"/>
      <c r="QVZ7" s="788"/>
      <c r="QWA7" s="788"/>
      <c r="QWB7" s="788"/>
      <c r="QWC7" s="788"/>
      <c r="QWD7" s="788"/>
      <c r="QWE7" s="788"/>
      <c r="QWF7" s="788"/>
      <c r="QWG7" s="788"/>
      <c r="QWH7" s="788"/>
      <c r="QWI7" s="788"/>
      <c r="QWJ7" s="788"/>
      <c r="QWK7" s="788"/>
      <c r="QWL7" s="788"/>
      <c r="QWM7" s="788"/>
      <c r="QWN7" s="788"/>
      <c r="QWO7" s="788"/>
      <c r="QWP7" s="788"/>
      <c r="QWQ7" s="788"/>
      <c r="QWR7" s="788"/>
      <c r="QWS7" s="788"/>
      <c r="QWT7" s="788"/>
      <c r="QWU7" s="788"/>
      <c r="QWV7" s="788"/>
      <c r="QWW7" s="788"/>
      <c r="QWX7" s="788"/>
      <c r="QWY7" s="788"/>
      <c r="QWZ7" s="788"/>
      <c r="QXA7" s="788"/>
      <c r="QXB7" s="788"/>
      <c r="QXC7" s="788"/>
      <c r="QXD7" s="788"/>
      <c r="QXE7" s="788"/>
      <c r="QXF7" s="788"/>
      <c r="QXG7" s="788"/>
      <c r="QXH7" s="788"/>
      <c r="QXI7" s="788"/>
      <c r="QXJ7" s="788"/>
      <c r="QXK7" s="788"/>
      <c r="QXL7" s="788"/>
      <c r="QXM7" s="788"/>
      <c r="QXN7" s="788"/>
      <c r="QXO7" s="788"/>
      <c r="QXP7" s="788"/>
      <c r="QXQ7" s="788"/>
      <c r="QXR7" s="788"/>
      <c r="QXS7" s="788"/>
      <c r="QXT7" s="788"/>
      <c r="QXU7" s="788"/>
      <c r="QXV7" s="788"/>
      <c r="QXW7" s="788"/>
      <c r="QXX7" s="788"/>
      <c r="QXY7" s="788"/>
      <c r="QXZ7" s="788"/>
      <c r="QYA7" s="788"/>
      <c r="QYB7" s="788"/>
      <c r="QYC7" s="788"/>
      <c r="QYD7" s="788"/>
      <c r="QYE7" s="788"/>
      <c r="QYF7" s="788"/>
      <c r="QYG7" s="788"/>
      <c r="QYH7" s="788"/>
      <c r="QYI7" s="788"/>
      <c r="QYJ7" s="788"/>
      <c r="QYK7" s="788"/>
      <c r="QYL7" s="788"/>
      <c r="QYM7" s="788"/>
      <c r="QYN7" s="788"/>
      <c r="QYO7" s="788"/>
      <c r="QYP7" s="788"/>
      <c r="QYQ7" s="788"/>
      <c r="QYR7" s="788"/>
      <c r="QYS7" s="788"/>
      <c r="QYT7" s="788"/>
      <c r="QYU7" s="788"/>
      <c r="QYV7" s="788"/>
      <c r="QYW7" s="788"/>
      <c r="QYX7" s="788"/>
      <c r="QYY7" s="788"/>
      <c r="QYZ7" s="788"/>
      <c r="QZA7" s="788"/>
      <c r="QZB7" s="788"/>
      <c r="QZC7" s="788"/>
      <c r="QZD7" s="788"/>
      <c r="QZE7" s="788"/>
      <c r="QZF7" s="788"/>
      <c r="QZG7" s="788"/>
      <c r="QZH7" s="788"/>
      <c r="QZI7" s="788"/>
      <c r="QZJ7" s="788"/>
      <c r="QZK7" s="788"/>
      <c r="QZL7" s="788"/>
      <c r="QZM7" s="788"/>
      <c r="QZN7" s="788"/>
      <c r="QZO7" s="788"/>
      <c r="QZP7" s="788"/>
      <c r="QZQ7" s="788"/>
      <c r="QZR7" s="788"/>
      <c r="QZS7" s="788"/>
      <c r="QZT7" s="788"/>
      <c r="QZU7" s="788"/>
      <c r="QZV7" s="788"/>
      <c r="QZW7" s="788"/>
      <c r="QZX7" s="788"/>
      <c r="QZY7" s="788"/>
      <c r="QZZ7" s="788"/>
      <c r="RAA7" s="788"/>
      <c r="RAB7" s="788"/>
      <c r="RAC7" s="788"/>
      <c r="RAD7" s="788"/>
      <c r="RAE7" s="788"/>
      <c r="RAF7" s="788"/>
      <c r="RAG7" s="788"/>
      <c r="RAH7" s="788"/>
      <c r="RAI7" s="788"/>
      <c r="RAJ7" s="788"/>
      <c r="RAK7" s="788"/>
      <c r="RAL7" s="788"/>
      <c r="RAM7" s="788"/>
      <c r="RAN7" s="788"/>
      <c r="RAO7" s="788"/>
      <c r="RAP7" s="788"/>
      <c r="RAQ7" s="788"/>
      <c r="RAR7" s="788"/>
      <c r="RAS7" s="788"/>
      <c r="RAT7" s="788"/>
      <c r="RAU7" s="788"/>
      <c r="RAV7" s="788"/>
      <c r="RAW7" s="788"/>
      <c r="RAX7" s="788"/>
      <c r="RAY7" s="788"/>
      <c r="RAZ7" s="788"/>
      <c r="RBA7" s="788"/>
      <c r="RBB7" s="788"/>
      <c r="RBC7" s="788"/>
      <c r="RBD7" s="788"/>
      <c r="RBE7" s="788"/>
      <c r="RBF7" s="788"/>
      <c r="RBG7" s="788"/>
      <c r="RBH7" s="788"/>
      <c r="RBI7" s="788"/>
      <c r="RBJ7" s="788"/>
      <c r="RBK7" s="788"/>
      <c r="RBL7" s="788"/>
      <c r="RBM7" s="788"/>
      <c r="RBN7" s="788"/>
      <c r="RBO7" s="788"/>
      <c r="RBP7" s="788"/>
      <c r="RBQ7" s="788"/>
      <c r="RBR7" s="788"/>
      <c r="RBS7" s="788"/>
      <c r="RBT7" s="788"/>
      <c r="RBU7" s="788"/>
      <c r="RBV7" s="788"/>
      <c r="RBW7" s="788"/>
      <c r="RBX7" s="788"/>
      <c r="RBY7" s="788"/>
      <c r="RBZ7" s="788"/>
      <c r="RCA7" s="788"/>
      <c r="RCB7" s="788"/>
      <c r="RCC7" s="788"/>
      <c r="RCD7" s="788"/>
      <c r="RCE7" s="788"/>
      <c r="RCF7" s="788"/>
      <c r="RCG7" s="788"/>
      <c r="RCH7" s="788"/>
      <c r="RCI7" s="788"/>
      <c r="RCJ7" s="788"/>
      <c r="RCK7" s="788"/>
      <c r="RCL7" s="788"/>
      <c r="RCM7" s="788"/>
      <c r="RCN7" s="788"/>
      <c r="RCO7" s="788"/>
      <c r="RCP7" s="788"/>
      <c r="RCQ7" s="788"/>
      <c r="RCR7" s="788"/>
      <c r="RCS7" s="788"/>
      <c r="RCT7" s="788"/>
      <c r="RCU7" s="788"/>
      <c r="RCV7" s="788"/>
      <c r="RCW7" s="788"/>
      <c r="RCX7" s="788"/>
      <c r="RCY7" s="788"/>
      <c r="RCZ7" s="788"/>
      <c r="RDA7" s="788"/>
      <c r="RDB7" s="788"/>
      <c r="RDC7" s="788"/>
      <c r="RDD7" s="788"/>
      <c r="RDE7" s="788"/>
      <c r="RDF7" s="788"/>
      <c r="RDG7" s="788"/>
      <c r="RDH7" s="788"/>
      <c r="RDI7" s="788"/>
      <c r="RDJ7" s="788"/>
      <c r="RDK7" s="788"/>
      <c r="RDL7" s="788"/>
      <c r="RDM7" s="788"/>
      <c r="RDN7" s="788"/>
      <c r="RDO7" s="788"/>
      <c r="RDP7" s="788"/>
      <c r="RDQ7" s="788"/>
      <c r="RDR7" s="788"/>
      <c r="RDS7" s="788"/>
      <c r="RDT7" s="788"/>
      <c r="RDU7" s="788"/>
      <c r="RDV7" s="788"/>
      <c r="RDW7" s="788"/>
      <c r="RDX7" s="788"/>
      <c r="RDY7" s="788"/>
      <c r="RDZ7" s="788"/>
      <c r="REA7" s="788"/>
      <c r="REB7" s="788"/>
      <c r="REC7" s="788"/>
      <c r="RED7" s="788"/>
      <c r="REE7" s="788"/>
      <c r="REF7" s="788"/>
      <c r="REG7" s="788"/>
      <c r="REH7" s="788"/>
      <c r="REI7" s="788"/>
      <c r="REJ7" s="788"/>
      <c r="REK7" s="788"/>
      <c r="REL7" s="788"/>
      <c r="REM7" s="788"/>
      <c r="REN7" s="788"/>
      <c r="REO7" s="788"/>
      <c r="REP7" s="788"/>
      <c r="REQ7" s="788"/>
      <c r="RER7" s="788"/>
      <c r="RES7" s="788"/>
      <c r="RET7" s="788"/>
      <c r="REU7" s="788"/>
      <c r="REV7" s="788"/>
      <c r="REW7" s="788"/>
      <c r="REX7" s="788"/>
      <c r="REY7" s="788"/>
      <c r="REZ7" s="788"/>
      <c r="RFA7" s="788"/>
      <c r="RFB7" s="788"/>
      <c r="RFC7" s="788"/>
      <c r="RFD7" s="788"/>
      <c r="RFE7" s="788"/>
      <c r="RFF7" s="788"/>
      <c r="RFG7" s="788"/>
      <c r="RFH7" s="788"/>
      <c r="RFI7" s="788"/>
      <c r="RFJ7" s="788"/>
      <c r="RFK7" s="788"/>
      <c r="RFL7" s="788"/>
      <c r="RFM7" s="788"/>
      <c r="RFN7" s="788"/>
      <c r="RFO7" s="788"/>
      <c r="RFP7" s="788"/>
      <c r="RFQ7" s="788"/>
      <c r="RFR7" s="788"/>
      <c r="RFS7" s="788"/>
      <c r="RFT7" s="788"/>
      <c r="RFU7" s="788"/>
      <c r="RFV7" s="788"/>
      <c r="RFW7" s="788"/>
      <c r="RFX7" s="788"/>
      <c r="RFY7" s="788"/>
      <c r="RFZ7" s="788"/>
      <c r="RGA7" s="788"/>
      <c r="RGB7" s="788"/>
      <c r="RGC7" s="788"/>
      <c r="RGD7" s="788"/>
      <c r="RGE7" s="788"/>
      <c r="RGF7" s="788"/>
      <c r="RGG7" s="788"/>
      <c r="RGH7" s="788"/>
      <c r="RGI7" s="788"/>
      <c r="RGJ7" s="788"/>
      <c r="RGK7" s="788"/>
      <c r="RGL7" s="788"/>
      <c r="RGM7" s="788"/>
      <c r="RGN7" s="788"/>
      <c r="RGO7" s="788"/>
      <c r="RGP7" s="788"/>
      <c r="RGQ7" s="788"/>
      <c r="RGR7" s="788"/>
      <c r="RGS7" s="788"/>
      <c r="RGT7" s="788"/>
      <c r="RGU7" s="788"/>
      <c r="RGV7" s="788"/>
      <c r="RGW7" s="788"/>
      <c r="RGX7" s="788"/>
      <c r="RGY7" s="788"/>
      <c r="RGZ7" s="788"/>
      <c r="RHA7" s="788"/>
      <c r="RHB7" s="788"/>
      <c r="RHC7" s="788"/>
      <c r="RHD7" s="788"/>
      <c r="RHE7" s="788"/>
      <c r="RHF7" s="788"/>
      <c r="RHG7" s="788"/>
      <c r="RHH7" s="788"/>
      <c r="RHI7" s="788"/>
      <c r="RHJ7" s="788"/>
      <c r="RHK7" s="788"/>
      <c r="RHL7" s="788"/>
      <c r="RHM7" s="788"/>
      <c r="RHN7" s="788"/>
      <c r="RHO7" s="788"/>
      <c r="RHP7" s="788"/>
      <c r="RHQ7" s="788"/>
      <c r="RHR7" s="788"/>
      <c r="RHS7" s="788"/>
      <c r="RHT7" s="788"/>
      <c r="RHU7" s="788"/>
      <c r="RHV7" s="788"/>
      <c r="RHW7" s="788"/>
      <c r="RHX7" s="788"/>
      <c r="RHY7" s="788"/>
      <c r="RHZ7" s="788"/>
      <c r="RIA7" s="788"/>
      <c r="RIB7" s="788"/>
      <c r="RIC7" s="788"/>
      <c r="RID7" s="788"/>
      <c r="RIE7" s="788"/>
      <c r="RIF7" s="788"/>
      <c r="RIG7" s="788"/>
      <c r="RIH7" s="788"/>
      <c r="RII7" s="788"/>
      <c r="RIJ7" s="788"/>
      <c r="RIK7" s="788"/>
      <c r="RIL7" s="788"/>
      <c r="RIM7" s="788"/>
      <c r="RIN7" s="788"/>
      <c r="RIO7" s="788"/>
      <c r="RIP7" s="788"/>
      <c r="RIQ7" s="788"/>
      <c r="RIR7" s="788"/>
      <c r="RIS7" s="788"/>
      <c r="RIT7" s="788"/>
      <c r="RIU7" s="788"/>
      <c r="RIV7" s="788"/>
      <c r="RIW7" s="788"/>
      <c r="RIX7" s="788"/>
      <c r="RIY7" s="788"/>
      <c r="RIZ7" s="788"/>
      <c r="RJA7" s="788"/>
      <c r="RJB7" s="788"/>
      <c r="RJC7" s="788"/>
      <c r="RJD7" s="788"/>
      <c r="RJE7" s="788"/>
      <c r="RJF7" s="788"/>
      <c r="RJG7" s="788"/>
      <c r="RJH7" s="788"/>
      <c r="RJI7" s="788"/>
      <c r="RJJ7" s="788"/>
      <c r="RJK7" s="788"/>
      <c r="RJL7" s="788"/>
      <c r="RJM7" s="788"/>
      <c r="RJN7" s="788"/>
      <c r="RJO7" s="788"/>
      <c r="RJP7" s="788"/>
      <c r="RJQ7" s="788"/>
      <c r="RJR7" s="788"/>
      <c r="RJS7" s="788"/>
      <c r="RJT7" s="788"/>
      <c r="RJU7" s="788"/>
      <c r="RJV7" s="788"/>
      <c r="RJW7" s="788"/>
      <c r="RJX7" s="788"/>
      <c r="RJY7" s="788"/>
      <c r="RJZ7" s="788"/>
      <c r="RKA7" s="788"/>
      <c r="RKB7" s="788"/>
      <c r="RKC7" s="788"/>
      <c r="RKD7" s="788"/>
      <c r="RKE7" s="788"/>
      <c r="RKF7" s="788"/>
      <c r="RKG7" s="788"/>
      <c r="RKH7" s="788"/>
      <c r="RKI7" s="788"/>
      <c r="RKJ7" s="788"/>
      <c r="RKK7" s="788"/>
      <c r="RKL7" s="788"/>
      <c r="RKM7" s="788"/>
      <c r="RKN7" s="788"/>
      <c r="RKO7" s="788"/>
      <c r="RKP7" s="788"/>
      <c r="RKQ7" s="788"/>
      <c r="RKR7" s="788"/>
      <c r="RKS7" s="788"/>
      <c r="RKT7" s="788"/>
      <c r="RKU7" s="788"/>
      <c r="RKV7" s="788"/>
      <c r="RKW7" s="788"/>
      <c r="RKX7" s="788"/>
      <c r="RKY7" s="788"/>
      <c r="RKZ7" s="788"/>
      <c r="RLA7" s="788"/>
      <c r="RLB7" s="788"/>
      <c r="RLC7" s="788"/>
      <c r="RLD7" s="788"/>
      <c r="RLE7" s="788"/>
      <c r="RLF7" s="788"/>
      <c r="RLG7" s="788"/>
      <c r="RLH7" s="788"/>
      <c r="RLI7" s="788"/>
      <c r="RLJ7" s="788"/>
      <c r="RLK7" s="788"/>
      <c r="RLL7" s="788"/>
      <c r="RLM7" s="788"/>
      <c r="RLN7" s="788"/>
      <c r="RLO7" s="788"/>
      <c r="RLP7" s="788"/>
      <c r="RLQ7" s="788"/>
      <c r="RLR7" s="788"/>
      <c r="RLS7" s="788"/>
      <c r="RLT7" s="788"/>
      <c r="RLU7" s="788"/>
      <c r="RLV7" s="788"/>
      <c r="RLW7" s="788"/>
      <c r="RLX7" s="788"/>
      <c r="RLY7" s="788"/>
      <c r="RLZ7" s="788"/>
      <c r="RMA7" s="788"/>
      <c r="RMB7" s="788"/>
      <c r="RMC7" s="788"/>
      <c r="RMD7" s="788"/>
      <c r="RME7" s="788"/>
      <c r="RMF7" s="788"/>
      <c r="RMG7" s="788"/>
      <c r="RMH7" s="788"/>
      <c r="RMI7" s="788"/>
      <c r="RMJ7" s="788"/>
      <c r="RMK7" s="788"/>
      <c r="RML7" s="788"/>
      <c r="RMM7" s="788"/>
      <c r="RMN7" s="788"/>
      <c r="RMO7" s="788"/>
      <c r="RMP7" s="788"/>
      <c r="RMQ7" s="788"/>
      <c r="RMR7" s="788"/>
      <c r="RMS7" s="788"/>
      <c r="RMT7" s="788"/>
      <c r="RMU7" s="788"/>
      <c r="RMV7" s="788"/>
      <c r="RMW7" s="788"/>
      <c r="RMX7" s="788"/>
      <c r="RMY7" s="788"/>
      <c r="RMZ7" s="788"/>
      <c r="RNA7" s="788"/>
      <c r="RNB7" s="788"/>
      <c r="RNC7" s="788"/>
      <c r="RND7" s="788"/>
      <c r="RNE7" s="788"/>
      <c r="RNF7" s="788"/>
      <c r="RNG7" s="788"/>
      <c r="RNH7" s="788"/>
      <c r="RNI7" s="788"/>
      <c r="RNJ7" s="788"/>
      <c r="RNK7" s="788"/>
      <c r="RNL7" s="788"/>
      <c r="RNM7" s="788"/>
      <c r="RNN7" s="788"/>
      <c r="RNO7" s="788"/>
      <c r="RNP7" s="788"/>
      <c r="RNQ7" s="788"/>
      <c r="RNR7" s="788"/>
      <c r="RNS7" s="788"/>
      <c r="RNT7" s="788"/>
      <c r="RNU7" s="788"/>
      <c r="RNV7" s="788"/>
      <c r="RNW7" s="788"/>
      <c r="RNX7" s="788"/>
      <c r="RNY7" s="788"/>
      <c r="RNZ7" s="788"/>
      <c r="ROA7" s="788"/>
      <c r="ROB7" s="788"/>
      <c r="ROC7" s="788"/>
      <c r="ROD7" s="788"/>
      <c r="ROE7" s="788"/>
      <c r="ROF7" s="788"/>
      <c r="ROG7" s="788"/>
      <c r="ROH7" s="788"/>
      <c r="ROI7" s="788"/>
      <c r="ROJ7" s="788"/>
      <c r="ROK7" s="788"/>
      <c r="ROL7" s="788"/>
      <c r="ROM7" s="788"/>
      <c r="RON7" s="788"/>
      <c r="ROO7" s="788"/>
      <c r="ROP7" s="788"/>
      <c r="ROQ7" s="788"/>
      <c r="ROR7" s="788"/>
      <c r="ROS7" s="788"/>
      <c r="ROT7" s="788"/>
      <c r="ROU7" s="788"/>
      <c r="ROV7" s="788"/>
      <c r="ROW7" s="788"/>
      <c r="ROX7" s="788"/>
      <c r="ROY7" s="788"/>
      <c r="ROZ7" s="788"/>
      <c r="RPA7" s="788"/>
      <c r="RPB7" s="788"/>
      <c r="RPC7" s="788"/>
      <c r="RPD7" s="788"/>
      <c r="RPE7" s="788"/>
      <c r="RPF7" s="788"/>
      <c r="RPG7" s="788"/>
      <c r="RPH7" s="788"/>
      <c r="RPI7" s="788"/>
      <c r="RPJ7" s="788"/>
      <c r="RPK7" s="788"/>
      <c r="RPL7" s="788"/>
      <c r="RPM7" s="788"/>
      <c r="RPN7" s="788"/>
      <c r="RPO7" s="788"/>
      <c r="RPP7" s="788"/>
      <c r="RPQ7" s="788"/>
      <c r="RPR7" s="788"/>
      <c r="RPS7" s="788"/>
      <c r="RPT7" s="788"/>
      <c r="RPU7" s="788"/>
      <c r="RPV7" s="788"/>
      <c r="RPW7" s="788"/>
      <c r="RPX7" s="788"/>
      <c r="RPY7" s="788"/>
      <c r="RPZ7" s="788"/>
      <c r="RQA7" s="788"/>
      <c r="RQB7" s="788"/>
      <c r="RQC7" s="788"/>
      <c r="RQD7" s="788"/>
      <c r="RQE7" s="788"/>
      <c r="RQF7" s="788"/>
      <c r="RQG7" s="788"/>
      <c r="RQH7" s="788"/>
      <c r="RQI7" s="788"/>
      <c r="RQJ7" s="788"/>
      <c r="RQK7" s="788"/>
      <c r="RQL7" s="788"/>
      <c r="RQM7" s="788"/>
      <c r="RQN7" s="788"/>
      <c r="RQO7" s="788"/>
      <c r="RQP7" s="788"/>
      <c r="RQQ7" s="788"/>
      <c r="RQR7" s="788"/>
      <c r="RQS7" s="788"/>
      <c r="RQT7" s="788"/>
      <c r="RQU7" s="788"/>
      <c r="RQV7" s="788"/>
      <c r="RQW7" s="788"/>
      <c r="RQX7" s="788"/>
      <c r="RQY7" s="788"/>
      <c r="RQZ7" s="788"/>
      <c r="RRA7" s="788"/>
      <c r="RRB7" s="788"/>
      <c r="RRC7" s="788"/>
      <c r="RRD7" s="788"/>
      <c r="RRE7" s="788"/>
      <c r="RRF7" s="788"/>
      <c r="RRG7" s="788"/>
      <c r="RRH7" s="788"/>
      <c r="RRI7" s="788"/>
      <c r="RRJ7" s="788"/>
      <c r="RRK7" s="788"/>
      <c r="RRL7" s="788"/>
      <c r="RRM7" s="788"/>
      <c r="RRN7" s="788"/>
      <c r="RRO7" s="788"/>
      <c r="RRP7" s="788"/>
      <c r="RRQ7" s="788"/>
      <c r="RRR7" s="788"/>
      <c r="RRS7" s="788"/>
      <c r="RRT7" s="788"/>
      <c r="RRU7" s="788"/>
      <c r="RRV7" s="788"/>
      <c r="RRW7" s="788"/>
      <c r="RRX7" s="788"/>
      <c r="RRY7" s="788"/>
      <c r="RRZ7" s="788"/>
      <c r="RSA7" s="788"/>
      <c r="RSB7" s="788"/>
      <c r="RSC7" s="788"/>
      <c r="RSD7" s="788"/>
      <c r="RSE7" s="788"/>
      <c r="RSF7" s="788"/>
      <c r="RSG7" s="788"/>
      <c r="RSH7" s="788"/>
      <c r="RSI7" s="788"/>
      <c r="RSJ7" s="788"/>
      <c r="RSK7" s="788"/>
      <c r="RSL7" s="788"/>
      <c r="RSM7" s="788"/>
      <c r="RSN7" s="788"/>
      <c r="RSO7" s="788"/>
      <c r="RSP7" s="788"/>
      <c r="RSQ7" s="788"/>
      <c r="RSR7" s="788"/>
      <c r="RSS7" s="788"/>
      <c r="RST7" s="788"/>
      <c r="RSU7" s="788"/>
      <c r="RSV7" s="788"/>
      <c r="RSW7" s="788"/>
      <c r="RSX7" s="788"/>
      <c r="RSY7" s="788"/>
      <c r="RSZ7" s="788"/>
      <c r="RTA7" s="788"/>
      <c r="RTB7" s="788"/>
      <c r="RTC7" s="788"/>
      <c r="RTD7" s="788"/>
      <c r="RTE7" s="788"/>
      <c r="RTF7" s="788"/>
      <c r="RTG7" s="788"/>
      <c r="RTH7" s="788"/>
      <c r="RTI7" s="788"/>
      <c r="RTJ7" s="788"/>
      <c r="RTK7" s="788"/>
      <c r="RTL7" s="788"/>
      <c r="RTM7" s="788"/>
      <c r="RTN7" s="788"/>
      <c r="RTO7" s="788"/>
      <c r="RTP7" s="788"/>
      <c r="RTQ7" s="788"/>
      <c r="RTR7" s="788"/>
      <c r="RTS7" s="788"/>
      <c r="RTT7" s="788"/>
      <c r="RTU7" s="788"/>
      <c r="RTV7" s="788"/>
      <c r="RTW7" s="788"/>
      <c r="RTX7" s="788"/>
      <c r="RTY7" s="788"/>
      <c r="RTZ7" s="788"/>
      <c r="RUA7" s="788"/>
      <c r="RUB7" s="788"/>
      <c r="RUC7" s="788"/>
      <c r="RUD7" s="788"/>
      <c r="RUE7" s="788"/>
      <c r="RUF7" s="788"/>
      <c r="RUG7" s="788"/>
      <c r="RUH7" s="788"/>
      <c r="RUI7" s="788"/>
      <c r="RUJ7" s="788"/>
      <c r="RUK7" s="788"/>
      <c r="RUL7" s="788"/>
      <c r="RUM7" s="788"/>
      <c r="RUN7" s="788"/>
      <c r="RUO7" s="788"/>
      <c r="RUP7" s="788"/>
      <c r="RUQ7" s="788"/>
      <c r="RUR7" s="788"/>
      <c r="RUS7" s="788"/>
      <c r="RUT7" s="788"/>
      <c r="RUU7" s="788"/>
      <c r="RUV7" s="788"/>
      <c r="RUW7" s="788"/>
      <c r="RUX7" s="788"/>
      <c r="RUY7" s="788"/>
      <c r="RUZ7" s="788"/>
      <c r="RVA7" s="788"/>
      <c r="RVB7" s="788"/>
      <c r="RVC7" s="788"/>
      <c r="RVD7" s="788"/>
      <c r="RVE7" s="788"/>
      <c r="RVF7" s="788"/>
      <c r="RVG7" s="788"/>
      <c r="RVH7" s="788"/>
      <c r="RVI7" s="788"/>
      <c r="RVJ7" s="788"/>
      <c r="RVK7" s="788"/>
      <c r="RVL7" s="788"/>
      <c r="RVM7" s="788"/>
      <c r="RVN7" s="788"/>
      <c r="RVO7" s="788"/>
      <c r="RVP7" s="788"/>
      <c r="RVQ7" s="788"/>
      <c r="RVR7" s="788"/>
      <c r="RVS7" s="788"/>
      <c r="RVT7" s="788"/>
      <c r="RVU7" s="788"/>
      <c r="RVV7" s="788"/>
      <c r="RVW7" s="788"/>
      <c r="RVX7" s="788"/>
      <c r="RVY7" s="788"/>
      <c r="RVZ7" s="788"/>
      <c r="RWA7" s="788"/>
      <c r="RWB7" s="788"/>
      <c r="RWC7" s="788"/>
      <c r="RWD7" s="788"/>
      <c r="RWE7" s="788"/>
      <c r="RWF7" s="788"/>
      <c r="RWG7" s="788"/>
      <c r="RWH7" s="788"/>
      <c r="RWI7" s="788"/>
      <c r="RWJ7" s="788"/>
      <c r="RWK7" s="788"/>
      <c r="RWL7" s="788"/>
      <c r="RWM7" s="788"/>
      <c r="RWN7" s="788"/>
      <c r="RWO7" s="788"/>
      <c r="RWP7" s="788"/>
      <c r="RWQ7" s="788"/>
      <c r="RWR7" s="788"/>
      <c r="RWS7" s="788"/>
      <c r="RWT7" s="788"/>
      <c r="RWU7" s="788"/>
      <c r="RWV7" s="788"/>
      <c r="RWW7" s="788"/>
      <c r="RWX7" s="788"/>
      <c r="RWY7" s="788"/>
      <c r="RWZ7" s="788"/>
      <c r="RXA7" s="788"/>
      <c r="RXB7" s="788"/>
      <c r="RXC7" s="788"/>
      <c r="RXD7" s="788"/>
      <c r="RXE7" s="788"/>
      <c r="RXF7" s="788"/>
      <c r="RXG7" s="788"/>
      <c r="RXH7" s="788"/>
      <c r="RXI7" s="788"/>
      <c r="RXJ7" s="788"/>
      <c r="RXK7" s="788"/>
      <c r="RXL7" s="788"/>
      <c r="RXM7" s="788"/>
      <c r="RXN7" s="788"/>
      <c r="RXO7" s="788"/>
      <c r="RXP7" s="788"/>
      <c r="RXQ7" s="788"/>
      <c r="RXR7" s="788"/>
      <c r="RXS7" s="788"/>
      <c r="RXT7" s="788"/>
      <c r="RXU7" s="788"/>
      <c r="RXV7" s="788"/>
      <c r="RXW7" s="788"/>
      <c r="RXX7" s="788"/>
      <c r="RXY7" s="788"/>
      <c r="RXZ7" s="788"/>
      <c r="RYA7" s="788"/>
      <c r="RYB7" s="788"/>
      <c r="RYC7" s="788"/>
      <c r="RYD7" s="788"/>
      <c r="RYE7" s="788"/>
      <c r="RYF7" s="788"/>
      <c r="RYG7" s="788"/>
      <c r="RYH7" s="788"/>
      <c r="RYI7" s="788"/>
      <c r="RYJ7" s="788"/>
      <c r="RYK7" s="788"/>
      <c r="RYL7" s="788"/>
      <c r="RYM7" s="788"/>
      <c r="RYN7" s="788"/>
      <c r="RYO7" s="788"/>
      <c r="RYP7" s="788"/>
      <c r="RYQ7" s="788"/>
      <c r="RYR7" s="788"/>
      <c r="RYS7" s="788"/>
      <c r="RYT7" s="788"/>
      <c r="RYU7" s="788"/>
      <c r="RYV7" s="788"/>
      <c r="RYW7" s="788"/>
      <c r="RYX7" s="788"/>
      <c r="RYY7" s="788"/>
      <c r="RYZ7" s="788"/>
      <c r="RZA7" s="788"/>
      <c r="RZB7" s="788"/>
      <c r="RZC7" s="788"/>
      <c r="RZD7" s="788"/>
      <c r="RZE7" s="788"/>
      <c r="RZF7" s="788"/>
      <c r="RZG7" s="788"/>
      <c r="RZH7" s="788"/>
      <c r="RZI7" s="788"/>
      <c r="RZJ7" s="788"/>
      <c r="RZK7" s="788"/>
      <c r="RZL7" s="788"/>
      <c r="RZM7" s="788"/>
      <c r="RZN7" s="788"/>
      <c r="RZO7" s="788"/>
      <c r="RZP7" s="788"/>
      <c r="RZQ7" s="788"/>
      <c r="RZR7" s="788"/>
      <c r="RZS7" s="788"/>
      <c r="RZT7" s="788"/>
      <c r="RZU7" s="788"/>
      <c r="RZV7" s="788"/>
      <c r="RZW7" s="788"/>
      <c r="RZX7" s="788"/>
      <c r="RZY7" s="788"/>
      <c r="RZZ7" s="788"/>
      <c r="SAA7" s="788"/>
      <c r="SAB7" s="788"/>
      <c r="SAC7" s="788"/>
      <c r="SAD7" s="788"/>
      <c r="SAE7" s="788"/>
      <c r="SAF7" s="788"/>
      <c r="SAG7" s="788"/>
      <c r="SAH7" s="788"/>
      <c r="SAI7" s="788"/>
      <c r="SAJ7" s="788"/>
      <c r="SAK7" s="788"/>
      <c r="SAL7" s="788"/>
      <c r="SAM7" s="788"/>
      <c r="SAN7" s="788"/>
      <c r="SAO7" s="788"/>
      <c r="SAP7" s="788"/>
      <c r="SAQ7" s="788"/>
      <c r="SAR7" s="788"/>
      <c r="SAS7" s="788"/>
      <c r="SAT7" s="788"/>
      <c r="SAU7" s="788"/>
      <c r="SAV7" s="788"/>
      <c r="SAW7" s="788"/>
      <c r="SAX7" s="788"/>
      <c r="SAY7" s="788"/>
      <c r="SAZ7" s="788"/>
      <c r="SBA7" s="788"/>
      <c r="SBB7" s="788"/>
      <c r="SBC7" s="788"/>
      <c r="SBD7" s="788"/>
      <c r="SBE7" s="788"/>
      <c r="SBF7" s="788"/>
      <c r="SBG7" s="788"/>
      <c r="SBH7" s="788"/>
      <c r="SBI7" s="788"/>
      <c r="SBJ7" s="788"/>
      <c r="SBK7" s="788"/>
      <c r="SBL7" s="788"/>
      <c r="SBM7" s="788"/>
      <c r="SBN7" s="788"/>
      <c r="SBO7" s="788"/>
      <c r="SBP7" s="788"/>
      <c r="SBQ7" s="788"/>
      <c r="SBR7" s="788"/>
      <c r="SBS7" s="788"/>
      <c r="SBT7" s="788"/>
      <c r="SBU7" s="788"/>
      <c r="SBV7" s="788"/>
      <c r="SBW7" s="788"/>
      <c r="SBX7" s="788"/>
      <c r="SBY7" s="788"/>
      <c r="SBZ7" s="788"/>
      <c r="SCA7" s="788"/>
      <c r="SCB7" s="788"/>
      <c r="SCC7" s="788"/>
      <c r="SCD7" s="788"/>
      <c r="SCE7" s="788"/>
      <c r="SCF7" s="788"/>
      <c r="SCG7" s="788"/>
      <c r="SCH7" s="788"/>
      <c r="SCI7" s="788"/>
      <c r="SCJ7" s="788"/>
      <c r="SCK7" s="788"/>
      <c r="SCL7" s="788"/>
      <c r="SCM7" s="788"/>
      <c r="SCN7" s="788"/>
      <c r="SCO7" s="788"/>
      <c r="SCP7" s="788"/>
      <c r="SCQ7" s="788"/>
      <c r="SCR7" s="788"/>
      <c r="SCS7" s="788"/>
      <c r="SCT7" s="788"/>
      <c r="SCU7" s="788"/>
      <c r="SCV7" s="788"/>
      <c r="SCW7" s="788"/>
      <c r="SCX7" s="788"/>
      <c r="SCY7" s="788"/>
      <c r="SCZ7" s="788"/>
      <c r="SDA7" s="788"/>
      <c r="SDB7" s="788"/>
      <c r="SDC7" s="788"/>
      <c r="SDD7" s="788"/>
      <c r="SDE7" s="788"/>
      <c r="SDF7" s="788"/>
      <c r="SDG7" s="788"/>
      <c r="SDH7" s="788"/>
      <c r="SDI7" s="788"/>
      <c r="SDJ7" s="788"/>
      <c r="SDK7" s="788"/>
      <c r="SDL7" s="788"/>
      <c r="SDM7" s="788"/>
      <c r="SDN7" s="788"/>
      <c r="SDO7" s="788"/>
      <c r="SDP7" s="788"/>
      <c r="SDQ7" s="788"/>
      <c r="SDR7" s="788"/>
      <c r="SDS7" s="788"/>
      <c r="SDT7" s="788"/>
      <c r="SDU7" s="788"/>
      <c r="SDV7" s="788"/>
      <c r="SDW7" s="788"/>
      <c r="SDX7" s="788"/>
      <c r="SDY7" s="788"/>
      <c r="SDZ7" s="788"/>
      <c r="SEA7" s="788"/>
      <c r="SEB7" s="788"/>
      <c r="SEC7" s="788"/>
      <c r="SED7" s="788"/>
      <c r="SEE7" s="788"/>
      <c r="SEF7" s="788"/>
      <c r="SEG7" s="788"/>
      <c r="SEH7" s="788"/>
      <c r="SEI7" s="788"/>
      <c r="SEJ7" s="788"/>
      <c r="SEK7" s="788"/>
      <c r="SEL7" s="788"/>
      <c r="SEM7" s="788"/>
      <c r="SEN7" s="788"/>
      <c r="SEO7" s="788"/>
      <c r="SEP7" s="788"/>
      <c r="SEQ7" s="788"/>
      <c r="SER7" s="788"/>
      <c r="SES7" s="788"/>
      <c r="SET7" s="788"/>
      <c r="SEU7" s="788"/>
      <c r="SEV7" s="788"/>
      <c r="SEW7" s="788"/>
      <c r="SEX7" s="788"/>
      <c r="SEY7" s="788"/>
      <c r="SEZ7" s="788"/>
      <c r="SFA7" s="788"/>
      <c r="SFB7" s="788"/>
      <c r="SFC7" s="788"/>
      <c r="SFD7" s="788"/>
      <c r="SFE7" s="788"/>
      <c r="SFF7" s="788"/>
      <c r="SFG7" s="788"/>
      <c r="SFH7" s="788"/>
      <c r="SFI7" s="788"/>
      <c r="SFJ7" s="788"/>
      <c r="SFK7" s="788"/>
      <c r="SFL7" s="788"/>
      <c r="SFM7" s="788"/>
      <c r="SFN7" s="788"/>
      <c r="SFO7" s="788"/>
      <c r="SFP7" s="788"/>
      <c r="SFQ7" s="788"/>
      <c r="SFR7" s="788"/>
      <c r="SFS7" s="788"/>
      <c r="SFT7" s="788"/>
      <c r="SFU7" s="788"/>
      <c r="SFV7" s="788"/>
      <c r="SFW7" s="788"/>
      <c r="SFX7" s="788"/>
      <c r="SFY7" s="788"/>
      <c r="SFZ7" s="788"/>
      <c r="SGA7" s="788"/>
      <c r="SGB7" s="788"/>
      <c r="SGC7" s="788"/>
      <c r="SGD7" s="788"/>
      <c r="SGE7" s="788"/>
      <c r="SGF7" s="788"/>
      <c r="SGG7" s="788"/>
      <c r="SGH7" s="788"/>
      <c r="SGI7" s="788"/>
      <c r="SGJ7" s="788"/>
      <c r="SGK7" s="788"/>
      <c r="SGL7" s="788"/>
      <c r="SGM7" s="788"/>
      <c r="SGN7" s="788"/>
      <c r="SGO7" s="788"/>
      <c r="SGP7" s="788"/>
      <c r="SGQ7" s="788"/>
      <c r="SGR7" s="788"/>
      <c r="SGS7" s="788"/>
      <c r="SGT7" s="788"/>
      <c r="SGU7" s="788"/>
      <c r="SGV7" s="788"/>
      <c r="SGW7" s="788"/>
      <c r="SGX7" s="788"/>
      <c r="SGY7" s="788"/>
      <c r="SGZ7" s="788"/>
      <c r="SHA7" s="788"/>
      <c r="SHB7" s="788"/>
      <c r="SHC7" s="788"/>
      <c r="SHD7" s="788"/>
      <c r="SHE7" s="788"/>
      <c r="SHF7" s="788"/>
      <c r="SHG7" s="788"/>
      <c r="SHH7" s="788"/>
      <c r="SHI7" s="788"/>
      <c r="SHJ7" s="788"/>
      <c r="SHK7" s="788"/>
      <c r="SHL7" s="788"/>
      <c r="SHM7" s="788"/>
      <c r="SHN7" s="788"/>
      <c r="SHO7" s="788"/>
      <c r="SHP7" s="788"/>
      <c r="SHQ7" s="788"/>
      <c r="SHR7" s="788"/>
      <c r="SHS7" s="788"/>
      <c r="SHT7" s="788"/>
      <c r="SHU7" s="788"/>
      <c r="SHV7" s="788"/>
      <c r="SHW7" s="788"/>
      <c r="SHX7" s="788"/>
      <c r="SHY7" s="788"/>
      <c r="SHZ7" s="788"/>
      <c r="SIA7" s="788"/>
      <c r="SIB7" s="788"/>
      <c r="SIC7" s="788"/>
      <c r="SID7" s="788"/>
      <c r="SIE7" s="788"/>
      <c r="SIF7" s="788"/>
      <c r="SIG7" s="788"/>
      <c r="SIH7" s="788"/>
      <c r="SII7" s="788"/>
      <c r="SIJ7" s="788"/>
      <c r="SIK7" s="788"/>
      <c r="SIL7" s="788"/>
      <c r="SIM7" s="788"/>
      <c r="SIN7" s="788"/>
      <c r="SIO7" s="788"/>
      <c r="SIP7" s="788"/>
      <c r="SIQ7" s="788"/>
      <c r="SIR7" s="788"/>
      <c r="SIS7" s="788"/>
      <c r="SIT7" s="788"/>
      <c r="SIU7" s="788"/>
      <c r="SIV7" s="788"/>
      <c r="SIW7" s="788"/>
      <c r="SIX7" s="788"/>
      <c r="SIY7" s="788"/>
      <c r="SIZ7" s="788"/>
      <c r="SJA7" s="788"/>
      <c r="SJB7" s="788"/>
      <c r="SJC7" s="788"/>
      <c r="SJD7" s="788"/>
      <c r="SJE7" s="788"/>
      <c r="SJF7" s="788"/>
      <c r="SJG7" s="788"/>
      <c r="SJH7" s="788"/>
      <c r="SJI7" s="788"/>
      <c r="SJJ7" s="788"/>
      <c r="SJK7" s="788"/>
      <c r="SJL7" s="788"/>
      <c r="SJM7" s="788"/>
      <c r="SJN7" s="788"/>
      <c r="SJO7" s="788"/>
      <c r="SJP7" s="788"/>
      <c r="SJQ7" s="788"/>
      <c r="SJR7" s="788"/>
      <c r="SJS7" s="788"/>
      <c r="SJT7" s="788"/>
      <c r="SJU7" s="788"/>
      <c r="SJV7" s="788"/>
      <c r="SJW7" s="788"/>
      <c r="SJX7" s="788"/>
      <c r="SJY7" s="788"/>
      <c r="SJZ7" s="788"/>
      <c r="SKA7" s="788"/>
      <c r="SKB7" s="788"/>
      <c r="SKC7" s="788"/>
      <c r="SKD7" s="788"/>
      <c r="SKE7" s="788"/>
      <c r="SKF7" s="788"/>
      <c r="SKG7" s="788"/>
      <c r="SKH7" s="788"/>
      <c r="SKI7" s="788"/>
      <c r="SKJ7" s="788"/>
      <c r="SKK7" s="788"/>
      <c r="SKL7" s="788"/>
      <c r="SKM7" s="788"/>
      <c r="SKN7" s="788"/>
      <c r="SKO7" s="788"/>
      <c r="SKP7" s="788"/>
      <c r="SKQ7" s="788"/>
      <c r="SKR7" s="788"/>
      <c r="SKS7" s="788"/>
      <c r="SKT7" s="788"/>
      <c r="SKU7" s="788"/>
      <c r="SKV7" s="788"/>
      <c r="SKW7" s="788"/>
      <c r="SKX7" s="788"/>
      <c r="SKY7" s="788"/>
      <c r="SKZ7" s="788"/>
      <c r="SLA7" s="788"/>
      <c r="SLB7" s="788"/>
      <c r="SLC7" s="788"/>
      <c r="SLD7" s="788"/>
      <c r="SLE7" s="788"/>
      <c r="SLF7" s="788"/>
      <c r="SLG7" s="788"/>
      <c r="SLH7" s="788"/>
      <c r="SLI7" s="788"/>
      <c r="SLJ7" s="788"/>
      <c r="SLK7" s="788"/>
      <c r="SLL7" s="788"/>
      <c r="SLM7" s="788"/>
      <c r="SLN7" s="788"/>
      <c r="SLO7" s="788"/>
      <c r="SLP7" s="788"/>
      <c r="SLQ7" s="788"/>
      <c r="SLR7" s="788"/>
      <c r="SLS7" s="788"/>
      <c r="SLT7" s="788"/>
      <c r="SLU7" s="788"/>
      <c r="SLV7" s="788"/>
      <c r="SLW7" s="788"/>
      <c r="SLX7" s="788"/>
      <c r="SLY7" s="788"/>
      <c r="SLZ7" s="788"/>
      <c r="SMA7" s="788"/>
      <c r="SMB7" s="788"/>
      <c r="SMC7" s="788"/>
      <c r="SMD7" s="788"/>
      <c r="SME7" s="788"/>
      <c r="SMF7" s="788"/>
      <c r="SMG7" s="788"/>
      <c r="SMH7" s="788"/>
      <c r="SMI7" s="788"/>
      <c r="SMJ7" s="788"/>
      <c r="SMK7" s="788"/>
      <c r="SML7" s="788"/>
      <c r="SMM7" s="788"/>
      <c r="SMN7" s="788"/>
      <c r="SMO7" s="788"/>
      <c r="SMP7" s="788"/>
      <c r="SMQ7" s="788"/>
      <c r="SMR7" s="788"/>
      <c r="SMS7" s="788"/>
      <c r="SMT7" s="788"/>
      <c r="SMU7" s="788"/>
      <c r="SMV7" s="788"/>
      <c r="SMW7" s="788"/>
      <c r="SMX7" s="788"/>
      <c r="SMY7" s="788"/>
      <c r="SMZ7" s="788"/>
      <c r="SNA7" s="788"/>
      <c r="SNB7" s="788"/>
      <c r="SNC7" s="788"/>
      <c r="SND7" s="788"/>
      <c r="SNE7" s="788"/>
      <c r="SNF7" s="788"/>
      <c r="SNG7" s="788"/>
      <c r="SNH7" s="788"/>
      <c r="SNI7" s="788"/>
      <c r="SNJ7" s="788"/>
      <c r="SNK7" s="788"/>
      <c r="SNL7" s="788"/>
      <c r="SNM7" s="788"/>
      <c r="SNN7" s="788"/>
      <c r="SNO7" s="788"/>
      <c r="SNP7" s="788"/>
      <c r="SNQ7" s="788"/>
      <c r="SNR7" s="788"/>
      <c r="SNS7" s="788"/>
      <c r="SNT7" s="788"/>
      <c r="SNU7" s="788"/>
      <c r="SNV7" s="788"/>
      <c r="SNW7" s="788"/>
      <c r="SNX7" s="788"/>
      <c r="SNY7" s="788"/>
      <c r="SNZ7" s="788"/>
      <c r="SOA7" s="788"/>
      <c r="SOB7" s="788"/>
      <c r="SOC7" s="788"/>
      <c r="SOD7" s="788"/>
      <c r="SOE7" s="788"/>
      <c r="SOF7" s="788"/>
      <c r="SOG7" s="788"/>
      <c r="SOH7" s="788"/>
      <c r="SOI7" s="788"/>
      <c r="SOJ7" s="788"/>
      <c r="SOK7" s="788"/>
      <c r="SOL7" s="788"/>
      <c r="SOM7" s="788"/>
      <c r="SON7" s="788"/>
      <c r="SOO7" s="788"/>
      <c r="SOP7" s="788"/>
      <c r="SOQ7" s="788"/>
      <c r="SOR7" s="788"/>
      <c r="SOS7" s="788"/>
      <c r="SOT7" s="788"/>
      <c r="SOU7" s="788"/>
      <c r="SOV7" s="788"/>
      <c r="SOW7" s="788"/>
      <c r="SOX7" s="788"/>
      <c r="SOY7" s="788"/>
      <c r="SOZ7" s="788"/>
      <c r="SPA7" s="788"/>
      <c r="SPB7" s="788"/>
      <c r="SPC7" s="788"/>
      <c r="SPD7" s="788"/>
      <c r="SPE7" s="788"/>
      <c r="SPF7" s="788"/>
      <c r="SPG7" s="788"/>
      <c r="SPH7" s="788"/>
      <c r="SPI7" s="788"/>
      <c r="SPJ7" s="788"/>
      <c r="SPK7" s="788"/>
      <c r="SPL7" s="788"/>
      <c r="SPM7" s="788"/>
      <c r="SPN7" s="788"/>
      <c r="SPO7" s="788"/>
      <c r="SPP7" s="788"/>
      <c r="SPQ7" s="788"/>
      <c r="SPR7" s="788"/>
      <c r="SPS7" s="788"/>
      <c r="SPT7" s="788"/>
      <c r="SPU7" s="788"/>
      <c r="SPV7" s="788"/>
      <c r="SPW7" s="788"/>
      <c r="SPX7" s="788"/>
      <c r="SPY7" s="788"/>
      <c r="SPZ7" s="788"/>
      <c r="SQA7" s="788"/>
      <c r="SQB7" s="788"/>
      <c r="SQC7" s="788"/>
      <c r="SQD7" s="788"/>
      <c r="SQE7" s="788"/>
      <c r="SQF7" s="788"/>
      <c r="SQG7" s="788"/>
      <c r="SQH7" s="788"/>
      <c r="SQI7" s="788"/>
      <c r="SQJ7" s="788"/>
      <c r="SQK7" s="788"/>
      <c r="SQL7" s="788"/>
      <c r="SQM7" s="788"/>
      <c r="SQN7" s="788"/>
      <c r="SQO7" s="788"/>
      <c r="SQP7" s="788"/>
      <c r="SQQ7" s="788"/>
      <c r="SQR7" s="788"/>
      <c r="SQS7" s="788"/>
      <c r="SQT7" s="788"/>
      <c r="SQU7" s="788"/>
      <c r="SQV7" s="788"/>
      <c r="SQW7" s="788"/>
      <c r="SQX7" s="788"/>
      <c r="SQY7" s="788"/>
      <c r="SQZ7" s="788"/>
      <c r="SRA7" s="788"/>
      <c r="SRB7" s="788"/>
      <c r="SRC7" s="788"/>
      <c r="SRD7" s="788"/>
      <c r="SRE7" s="788"/>
      <c r="SRF7" s="788"/>
      <c r="SRG7" s="788"/>
      <c r="SRH7" s="788"/>
      <c r="SRI7" s="788"/>
      <c r="SRJ7" s="788"/>
      <c r="SRK7" s="788"/>
      <c r="SRL7" s="788"/>
      <c r="SRM7" s="788"/>
      <c r="SRN7" s="788"/>
      <c r="SRO7" s="788"/>
      <c r="SRP7" s="788"/>
      <c r="SRQ7" s="788"/>
      <c r="SRR7" s="788"/>
      <c r="SRS7" s="788"/>
      <c r="SRT7" s="788"/>
      <c r="SRU7" s="788"/>
      <c r="SRV7" s="788"/>
      <c r="SRW7" s="788"/>
      <c r="SRX7" s="788"/>
      <c r="SRY7" s="788"/>
      <c r="SRZ7" s="788"/>
      <c r="SSA7" s="788"/>
      <c r="SSB7" s="788"/>
      <c r="SSC7" s="788"/>
      <c r="SSD7" s="788"/>
      <c r="SSE7" s="788"/>
      <c r="SSF7" s="788"/>
      <c r="SSG7" s="788"/>
      <c r="SSH7" s="788"/>
      <c r="SSI7" s="788"/>
      <c r="SSJ7" s="788"/>
      <c r="SSK7" s="788"/>
      <c r="SSL7" s="788"/>
      <c r="SSM7" s="788"/>
      <c r="SSN7" s="788"/>
      <c r="SSO7" s="788"/>
      <c r="SSP7" s="788"/>
      <c r="SSQ7" s="788"/>
      <c r="SSR7" s="788"/>
      <c r="SSS7" s="788"/>
      <c r="SST7" s="788"/>
      <c r="SSU7" s="788"/>
      <c r="SSV7" s="788"/>
      <c r="SSW7" s="788"/>
      <c r="SSX7" s="788"/>
      <c r="SSY7" s="788"/>
      <c r="SSZ7" s="788"/>
      <c r="STA7" s="788"/>
      <c r="STB7" s="788"/>
      <c r="STC7" s="788"/>
      <c r="STD7" s="788"/>
      <c r="STE7" s="788"/>
      <c r="STF7" s="788"/>
      <c r="STG7" s="788"/>
      <c r="STH7" s="788"/>
      <c r="STI7" s="788"/>
      <c r="STJ7" s="788"/>
      <c r="STK7" s="788"/>
      <c r="STL7" s="788"/>
      <c r="STM7" s="788"/>
      <c r="STN7" s="788"/>
      <c r="STO7" s="788"/>
      <c r="STP7" s="788"/>
      <c r="STQ7" s="788"/>
      <c r="STR7" s="788"/>
      <c r="STS7" s="788"/>
      <c r="STT7" s="788"/>
      <c r="STU7" s="788"/>
      <c r="STV7" s="788"/>
      <c r="STW7" s="788"/>
      <c r="STX7" s="788"/>
      <c r="STY7" s="788"/>
      <c r="STZ7" s="788"/>
      <c r="SUA7" s="788"/>
      <c r="SUB7" s="788"/>
      <c r="SUC7" s="788"/>
      <c r="SUD7" s="788"/>
      <c r="SUE7" s="788"/>
      <c r="SUF7" s="788"/>
      <c r="SUG7" s="788"/>
      <c r="SUH7" s="788"/>
      <c r="SUI7" s="788"/>
      <c r="SUJ7" s="788"/>
      <c r="SUK7" s="788"/>
      <c r="SUL7" s="788"/>
      <c r="SUM7" s="788"/>
      <c r="SUN7" s="788"/>
      <c r="SUO7" s="788"/>
      <c r="SUP7" s="788"/>
      <c r="SUQ7" s="788"/>
      <c r="SUR7" s="788"/>
      <c r="SUS7" s="788"/>
      <c r="SUT7" s="788"/>
      <c r="SUU7" s="788"/>
      <c r="SUV7" s="788"/>
      <c r="SUW7" s="788"/>
      <c r="SUX7" s="788"/>
      <c r="SUY7" s="788"/>
      <c r="SUZ7" s="788"/>
      <c r="SVA7" s="788"/>
      <c r="SVB7" s="788"/>
      <c r="SVC7" s="788"/>
      <c r="SVD7" s="788"/>
      <c r="SVE7" s="788"/>
      <c r="SVF7" s="788"/>
      <c r="SVG7" s="788"/>
      <c r="SVH7" s="788"/>
      <c r="SVI7" s="788"/>
      <c r="SVJ7" s="788"/>
      <c r="SVK7" s="788"/>
      <c r="SVL7" s="788"/>
      <c r="SVM7" s="788"/>
      <c r="SVN7" s="788"/>
      <c r="SVO7" s="788"/>
      <c r="SVP7" s="788"/>
      <c r="SVQ7" s="788"/>
      <c r="SVR7" s="788"/>
      <c r="SVS7" s="788"/>
      <c r="SVT7" s="788"/>
      <c r="SVU7" s="788"/>
      <c r="SVV7" s="788"/>
      <c r="SVW7" s="788"/>
      <c r="SVX7" s="788"/>
      <c r="SVY7" s="788"/>
      <c r="SVZ7" s="788"/>
      <c r="SWA7" s="788"/>
      <c r="SWB7" s="788"/>
      <c r="SWC7" s="788"/>
      <c r="SWD7" s="788"/>
      <c r="SWE7" s="788"/>
      <c r="SWF7" s="788"/>
      <c r="SWG7" s="788"/>
      <c r="SWH7" s="788"/>
      <c r="SWI7" s="788"/>
      <c r="SWJ7" s="788"/>
      <c r="SWK7" s="788"/>
      <c r="SWL7" s="788"/>
      <c r="SWM7" s="788"/>
      <c r="SWN7" s="788"/>
      <c r="SWO7" s="788"/>
      <c r="SWP7" s="788"/>
      <c r="SWQ7" s="788"/>
      <c r="SWR7" s="788"/>
      <c r="SWS7" s="788"/>
      <c r="SWT7" s="788"/>
      <c r="SWU7" s="788"/>
      <c r="SWV7" s="788"/>
      <c r="SWW7" s="788"/>
      <c r="SWX7" s="788"/>
      <c r="SWY7" s="788"/>
      <c r="SWZ7" s="788"/>
      <c r="SXA7" s="788"/>
      <c r="SXB7" s="788"/>
      <c r="SXC7" s="788"/>
      <c r="SXD7" s="788"/>
      <c r="SXE7" s="788"/>
      <c r="SXF7" s="788"/>
      <c r="SXG7" s="788"/>
      <c r="SXH7" s="788"/>
      <c r="SXI7" s="788"/>
      <c r="SXJ7" s="788"/>
      <c r="SXK7" s="788"/>
      <c r="SXL7" s="788"/>
      <c r="SXM7" s="788"/>
      <c r="SXN7" s="788"/>
      <c r="SXO7" s="788"/>
      <c r="SXP7" s="788"/>
      <c r="SXQ7" s="788"/>
      <c r="SXR7" s="788"/>
      <c r="SXS7" s="788"/>
      <c r="SXT7" s="788"/>
      <c r="SXU7" s="788"/>
      <c r="SXV7" s="788"/>
      <c r="SXW7" s="788"/>
      <c r="SXX7" s="788"/>
      <c r="SXY7" s="788"/>
      <c r="SXZ7" s="788"/>
      <c r="SYA7" s="788"/>
      <c r="SYB7" s="788"/>
      <c r="SYC7" s="788"/>
      <c r="SYD7" s="788"/>
      <c r="SYE7" s="788"/>
      <c r="SYF7" s="788"/>
      <c r="SYG7" s="788"/>
      <c r="SYH7" s="788"/>
      <c r="SYI7" s="788"/>
      <c r="SYJ7" s="788"/>
      <c r="SYK7" s="788"/>
      <c r="SYL7" s="788"/>
      <c r="SYM7" s="788"/>
      <c r="SYN7" s="788"/>
      <c r="SYO7" s="788"/>
      <c r="SYP7" s="788"/>
      <c r="SYQ7" s="788"/>
      <c r="SYR7" s="788"/>
      <c r="SYS7" s="788"/>
      <c r="SYT7" s="788"/>
      <c r="SYU7" s="788"/>
      <c r="SYV7" s="788"/>
      <c r="SYW7" s="788"/>
      <c r="SYX7" s="788"/>
      <c r="SYY7" s="788"/>
      <c r="SYZ7" s="788"/>
      <c r="SZA7" s="788"/>
      <c r="SZB7" s="788"/>
      <c r="SZC7" s="788"/>
      <c r="SZD7" s="788"/>
      <c r="SZE7" s="788"/>
      <c r="SZF7" s="788"/>
      <c r="SZG7" s="788"/>
      <c r="SZH7" s="788"/>
      <c r="SZI7" s="788"/>
      <c r="SZJ7" s="788"/>
      <c r="SZK7" s="788"/>
      <c r="SZL7" s="788"/>
      <c r="SZM7" s="788"/>
      <c r="SZN7" s="788"/>
      <c r="SZO7" s="788"/>
      <c r="SZP7" s="788"/>
      <c r="SZQ7" s="788"/>
      <c r="SZR7" s="788"/>
      <c r="SZS7" s="788"/>
      <c r="SZT7" s="788"/>
      <c r="SZU7" s="788"/>
      <c r="SZV7" s="788"/>
      <c r="SZW7" s="788"/>
      <c r="SZX7" s="788"/>
      <c r="SZY7" s="788"/>
      <c r="SZZ7" s="788"/>
      <c r="TAA7" s="788"/>
      <c r="TAB7" s="788"/>
      <c r="TAC7" s="788"/>
      <c r="TAD7" s="788"/>
      <c r="TAE7" s="788"/>
      <c r="TAF7" s="788"/>
      <c r="TAG7" s="788"/>
      <c r="TAH7" s="788"/>
      <c r="TAI7" s="788"/>
      <c r="TAJ7" s="788"/>
      <c r="TAK7" s="788"/>
      <c r="TAL7" s="788"/>
      <c r="TAM7" s="788"/>
      <c r="TAN7" s="788"/>
      <c r="TAO7" s="788"/>
      <c r="TAP7" s="788"/>
      <c r="TAQ7" s="788"/>
      <c r="TAR7" s="788"/>
      <c r="TAS7" s="788"/>
      <c r="TAT7" s="788"/>
      <c r="TAU7" s="788"/>
      <c r="TAV7" s="788"/>
      <c r="TAW7" s="788"/>
      <c r="TAX7" s="788"/>
      <c r="TAY7" s="788"/>
      <c r="TAZ7" s="788"/>
      <c r="TBA7" s="788"/>
      <c r="TBB7" s="788"/>
      <c r="TBC7" s="788"/>
      <c r="TBD7" s="788"/>
      <c r="TBE7" s="788"/>
      <c r="TBF7" s="788"/>
      <c r="TBG7" s="788"/>
      <c r="TBH7" s="788"/>
      <c r="TBI7" s="788"/>
      <c r="TBJ7" s="788"/>
      <c r="TBK7" s="788"/>
      <c r="TBL7" s="788"/>
      <c r="TBM7" s="788"/>
      <c r="TBN7" s="788"/>
      <c r="TBO7" s="788"/>
      <c r="TBP7" s="788"/>
      <c r="TBQ7" s="788"/>
      <c r="TBR7" s="788"/>
      <c r="TBS7" s="788"/>
      <c r="TBT7" s="788"/>
      <c r="TBU7" s="788"/>
      <c r="TBV7" s="788"/>
      <c r="TBW7" s="788"/>
      <c r="TBX7" s="788"/>
      <c r="TBY7" s="788"/>
      <c r="TBZ7" s="788"/>
      <c r="TCA7" s="788"/>
      <c r="TCB7" s="788"/>
      <c r="TCC7" s="788"/>
      <c r="TCD7" s="788"/>
      <c r="TCE7" s="788"/>
      <c r="TCF7" s="788"/>
      <c r="TCG7" s="788"/>
      <c r="TCH7" s="788"/>
      <c r="TCI7" s="788"/>
      <c r="TCJ7" s="788"/>
      <c r="TCK7" s="788"/>
      <c r="TCL7" s="788"/>
      <c r="TCM7" s="788"/>
      <c r="TCN7" s="788"/>
      <c r="TCO7" s="788"/>
      <c r="TCP7" s="788"/>
      <c r="TCQ7" s="788"/>
      <c r="TCR7" s="788"/>
      <c r="TCS7" s="788"/>
      <c r="TCT7" s="788"/>
      <c r="TCU7" s="788"/>
      <c r="TCV7" s="788"/>
      <c r="TCW7" s="788"/>
      <c r="TCX7" s="788"/>
      <c r="TCY7" s="788"/>
      <c r="TCZ7" s="788"/>
      <c r="TDA7" s="788"/>
      <c r="TDB7" s="788"/>
      <c r="TDC7" s="788"/>
      <c r="TDD7" s="788"/>
      <c r="TDE7" s="788"/>
      <c r="TDF7" s="788"/>
      <c r="TDG7" s="788"/>
      <c r="TDH7" s="788"/>
      <c r="TDI7" s="788"/>
      <c r="TDJ7" s="788"/>
      <c r="TDK7" s="788"/>
      <c r="TDL7" s="788"/>
      <c r="TDM7" s="788"/>
      <c r="TDN7" s="788"/>
      <c r="TDO7" s="788"/>
      <c r="TDP7" s="788"/>
      <c r="TDQ7" s="788"/>
      <c r="TDR7" s="788"/>
      <c r="TDS7" s="788"/>
      <c r="TDT7" s="788"/>
      <c r="TDU7" s="788"/>
      <c r="TDV7" s="788"/>
      <c r="TDW7" s="788"/>
      <c r="TDX7" s="788"/>
      <c r="TDY7" s="788"/>
      <c r="TDZ7" s="788"/>
      <c r="TEA7" s="788"/>
      <c r="TEB7" s="788"/>
      <c r="TEC7" s="788"/>
      <c r="TED7" s="788"/>
      <c r="TEE7" s="788"/>
      <c r="TEF7" s="788"/>
      <c r="TEG7" s="788"/>
      <c r="TEH7" s="788"/>
      <c r="TEI7" s="788"/>
      <c r="TEJ7" s="788"/>
      <c r="TEK7" s="788"/>
      <c r="TEL7" s="788"/>
      <c r="TEM7" s="788"/>
      <c r="TEN7" s="788"/>
      <c r="TEO7" s="788"/>
      <c r="TEP7" s="788"/>
      <c r="TEQ7" s="788"/>
      <c r="TER7" s="788"/>
      <c r="TES7" s="788"/>
      <c r="TET7" s="788"/>
      <c r="TEU7" s="788"/>
      <c r="TEV7" s="788"/>
      <c r="TEW7" s="788"/>
      <c r="TEX7" s="788"/>
      <c r="TEY7" s="788"/>
      <c r="TEZ7" s="788"/>
      <c r="TFA7" s="788"/>
      <c r="TFB7" s="788"/>
      <c r="TFC7" s="788"/>
      <c r="TFD7" s="788"/>
      <c r="TFE7" s="788"/>
      <c r="TFF7" s="788"/>
      <c r="TFG7" s="788"/>
      <c r="TFH7" s="788"/>
      <c r="TFI7" s="788"/>
      <c r="TFJ7" s="788"/>
      <c r="TFK7" s="788"/>
      <c r="TFL7" s="788"/>
      <c r="TFM7" s="788"/>
      <c r="TFN7" s="788"/>
      <c r="TFO7" s="788"/>
      <c r="TFP7" s="788"/>
      <c r="TFQ7" s="788"/>
      <c r="TFR7" s="788"/>
      <c r="TFS7" s="788"/>
      <c r="TFT7" s="788"/>
      <c r="TFU7" s="788"/>
      <c r="TFV7" s="788"/>
      <c r="TFW7" s="788"/>
      <c r="TFX7" s="788"/>
      <c r="TFY7" s="788"/>
      <c r="TFZ7" s="788"/>
      <c r="TGA7" s="788"/>
      <c r="TGB7" s="788"/>
      <c r="TGC7" s="788"/>
      <c r="TGD7" s="788"/>
      <c r="TGE7" s="788"/>
      <c r="TGF7" s="788"/>
      <c r="TGG7" s="788"/>
      <c r="TGH7" s="788"/>
      <c r="TGI7" s="788"/>
      <c r="TGJ7" s="788"/>
      <c r="TGK7" s="788"/>
      <c r="TGL7" s="788"/>
      <c r="TGM7" s="788"/>
      <c r="TGN7" s="788"/>
      <c r="TGO7" s="788"/>
      <c r="TGP7" s="788"/>
      <c r="TGQ7" s="788"/>
      <c r="TGR7" s="788"/>
      <c r="TGS7" s="788"/>
      <c r="TGT7" s="788"/>
      <c r="TGU7" s="788"/>
      <c r="TGV7" s="788"/>
      <c r="TGW7" s="788"/>
      <c r="TGX7" s="788"/>
      <c r="TGY7" s="788"/>
      <c r="TGZ7" s="788"/>
      <c r="THA7" s="788"/>
      <c r="THB7" s="788"/>
      <c r="THC7" s="788"/>
      <c r="THD7" s="788"/>
      <c r="THE7" s="788"/>
      <c r="THF7" s="788"/>
      <c r="THG7" s="788"/>
      <c r="THH7" s="788"/>
      <c r="THI7" s="788"/>
      <c r="THJ7" s="788"/>
      <c r="THK7" s="788"/>
      <c r="THL7" s="788"/>
      <c r="THM7" s="788"/>
      <c r="THN7" s="788"/>
      <c r="THO7" s="788"/>
      <c r="THP7" s="788"/>
      <c r="THQ7" s="788"/>
      <c r="THR7" s="788"/>
      <c r="THS7" s="788"/>
      <c r="THT7" s="788"/>
      <c r="THU7" s="788"/>
      <c r="THV7" s="788"/>
      <c r="THW7" s="788"/>
      <c r="THX7" s="788"/>
      <c r="THY7" s="788"/>
      <c r="THZ7" s="788"/>
      <c r="TIA7" s="788"/>
      <c r="TIB7" s="788"/>
      <c r="TIC7" s="788"/>
      <c r="TID7" s="788"/>
      <c r="TIE7" s="788"/>
      <c r="TIF7" s="788"/>
      <c r="TIG7" s="788"/>
      <c r="TIH7" s="788"/>
      <c r="TII7" s="788"/>
      <c r="TIJ7" s="788"/>
      <c r="TIK7" s="788"/>
      <c r="TIL7" s="788"/>
      <c r="TIM7" s="788"/>
      <c r="TIN7" s="788"/>
      <c r="TIO7" s="788"/>
      <c r="TIP7" s="788"/>
      <c r="TIQ7" s="788"/>
      <c r="TIR7" s="788"/>
      <c r="TIS7" s="788"/>
      <c r="TIT7" s="788"/>
      <c r="TIU7" s="788"/>
      <c r="TIV7" s="788"/>
      <c r="TIW7" s="788"/>
      <c r="TIX7" s="788"/>
      <c r="TIY7" s="788"/>
      <c r="TIZ7" s="788"/>
      <c r="TJA7" s="788"/>
      <c r="TJB7" s="788"/>
      <c r="TJC7" s="788"/>
      <c r="TJD7" s="788"/>
      <c r="TJE7" s="788"/>
      <c r="TJF7" s="788"/>
      <c r="TJG7" s="788"/>
      <c r="TJH7" s="788"/>
      <c r="TJI7" s="788"/>
      <c r="TJJ7" s="788"/>
      <c r="TJK7" s="788"/>
      <c r="TJL7" s="788"/>
      <c r="TJM7" s="788"/>
      <c r="TJN7" s="788"/>
      <c r="TJO7" s="788"/>
      <c r="TJP7" s="788"/>
      <c r="TJQ7" s="788"/>
      <c r="TJR7" s="788"/>
      <c r="TJS7" s="788"/>
      <c r="TJT7" s="788"/>
      <c r="TJU7" s="788"/>
      <c r="TJV7" s="788"/>
      <c r="TJW7" s="788"/>
      <c r="TJX7" s="788"/>
      <c r="TJY7" s="788"/>
      <c r="TJZ7" s="788"/>
      <c r="TKA7" s="788"/>
      <c r="TKB7" s="788"/>
      <c r="TKC7" s="788"/>
      <c r="TKD7" s="788"/>
      <c r="TKE7" s="788"/>
      <c r="TKF7" s="788"/>
      <c r="TKG7" s="788"/>
      <c r="TKH7" s="788"/>
      <c r="TKI7" s="788"/>
      <c r="TKJ7" s="788"/>
      <c r="TKK7" s="788"/>
      <c r="TKL7" s="788"/>
      <c r="TKM7" s="788"/>
      <c r="TKN7" s="788"/>
      <c r="TKO7" s="788"/>
      <c r="TKP7" s="788"/>
      <c r="TKQ7" s="788"/>
      <c r="TKR7" s="788"/>
      <c r="TKS7" s="788"/>
      <c r="TKT7" s="788"/>
      <c r="TKU7" s="788"/>
      <c r="TKV7" s="788"/>
      <c r="TKW7" s="788"/>
      <c r="TKX7" s="788"/>
      <c r="TKY7" s="788"/>
      <c r="TKZ7" s="788"/>
      <c r="TLA7" s="788"/>
      <c r="TLB7" s="788"/>
      <c r="TLC7" s="788"/>
      <c r="TLD7" s="788"/>
      <c r="TLE7" s="788"/>
      <c r="TLF7" s="788"/>
      <c r="TLG7" s="788"/>
      <c r="TLH7" s="788"/>
      <c r="TLI7" s="788"/>
      <c r="TLJ7" s="788"/>
      <c r="TLK7" s="788"/>
      <c r="TLL7" s="788"/>
      <c r="TLM7" s="788"/>
      <c r="TLN7" s="788"/>
      <c r="TLO7" s="788"/>
      <c r="TLP7" s="788"/>
      <c r="TLQ7" s="788"/>
      <c r="TLR7" s="788"/>
      <c r="TLS7" s="788"/>
      <c r="TLT7" s="788"/>
      <c r="TLU7" s="788"/>
      <c r="TLV7" s="788"/>
      <c r="TLW7" s="788"/>
      <c r="TLX7" s="788"/>
      <c r="TLY7" s="788"/>
      <c r="TLZ7" s="788"/>
      <c r="TMA7" s="788"/>
      <c r="TMB7" s="788"/>
      <c r="TMC7" s="788"/>
      <c r="TMD7" s="788"/>
      <c r="TME7" s="788"/>
      <c r="TMF7" s="788"/>
      <c r="TMG7" s="788"/>
      <c r="TMH7" s="788"/>
      <c r="TMI7" s="788"/>
      <c r="TMJ7" s="788"/>
      <c r="TMK7" s="788"/>
      <c r="TML7" s="788"/>
      <c r="TMM7" s="788"/>
      <c r="TMN7" s="788"/>
      <c r="TMO7" s="788"/>
      <c r="TMP7" s="788"/>
      <c r="TMQ7" s="788"/>
      <c r="TMR7" s="788"/>
      <c r="TMS7" s="788"/>
      <c r="TMT7" s="788"/>
      <c r="TMU7" s="788"/>
      <c r="TMV7" s="788"/>
      <c r="TMW7" s="788"/>
      <c r="TMX7" s="788"/>
      <c r="TMY7" s="788"/>
      <c r="TMZ7" s="788"/>
      <c r="TNA7" s="788"/>
      <c r="TNB7" s="788"/>
      <c r="TNC7" s="788"/>
      <c r="TND7" s="788"/>
      <c r="TNE7" s="788"/>
      <c r="TNF7" s="788"/>
      <c r="TNG7" s="788"/>
      <c r="TNH7" s="788"/>
      <c r="TNI7" s="788"/>
      <c r="TNJ7" s="788"/>
      <c r="TNK7" s="788"/>
      <c r="TNL7" s="788"/>
      <c r="TNM7" s="788"/>
      <c r="TNN7" s="788"/>
      <c r="TNO7" s="788"/>
      <c r="TNP7" s="788"/>
      <c r="TNQ7" s="788"/>
      <c r="TNR7" s="788"/>
      <c r="TNS7" s="788"/>
      <c r="TNT7" s="788"/>
      <c r="TNU7" s="788"/>
      <c r="TNV7" s="788"/>
      <c r="TNW7" s="788"/>
      <c r="TNX7" s="788"/>
      <c r="TNY7" s="788"/>
      <c r="TNZ7" s="788"/>
      <c r="TOA7" s="788"/>
      <c r="TOB7" s="788"/>
      <c r="TOC7" s="788"/>
      <c r="TOD7" s="788"/>
      <c r="TOE7" s="788"/>
      <c r="TOF7" s="788"/>
      <c r="TOG7" s="788"/>
      <c r="TOH7" s="788"/>
      <c r="TOI7" s="788"/>
      <c r="TOJ7" s="788"/>
      <c r="TOK7" s="788"/>
      <c r="TOL7" s="788"/>
      <c r="TOM7" s="788"/>
      <c r="TON7" s="788"/>
      <c r="TOO7" s="788"/>
      <c r="TOP7" s="788"/>
      <c r="TOQ7" s="788"/>
      <c r="TOR7" s="788"/>
      <c r="TOS7" s="788"/>
      <c r="TOT7" s="788"/>
      <c r="TOU7" s="788"/>
      <c r="TOV7" s="788"/>
      <c r="TOW7" s="788"/>
      <c r="TOX7" s="788"/>
      <c r="TOY7" s="788"/>
      <c r="TOZ7" s="788"/>
      <c r="TPA7" s="788"/>
      <c r="TPB7" s="788"/>
      <c r="TPC7" s="788"/>
      <c r="TPD7" s="788"/>
      <c r="TPE7" s="788"/>
      <c r="TPF7" s="788"/>
      <c r="TPG7" s="788"/>
      <c r="TPH7" s="788"/>
      <c r="TPI7" s="788"/>
      <c r="TPJ7" s="788"/>
      <c r="TPK7" s="788"/>
      <c r="TPL7" s="788"/>
      <c r="TPM7" s="788"/>
      <c r="TPN7" s="788"/>
      <c r="TPO7" s="788"/>
      <c r="TPP7" s="788"/>
      <c r="TPQ7" s="788"/>
      <c r="TPR7" s="788"/>
      <c r="TPS7" s="788"/>
      <c r="TPT7" s="788"/>
      <c r="TPU7" s="788"/>
      <c r="TPV7" s="788"/>
      <c r="TPW7" s="788"/>
      <c r="TPX7" s="788"/>
      <c r="TPY7" s="788"/>
      <c r="TPZ7" s="788"/>
      <c r="TQA7" s="788"/>
      <c r="TQB7" s="788"/>
      <c r="TQC7" s="788"/>
      <c r="TQD7" s="788"/>
      <c r="TQE7" s="788"/>
      <c r="TQF7" s="788"/>
      <c r="TQG7" s="788"/>
      <c r="TQH7" s="788"/>
      <c r="TQI7" s="788"/>
      <c r="TQJ7" s="788"/>
      <c r="TQK7" s="788"/>
      <c r="TQL7" s="788"/>
      <c r="TQM7" s="788"/>
      <c r="TQN7" s="788"/>
      <c r="TQO7" s="788"/>
      <c r="TQP7" s="788"/>
      <c r="TQQ7" s="788"/>
      <c r="TQR7" s="788"/>
      <c r="TQS7" s="788"/>
      <c r="TQT7" s="788"/>
      <c r="TQU7" s="788"/>
      <c r="TQV7" s="788"/>
      <c r="TQW7" s="788"/>
      <c r="TQX7" s="788"/>
      <c r="TQY7" s="788"/>
      <c r="TQZ7" s="788"/>
      <c r="TRA7" s="788"/>
      <c r="TRB7" s="788"/>
      <c r="TRC7" s="788"/>
      <c r="TRD7" s="788"/>
      <c r="TRE7" s="788"/>
      <c r="TRF7" s="788"/>
      <c r="TRG7" s="788"/>
      <c r="TRH7" s="788"/>
      <c r="TRI7" s="788"/>
      <c r="TRJ7" s="788"/>
      <c r="TRK7" s="788"/>
      <c r="TRL7" s="788"/>
      <c r="TRM7" s="788"/>
      <c r="TRN7" s="788"/>
      <c r="TRO7" s="788"/>
      <c r="TRP7" s="788"/>
      <c r="TRQ7" s="788"/>
      <c r="TRR7" s="788"/>
      <c r="TRS7" s="788"/>
      <c r="TRT7" s="788"/>
      <c r="TRU7" s="788"/>
      <c r="TRV7" s="788"/>
      <c r="TRW7" s="788"/>
      <c r="TRX7" s="788"/>
      <c r="TRY7" s="788"/>
      <c r="TRZ7" s="788"/>
      <c r="TSA7" s="788"/>
      <c r="TSB7" s="788"/>
      <c r="TSC7" s="788"/>
      <c r="TSD7" s="788"/>
      <c r="TSE7" s="788"/>
      <c r="TSF7" s="788"/>
      <c r="TSG7" s="788"/>
      <c r="TSH7" s="788"/>
      <c r="TSI7" s="788"/>
      <c r="TSJ7" s="788"/>
      <c r="TSK7" s="788"/>
      <c r="TSL7" s="788"/>
      <c r="TSM7" s="788"/>
      <c r="TSN7" s="788"/>
      <c r="TSO7" s="788"/>
      <c r="TSP7" s="788"/>
      <c r="TSQ7" s="788"/>
      <c r="TSR7" s="788"/>
      <c r="TSS7" s="788"/>
      <c r="TST7" s="788"/>
      <c r="TSU7" s="788"/>
      <c r="TSV7" s="788"/>
      <c r="TSW7" s="788"/>
      <c r="TSX7" s="788"/>
      <c r="TSY7" s="788"/>
      <c r="TSZ7" s="788"/>
      <c r="TTA7" s="788"/>
      <c r="TTB7" s="788"/>
      <c r="TTC7" s="788"/>
      <c r="TTD7" s="788"/>
      <c r="TTE7" s="788"/>
      <c r="TTF7" s="788"/>
      <c r="TTG7" s="788"/>
      <c r="TTH7" s="788"/>
      <c r="TTI7" s="788"/>
      <c r="TTJ7" s="788"/>
      <c r="TTK7" s="788"/>
      <c r="TTL7" s="788"/>
      <c r="TTM7" s="788"/>
      <c r="TTN7" s="788"/>
      <c r="TTO7" s="788"/>
      <c r="TTP7" s="788"/>
      <c r="TTQ7" s="788"/>
      <c r="TTR7" s="788"/>
      <c r="TTS7" s="788"/>
      <c r="TTT7" s="788"/>
      <c r="TTU7" s="788"/>
      <c r="TTV7" s="788"/>
      <c r="TTW7" s="788"/>
      <c r="TTX7" s="788"/>
      <c r="TTY7" s="788"/>
      <c r="TTZ7" s="788"/>
      <c r="TUA7" s="788"/>
      <c r="TUB7" s="788"/>
      <c r="TUC7" s="788"/>
      <c r="TUD7" s="788"/>
      <c r="TUE7" s="788"/>
      <c r="TUF7" s="788"/>
      <c r="TUG7" s="788"/>
      <c r="TUH7" s="788"/>
      <c r="TUI7" s="788"/>
      <c r="TUJ7" s="788"/>
      <c r="TUK7" s="788"/>
      <c r="TUL7" s="788"/>
      <c r="TUM7" s="788"/>
      <c r="TUN7" s="788"/>
      <c r="TUO7" s="788"/>
      <c r="TUP7" s="788"/>
      <c r="TUQ7" s="788"/>
      <c r="TUR7" s="788"/>
      <c r="TUS7" s="788"/>
      <c r="TUT7" s="788"/>
      <c r="TUU7" s="788"/>
      <c r="TUV7" s="788"/>
      <c r="TUW7" s="788"/>
      <c r="TUX7" s="788"/>
      <c r="TUY7" s="788"/>
      <c r="TUZ7" s="788"/>
      <c r="TVA7" s="788"/>
      <c r="TVB7" s="788"/>
      <c r="TVC7" s="788"/>
      <c r="TVD7" s="788"/>
      <c r="TVE7" s="788"/>
      <c r="TVF7" s="788"/>
      <c r="TVG7" s="788"/>
      <c r="TVH7" s="788"/>
      <c r="TVI7" s="788"/>
      <c r="TVJ7" s="788"/>
      <c r="TVK7" s="788"/>
      <c r="TVL7" s="788"/>
      <c r="TVM7" s="788"/>
      <c r="TVN7" s="788"/>
      <c r="TVO7" s="788"/>
      <c r="TVP7" s="788"/>
      <c r="TVQ7" s="788"/>
      <c r="TVR7" s="788"/>
      <c r="TVS7" s="788"/>
      <c r="TVT7" s="788"/>
      <c r="TVU7" s="788"/>
      <c r="TVV7" s="788"/>
      <c r="TVW7" s="788"/>
      <c r="TVX7" s="788"/>
      <c r="TVY7" s="788"/>
      <c r="TVZ7" s="788"/>
      <c r="TWA7" s="788"/>
      <c r="TWB7" s="788"/>
      <c r="TWC7" s="788"/>
      <c r="TWD7" s="788"/>
      <c r="TWE7" s="788"/>
      <c r="TWF7" s="788"/>
      <c r="TWG7" s="788"/>
      <c r="TWH7" s="788"/>
      <c r="TWI7" s="788"/>
      <c r="TWJ7" s="788"/>
      <c r="TWK7" s="788"/>
      <c r="TWL7" s="788"/>
      <c r="TWM7" s="788"/>
      <c r="TWN7" s="788"/>
      <c r="TWO7" s="788"/>
      <c r="TWP7" s="788"/>
      <c r="TWQ7" s="788"/>
      <c r="TWR7" s="788"/>
      <c r="TWS7" s="788"/>
      <c r="TWT7" s="788"/>
      <c r="TWU7" s="788"/>
      <c r="TWV7" s="788"/>
      <c r="TWW7" s="788"/>
      <c r="TWX7" s="788"/>
      <c r="TWY7" s="788"/>
      <c r="TWZ7" s="788"/>
      <c r="TXA7" s="788"/>
      <c r="TXB7" s="788"/>
      <c r="TXC7" s="788"/>
      <c r="TXD7" s="788"/>
      <c r="TXE7" s="788"/>
      <c r="TXF7" s="788"/>
      <c r="TXG7" s="788"/>
      <c r="TXH7" s="788"/>
      <c r="TXI7" s="788"/>
      <c r="TXJ7" s="788"/>
      <c r="TXK7" s="788"/>
      <c r="TXL7" s="788"/>
      <c r="TXM7" s="788"/>
      <c r="TXN7" s="788"/>
      <c r="TXO7" s="788"/>
      <c r="TXP7" s="788"/>
      <c r="TXQ7" s="788"/>
      <c r="TXR7" s="788"/>
      <c r="TXS7" s="788"/>
      <c r="TXT7" s="788"/>
      <c r="TXU7" s="788"/>
      <c r="TXV7" s="788"/>
      <c r="TXW7" s="788"/>
      <c r="TXX7" s="788"/>
      <c r="TXY7" s="788"/>
      <c r="TXZ7" s="788"/>
      <c r="TYA7" s="788"/>
      <c r="TYB7" s="788"/>
      <c r="TYC7" s="788"/>
      <c r="TYD7" s="788"/>
      <c r="TYE7" s="788"/>
      <c r="TYF7" s="788"/>
      <c r="TYG7" s="788"/>
      <c r="TYH7" s="788"/>
      <c r="TYI7" s="788"/>
      <c r="TYJ7" s="788"/>
      <c r="TYK7" s="788"/>
      <c r="TYL7" s="788"/>
      <c r="TYM7" s="788"/>
      <c r="TYN7" s="788"/>
      <c r="TYO7" s="788"/>
      <c r="TYP7" s="788"/>
      <c r="TYQ7" s="788"/>
      <c r="TYR7" s="788"/>
      <c r="TYS7" s="788"/>
      <c r="TYT7" s="788"/>
      <c r="TYU7" s="788"/>
      <c r="TYV7" s="788"/>
      <c r="TYW7" s="788"/>
      <c r="TYX7" s="788"/>
      <c r="TYY7" s="788"/>
      <c r="TYZ7" s="788"/>
      <c r="TZA7" s="788"/>
      <c r="TZB7" s="788"/>
      <c r="TZC7" s="788"/>
      <c r="TZD7" s="788"/>
      <c r="TZE7" s="788"/>
      <c r="TZF7" s="788"/>
      <c r="TZG7" s="788"/>
      <c r="TZH7" s="788"/>
      <c r="TZI7" s="788"/>
      <c r="TZJ7" s="788"/>
      <c r="TZK7" s="788"/>
      <c r="TZL7" s="788"/>
      <c r="TZM7" s="788"/>
      <c r="TZN7" s="788"/>
      <c r="TZO7" s="788"/>
      <c r="TZP7" s="788"/>
      <c r="TZQ7" s="788"/>
      <c r="TZR7" s="788"/>
      <c r="TZS7" s="788"/>
      <c r="TZT7" s="788"/>
      <c r="TZU7" s="788"/>
      <c r="TZV7" s="788"/>
      <c r="TZW7" s="788"/>
      <c r="TZX7" s="788"/>
      <c r="TZY7" s="788"/>
      <c r="TZZ7" s="788"/>
      <c r="UAA7" s="788"/>
      <c r="UAB7" s="788"/>
      <c r="UAC7" s="788"/>
      <c r="UAD7" s="788"/>
      <c r="UAE7" s="788"/>
      <c r="UAF7" s="788"/>
      <c r="UAG7" s="788"/>
      <c r="UAH7" s="788"/>
      <c r="UAI7" s="788"/>
      <c r="UAJ7" s="788"/>
      <c r="UAK7" s="788"/>
      <c r="UAL7" s="788"/>
      <c r="UAM7" s="788"/>
      <c r="UAN7" s="788"/>
      <c r="UAO7" s="788"/>
      <c r="UAP7" s="788"/>
      <c r="UAQ7" s="788"/>
      <c r="UAR7" s="788"/>
      <c r="UAS7" s="788"/>
      <c r="UAT7" s="788"/>
      <c r="UAU7" s="788"/>
      <c r="UAV7" s="788"/>
      <c r="UAW7" s="788"/>
      <c r="UAX7" s="788"/>
      <c r="UAY7" s="788"/>
      <c r="UAZ7" s="788"/>
      <c r="UBA7" s="788"/>
      <c r="UBB7" s="788"/>
      <c r="UBC7" s="788"/>
      <c r="UBD7" s="788"/>
      <c r="UBE7" s="788"/>
      <c r="UBF7" s="788"/>
      <c r="UBG7" s="788"/>
      <c r="UBH7" s="788"/>
      <c r="UBI7" s="788"/>
      <c r="UBJ7" s="788"/>
      <c r="UBK7" s="788"/>
      <c r="UBL7" s="788"/>
      <c r="UBM7" s="788"/>
      <c r="UBN7" s="788"/>
      <c r="UBO7" s="788"/>
      <c r="UBP7" s="788"/>
      <c r="UBQ7" s="788"/>
      <c r="UBR7" s="788"/>
      <c r="UBS7" s="788"/>
      <c r="UBT7" s="788"/>
      <c r="UBU7" s="788"/>
      <c r="UBV7" s="788"/>
      <c r="UBW7" s="788"/>
      <c r="UBX7" s="788"/>
      <c r="UBY7" s="788"/>
      <c r="UBZ7" s="788"/>
      <c r="UCA7" s="788"/>
      <c r="UCB7" s="788"/>
      <c r="UCC7" s="788"/>
      <c r="UCD7" s="788"/>
      <c r="UCE7" s="788"/>
      <c r="UCF7" s="788"/>
      <c r="UCG7" s="788"/>
      <c r="UCH7" s="788"/>
      <c r="UCI7" s="788"/>
      <c r="UCJ7" s="788"/>
      <c r="UCK7" s="788"/>
      <c r="UCL7" s="788"/>
      <c r="UCM7" s="788"/>
      <c r="UCN7" s="788"/>
      <c r="UCO7" s="788"/>
      <c r="UCP7" s="788"/>
      <c r="UCQ7" s="788"/>
      <c r="UCR7" s="788"/>
      <c r="UCS7" s="788"/>
      <c r="UCT7" s="788"/>
      <c r="UCU7" s="788"/>
      <c r="UCV7" s="788"/>
      <c r="UCW7" s="788"/>
      <c r="UCX7" s="788"/>
      <c r="UCY7" s="788"/>
      <c r="UCZ7" s="788"/>
      <c r="UDA7" s="788"/>
      <c r="UDB7" s="788"/>
      <c r="UDC7" s="788"/>
      <c r="UDD7" s="788"/>
      <c r="UDE7" s="788"/>
      <c r="UDF7" s="788"/>
      <c r="UDG7" s="788"/>
      <c r="UDH7" s="788"/>
      <c r="UDI7" s="788"/>
      <c r="UDJ7" s="788"/>
      <c r="UDK7" s="788"/>
      <c r="UDL7" s="788"/>
      <c r="UDM7" s="788"/>
      <c r="UDN7" s="788"/>
      <c r="UDO7" s="788"/>
      <c r="UDP7" s="788"/>
      <c r="UDQ7" s="788"/>
      <c r="UDR7" s="788"/>
      <c r="UDS7" s="788"/>
      <c r="UDT7" s="788"/>
      <c r="UDU7" s="788"/>
      <c r="UDV7" s="788"/>
      <c r="UDW7" s="788"/>
      <c r="UDX7" s="788"/>
      <c r="UDY7" s="788"/>
      <c r="UDZ7" s="788"/>
      <c r="UEA7" s="788"/>
      <c r="UEB7" s="788"/>
      <c r="UEC7" s="788"/>
      <c r="UED7" s="788"/>
      <c r="UEE7" s="788"/>
      <c r="UEF7" s="788"/>
      <c r="UEG7" s="788"/>
      <c r="UEH7" s="788"/>
      <c r="UEI7" s="788"/>
      <c r="UEJ7" s="788"/>
      <c r="UEK7" s="788"/>
      <c r="UEL7" s="788"/>
      <c r="UEM7" s="788"/>
      <c r="UEN7" s="788"/>
      <c r="UEO7" s="788"/>
      <c r="UEP7" s="788"/>
      <c r="UEQ7" s="788"/>
      <c r="UER7" s="788"/>
      <c r="UES7" s="788"/>
      <c r="UET7" s="788"/>
      <c r="UEU7" s="788"/>
      <c r="UEV7" s="788"/>
      <c r="UEW7" s="788"/>
      <c r="UEX7" s="788"/>
      <c r="UEY7" s="788"/>
      <c r="UEZ7" s="788"/>
      <c r="UFA7" s="788"/>
      <c r="UFB7" s="788"/>
      <c r="UFC7" s="788"/>
      <c r="UFD7" s="788"/>
      <c r="UFE7" s="788"/>
      <c r="UFF7" s="788"/>
      <c r="UFG7" s="788"/>
      <c r="UFH7" s="788"/>
      <c r="UFI7" s="788"/>
      <c r="UFJ7" s="788"/>
      <c r="UFK7" s="788"/>
      <c r="UFL7" s="788"/>
      <c r="UFM7" s="788"/>
      <c r="UFN7" s="788"/>
      <c r="UFO7" s="788"/>
      <c r="UFP7" s="788"/>
      <c r="UFQ7" s="788"/>
      <c r="UFR7" s="788"/>
      <c r="UFS7" s="788"/>
      <c r="UFT7" s="788"/>
      <c r="UFU7" s="788"/>
      <c r="UFV7" s="788"/>
      <c r="UFW7" s="788"/>
      <c r="UFX7" s="788"/>
      <c r="UFY7" s="788"/>
      <c r="UFZ7" s="788"/>
      <c r="UGA7" s="788"/>
      <c r="UGB7" s="788"/>
      <c r="UGC7" s="788"/>
      <c r="UGD7" s="788"/>
      <c r="UGE7" s="788"/>
      <c r="UGF7" s="788"/>
      <c r="UGG7" s="788"/>
      <c r="UGH7" s="788"/>
      <c r="UGI7" s="788"/>
      <c r="UGJ7" s="788"/>
      <c r="UGK7" s="788"/>
      <c r="UGL7" s="788"/>
      <c r="UGM7" s="788"/>
      <c r="UGN7" s="788"/>
      <c r="UGO7" s="788"/>
      <c r="UGP7" s="788"/>
      <c r="UGQ7" s="788"/>
      <c r="UGR7" s="788"/>
      <c r="UGS7" s="788"/>
      <c r="UGT7" s="788"/>
      <c r="UGU7" s="788"/>
      <c r="UGV7" s="788"/>
      <c r="UGW7" s="788"/>
      <c r="UGX7" s="788"/>
      <c r="UGY7" s="788"/>
      <c r="UGZ7" s="788"/>
      <c r="UHA7" s="788"/>
      <c r="UHB7" s="788"/>
      <c r="UHC7" s="788"/>
      <c r="UHD7" s="788"/>
      <c r="UHE7" s="788"/>
      <c r="UHF7" s="788"/>
      <c r="UHG7" s="788"/>
      <c r="UHH7" s="788"/>
      <c r="UHI7" s="788"/>
      <c r="UHJ7" s="788"/>
      <c r="UHK7" s="788"/>
      <c r="UHL7" s="788"/>
      <c r="UHM7" s="788"/>
      <c r="UHN7" s="788"/>
      <c r="UHO7" s="788"/>
      <c r="UHP7" s="788"/>
      <c r="UHQ7" s="788"/>
      <c r="UHR7" s="788"/>
      <c r="UHS7" s="788"/>
      <c r="UHT7" s="788"/>
      <c r="UHU7" s="788"/>
      <c r="UHV7" s="788"/>
      <c r="UHW7" s="788"/>
      <c r="UHX7" s="788"/>
      <c r="UHY7" s="788"/>
      <c r="UHZ7" s="788"/>
      <c r="UIA7" s="788"/>
      <c r="UIB7" s="788"/>
      <c r="UIC7" s="788"/>
      <c r="UID7" s="788"/>
      <c r="UIE7" s="788"/>
      <c r="UIF7" s="788"/>
      <c r="UIG7" s="788"/>
      <c r="UIH7" s="788"/>
      <c r="UII7" s="788"/>
      <c r="UIJ7" s="788"/>
      <c r="UIK7" s="788"/>
      <c r="UIL7" s="788"/>
      <c r="UIM7" s="788"/>
      <c r="UIN7" s="788"/>
      <c r="UIO7" s="788"/>
      <c r="UIP7" s="788"/>
      <c r="UIQ7" s="788"/>
      <c r="UIR7" s="788"/>
      <c r="UIS7" s="788"/>
      <c r="UIT7" s="788"/>
      <c r="UIU7" s="788"/>
      <c r="UIV7" s="788"/>
      <c r="UIW7" s="788"/>
      <c r="UIX7" s="788"/>
      <c r="UIY7" s="788"/>
      <c r="UIZ7" s="788"/>
      <c r="UJA7" s="788"/>
      <c r="UJB7" s="788"/>
      <c r="UJC7" s="788"/>
      <c r="UJD7" s="788"/>
      <c r="UJE7" s="788"/>
      <c r="UJF7" s="788"/>
      <c r="UJG7" s="788"/>
      <c r="UJH7" s="788"/>
      <c r="UJI7" s="788"/>
      <c r="UJJ7" s="788"/>
      <c r="UJK7" s="788"/>
      <c r="UJL7" s="788"/>
      <c r="UJM7" s="788"/>
      <c r="UJN7" s="788"/>
      <c r="UJO7" s="788"/>
      <c r="UJP7" s="788"/>
      <c r="UJQ7" s="788"/>
      <c r="UJR7" s="788"/>
      <c r="UJS7" s="788"/>
      <c r="UJT7" s="788"/>
      <c r="UJU7" s="788"/>
      <c r="UJV7" s="788"/>
      <c r="UJW7" s="788"/>
      <c r="UJX7" s="788"/>
      <c r="UJY7" s="788"/>
      <c r="UJZ7" s="788"/>
      <c r="UKA7" s="788"/>
      <c r="UKB7" s="788"/>
      <c r="UKC7" s="788"/>
      <c r="UKD7" s="788"/>
      <c r="UKE7" s="788"/>
      <c r="UKF7" s="788"/>
      <c r="UKG7" s="788"/>
      <c r="UKH7" s="788"/>
      <c r="UKI7" s="788"/>
      <c r="UKJ7" s="788"/>
      <c r="UKK7" s="788"/>
      <c r="UKL7" s="788"/>
      <c r="UKM7" s="788"/>
      <c r="UKN7" s="788"/>
      <c r="UKO7" s="788"/>
      <c r="UKP7" s="788"/>
      <c r="UKQ7" s="788"/>
      <c r="UKR7" s="788"/>
      <c r="UKS7" s="788"/>
      <c r="UKT7" s="788"/>
      <c r="UKU7" s="788"/>
      <c r="UKV7" s="788"/>
      <c r="UKW7" s="788"/>
      <c r="UKX7" s="788"/>
      <c r="UKY7" s="788"/>
      <c r="UKZ7" s="788"/>
      <c r="ULA7" s="788"/>
      <c r="ULB7" s="788"/>
      <c r="ULC7" s="788"/>
      <c r="ULD7" s="788"/>
      <c r="ULE7" s="788"/>
      <c r="ULF7" s="788"/>
      <c r="ULG7" s="788"/>
      <c r="ULH7" s="788"/>
      <c r="ULI7" s="788"/>
      <c r="ULJ7" s="788"/>
      <c r="ULK7" s="788"/>
      <c r="ULL7" s="788"/>
      <c r="ULM7" s="788"/>
      <c r="ULN7" s="788"/>
      <c r="ULO7" s="788"/>
      <c r="ULP7" s="788"/>
      <c r="ULQ7" s="788"/>
      <c r="ULR7" s="788"/>
      <c r="ULS7" s="788"/>
      <c r="ULT7" s="788"/>
      <c r="ULU7" s="788"/>
      <c r="ULV7" s="788"/>
      <c r="ULW7" s="788"/>
      <c r="ULX7" s="788"/>
      <c r="ULY7" s="788"/>
      <c r="ULZ7" s="788"/>
      <c r="UMA7" s="788"/>
      <c r="UMB7" s="788"/>
      <c r="UMC7" s="788"/>
      <c r="UMD7" s="788"/>
      <c r="UME7" s="788"/>
      <c r="UMF7" s="788"/>
      <c r="UMG7" s="788"/>
      <c r="UMH7" s="788"/>
      <c r="UMI7" s="788"/>
      <c r="UMJ7" s="788"/>
      <c r="UMK7" s="788"/>
      <c r="UML7" s="788"/>
      <c r="UMM7" s="788"/>
      <c r="UMN7" s="788"/>
      <c r="UMO7" s="788"/>
      <c r="UMP7" s="788"/>
      <c r="UMQ7" s="788"/>
      <c r="UMR7" s="788"/>
      <c r="UMS7" s="788"/>
      <c r="UMT7" s="788"/>
      <c r="UMU7" s="788"/>
      <c r="UMV7" s="788"/>
      <c r="UMW7" s="788"/>
      <c r="UMX7" s="788"/>
      <c r="UMY7" s="788"/>
      <c r="UMZ7" s="788"/>
      <c r="UNA7" s="788"/>
      <c r="UNB7" s="788"/>
      <c r="UNC7" s="788"/>
      <c r="UND7" s="788"/>
      <c r="UNE7" s="788"/>
      <c r="UNF7" s="788"/>
      <c r="UNG7" s="788"/>
      <c r="UNH7" s="788"/>
      <c r="UNI7" s="788"/>
      <c r="UNJ7" s="788"/>
      <c r="UNK7" s="788"/>
      <c r="UNL7" s="788"/>
      <c r="UNM7" s="788"/>
      <c r="UNN7" s="788"/>
      <c r="UNO7" s="788"/>
      <c r="UNP7" s="788"/>
      <c r="UNQ7" s="788"/>
      <c r="UNR7" s="788"/>
      <c r="UNS7" s="788"/>
      <c r="UNT7" s="788"/>
      <c r="UNU7" s="788"/>
      <c r="UNV7" s="788"/>
      <c r="UNW7" s="788"/>
      <c r="UNX7" s="788"/>
      <c r="UNY7" s="788"/>
      <c r="UNZ7" s="788"/>
      <c r="UOA7" s="788"/>
      <c r="UOB7" s="788"/>
      <c r="UOC7" s="788"/>
      <c r="UOD7" s="788"/>
      <c r="UOE7" s="788"/>
      <c r="UOF7" s="788"/>
      <c r="UOG7" s="788"/>
      <c r="UOH7" s="788"/>
      <c r="UOI7" s="788"/>
      <c r="UOJ7" s="788"/>
      <c r="UOK7" s="788"/>
      <c r="UOL7" s="788"/>
      <c r="UOM7" s="788"/>
      <c r="UON7" s="788"/>
      <c r="UOO7" s="788"/>
      <c r="UOP7" s="788"/>
      <c r="UOQ7" s="788"/>
      <c r="UOR7" s="788"/>
      <c r="UOS7" s="788"/>
      <c r="UOT7" s="788"/>
      <c r="UOU7" s="788"/>
      <c r="UOV7" s="788"/>
      <c r="UOW7" s="788"/>
      <c r="UOX7" s="788"/>
      <c r="UOY7" s="788"/>
      <c r="UOZ7" s="788"/>
      <c r="UPA7" s="788"/>
      <c r="UPB7" s="788"/>
      <c r="UPC7" s="788"/>
      <c r="UPD7" s="788"/>
      <c r="UPE7" s="788"/>
      <c r="UPF7" s="788"/>
      <c r="UPG7" s="788"/>
      <c r="UPH7" s="788"/>
      <c r="UPI7" s="788"/>
      <c r="UPJ7" s="788"/>
      <c r="UPK7" s="788"/>
      <c r="UPL7" s="788"/>
      <c r="UPM7" s="788"/>
      <c r="UPN7" s="788"/>
      <c r="UPO7" s="788"/>
      <c r="UPP7" s="788"/>
      <c r="UPQ7" s="788"/>
      <c r="UPR7" s="788"/>
      <c r="UPS7" s="788"/>
      <c r="UPT7" s="788"/>
      <c r="UPU7" s="788"/>
      <c r="UPV7" s="788"/>
      <c r="UPW7" s="788"/>
      <c r="UPX7" s="788"/>
      <c r="UPY7" s="788"/>
      <c r="UPZ7" s="788"/>
      <c r="UQA7" s="788"/>
      <c r="UQB7" s="788"/>
      <c r="UQC7" s="788"/>
      <c r="UQD7" s="788"/>
      <c r="UQE7" s="788"/>
      <c r="UQF7" s="788"/>
      <c r="UQG7" s="788"/>
      <c r="UQH7" s="788"/>
      <c r="UQI7" s="788"/>
      <c r="UQJ7" s="788"/>
      <c r="UQK7" s="788"/>
      <c r="UQL7" s="788"/>
      <c r="UQM7" s="788"/>
      <c r="UQN7" s="788"/>
      <c r="UQO7" s="788"/>
      <c r="UQP7" s="788"/>
      <c r="UQQ7" s="788"/>
      <c r="UQR7" s="788"/>
      <c r="UQS7" s="788"/>
      <c r="UQT7" s="788"/>
      <c r="UQU7" s="788"/>
      <c r="UQV7" s="788"/>
      <c r="UQW7" s="788"/>
      <c r="UQX7" s="788"/>
      <c r="UQY7" s="788"/>
      <c r="UQZ7" s="788"/>
      <c r="URA7" s="788"/>
      <c r="URB7" s="788"/>
      <c r="URC7" s="788"/>
      <c r="URD7" s="788"/>
      <c r="URE7" s="788"/>
      <c r="URF7" s="788"/>
      <c r="URG7" s="788"/>
      <c r="URH7" s="788"/>
      <c r="URI7" s="788"/>
      <c r="URJ7" s="788"/>
      <c r="URK7" s="788"/>
      <c r="URL7" s="788"/>
      <c r="URM7" s="788"/>
      <c r="URN7" s="788"/>
      <c r="URO7" s="788"/>
      <c r="URP7" s="788"/>
      <c r="URQ7" s="788"/>
      <c r="URR7" s="788"/>
      <c r="URS7" s="788"/>
      <c r="URT7" s="788"/>
      <c r="URU7" s="788"/>
      <c r="URV7" s="788"/>
      <c r="URW7" s="788"/>
      <c r="URX7" s="788"/>
      <c r="URY7" s="788"/>
      <c r="URZ7" s="788"/>
      <c r="USA7" s="788"/>
      <c r="USB7" s="788"/>
      <c r="USC7" s="788"/>
      <c r="USD7" s="788"/>
      <c r="USE7" s="788"/>
      <c r="USF7" s="788"/>
      <c r="USG7" s="788"/>
      <c r="USH7" s="788"/>
      <c r="USI7" s="788"/>
      <c r="USJ7" s="788"/>
      <c r="USK7" s="788"/>
      <c r="USL7" s="788"/>
      <c r="USM7" s="788"/>
      <c r="USN7" s="788"/>
      <c r="USO7" s="788"/>
      <c r="USP7" s="788"/>
      <c r="USQ7" s="788"/>
      <c r="USR7" s="788"/>
      <c r="USS7" s="788"/>
      <c r="UST7" s="788"/>
      <c r="USU7" s="788"/>
      <c r="USV7" s="788"/>
      <c r="USW7" s="788"/>
      <c r="USX7" s="788"/>
      <c r="USY7" s="788"/>
      <c r="USZ7" s="788"/>
      <c r="UTA7" s="788"/>
      <c r="UTB7" s="788"/>
      <c r="UTC7" s="788"/>
      <c r="UTD7" s="788"/>
      <c r="UTE7" s="788"/>
      <c r="UTF7" s="788"/>
      <c r="UTG7" s="788"/>
      <c r="UTH7" s="788"/>
      <c r="UTI7" s="788"/>
      <c r="UTJ7" s="788"/>
      <c r="UTK7" s="788"/>
      <c r="UTL7" s="788"/>
      <c r="UTM7" s="788"/>
      <c r="UTN7" s="788"/>
      <c r="UTO7" s="788"/>
      <c r="UTP7" s="788"/>
      <c r="UTQ7" s="788"/>
      <c r="UTR7" s="788"/>
      <c r="UTS7" s="788"/>
      <c r="UTT7" s="788"/>
      <c r="UTU7" s="788"/>
      <c r="UTV7" s="788"/>
      <c r="UTW7" s="788"/>
      <c r="UTX7" s="788"/>
      <c r="UTY7" s="788"/>
      <c r="UTZ7" s="788"/>
      <c r="UUA7" s="788"/>
      <c r="UUB7" s="788"/>
      <c r="UUC7" s="788"/>
      <c r="UUD7" s="788"/>
      <c r="UUE7" s="788"/>
      <c r="UUF7" s="788"/>
      <c r="UUG7" s="788"/>
      <c r="UUH7" s="788"/>
      <c r="UUI7" s="788"/>
      <c r="UUJ7" s="788"/>
      <c r="UUK7" s="788"/>
      <c r="UUL7" s="788"/>
      <c r="UUM7" s="788"/>
      <c r="UUN7" s="788"/>
      <c r="UUO7" s="788"/>
      <c r="UUP7" s="788"/>
      <c r="UUQ7" s="788"/>
      <c r="UUR7" s="788"/>
      <c r="UUS7" s="788"/>
      <c r="UUT7" s="788"/>
      <c r="UUU7" s="788"/>
      <c r="UUV7" s="788"/>
      <c r="UUW7" s="788"/>
      <c r="UUX7" s="788"/>
      <c r="UUY7" s="788"/>
      <c r="UUZ7" s="788"/>
      <c r="UVA7" s="788"/>
      <c r="UVB7" s="788"/>
      <c r="UVC7" s="788"/>
      <c r="UVD7" s="788"/>
      <c r="UVE7" s="788"/>
      <c r="UVF7" s="788"/>
      <c r="UVG7" s="788"/>
      <c r="UVH7" s="788"/>
      <c r="UVI7" s="788"/>
      <c r="UVJ7" s="788"/>
      <c r="UVK7" s="788"/>
      <c r="UVL7" s="788"/>
      <c r="UVM7" s="788"/>
      <c r="UVN7" s="788"/>
      <c r="UVO7" s="788"/>
      <c r="UVP7" s="788"/>
      <c r="UVQ7" s="788"/>
      <c r="UVR7" s="788"/>
      <c r="UVS7" s="788"/>
      <c r="UVT7" s="788"/>
      <c r="UVU7" s="788"/>
      <c r="UVV7" s="788"/>
      <c r="UVW7" s="788"/>
      <c r="UVX7" s="788"/>
      <c r="UVY7" s="788"/>
      <c r="UVZ7" s="788"/>
      <c r="UWA7" s="788"/>
      <c r="UWB7" s="788"/>
      <c r="UWC7" s="788"/>
      <c r="UWD7" s="788"/>
      <c r="UWE7" s="788"/>
      <c r="UWF7" s="788"/>
      <c r="UWG7" s="788"/>
      <c r="UWH7" s="788"/>
      <c r="UWI7" s="788"/>
      <c r="UWJ7" s="788"/>
      <c r="UWK7" s="788"/>
      <c r="UWL7" s="788"/>
      <c r="UWM7" s="788"/>
      <c r="UWN7" s="788"/>
      <c r="UWO7" s="788"/>
      <c r="UWP7" s="788"/>
      <c r="UWQ7" s="788"/>
      <c r="UWR7" s="788"/>
      <c r="UWS7" s="788"/>
      <c r="UWT7" s="788"/>
      <c r="UWU7" s="788"/>
      <c r="UWV7" s="788"/>
      <c r="UWW7" s="788"/>
      <c r="UWX7" s="788"/>
      <c r="UWY7" s="788"/>
      <c r="UWZ7" s="788"/>
      <c r="UXA7" s="788"/>
      <c r="UXB7" s="788"/>
      <c r="UXC7" s="788"/>
      <c r="UXD7" s="788"/>
      <c r="UXE7" s="788"/>
      <c r="UXF7" s="788"/>
      <c r="UXG7" s="788"/>
      <c r="UXH7" s="788"/>
      <c r="UXI7" s="788"/>
      <c r="UXJ7" s="788"/>
      <c r="UXK7" s="788"/>
      <c r="UXL7" s="788"/>
      <c r="UXM7" s="788"/>
      <c r="UXN7" s="788"/>
      <c r="UXO7" s="788"/>
      <c r="UXP7" s="788"/>
      <c r="UXQ7" s="788"/>
      <c r="UXR7" s="788"/>
      <c r="UXS7" s="788"/>
      <c r="UXT7" s="788"/>
      <c r="UXU7" s="788"/>
      <c r="UXV7" s="788"/>
      <c r="UXW7" s="788"/>
      <c r="UXX7" s="788"/>
      <c r="UXY7" s="788"/>
      <c r="UXZ7" s="788"/>
      <c r="UYA7" s="788"/>
      <c r="UYB7" s="788"/>
      <c r="UYC7" s="788"/>
      <c r="UYD7" s="788"/>
      <c r="UYE7" s="788"/>
      <c r="UYF7" s="788"/>
      <c r="UYG7" s="788"/>
      <c r="UYH7" s="788"/>
      <c r="UYI7" s="788"/>
      <c r="UYJ7" s="788"/>
      <c r="UYK7" s="788"/>
      <c r="UYL7" s="788"/>
      <c r="UYM7" s="788"/>
      <c r="UYN7" s="788"/>
      <c r="UYO7" s="788"/>
      <c r="UYP7" s="788"/>
      <c r="UYQ7" s="788"/>
      <c r="UYR7" s="788"/>
      <c r="UYS7" s="788"/>
      <c r="UYT7" s="788"/>
      <c r="UYU7" s="788"/>
      <c r="UYV7" s="788"/>
      <c r="UYW7" s="788"/>
      <c r="UYX7" s="788"/>
      <c r="UYY7" s="788"/>
      <c r="UYZ7" s="788"/>
      <c r="UZA7" s="788"/>
      <c r="UZB7" s="788"/>
      <c r="UZC7" s="788"/>
      <c r="UZD7" s="788"/>
      <c r="UZE7" s="788"/>
      <c r="UZF7" s="788"/>
      <c r="UZG7" s="788"/>
      <c r="UZH7" s="788"/>
      <c r="UZI7" s="788"/>
      <c r="UZJ7" s="788"/>
      <c r="UZK7" s="788"/>
      <c r="UZL7" s="788"/>
      <c r="UZM7" s="788"/>
      <c r="UZN7" s="788"/>
      <c r="UZO7" s="788"/>
      <c r="UZP7" s="788"/>
      <c r="UZQ7" s="788"/>
      <c r="UZR7" s="788"/>
      <c r="UZS7" s="788"/>
      <c r="UZT7" s="788"/>
      <c r="UZU7" s="788"/>
      <c r="UZV7" s="788"/>
      <c r="UZW7" s="788"/>
      <c r="UZX7" s="788"/>
      <c r="UZY7" s="788"/>
      <c r="UZZ7" s="788"/>
      <c r="VAA7" s="788"/>
      <c r="VAB7" s="788"/>
      <c r="VAC7" s="788"/>
      <c r="VAD7" s="788"/>
      <c r="VAE7" s="788"/>
      <c r="VAF7" s="788"/>
      <c r="VAG7" s="788"/>
      <c r="VAH7" s="788"/>
      <c r="VAI7" s="788"/>
      <c r="VAJ7" s="788"/>
      <c r="VAK7" s="788"/>
      <c r="VAL7" s="788"/>
      <c r="VAM7" s="788"/>
      <c r="VAN7" s="788"/>
      <c r="VAO7" s="788"/>
      <c r="VAP7" s="788"/>
      <c r="VAQ7" s="788"/>
      <c r="VAR7" s="788"/>
      <c r="VAS7" s="788"/>
      <c r="VAT7" s="788"/>
      <c r="VAU7" s="788"/>
      <c r="VAV7" s="788"/>
      <c r="VAW7" s="788"/>
      <c r="VAX7" s="788"/>
      <c r="VAY7" s="788"/>
      <c r="VAZ7" s="788"/>
      <c r="VBA7" s="788"/>
      <c r="VBB7" s="788"/>
      <c r="VBC7" s="788"/>
      <c r="VBD7" s="788"/>
      <c r="VBE7" s="788"/>
      <c r="VBF7" s="788"/>
      <c r="VBG7" s="788"/>
      <c r="VBH7" s="788"/>
      <c r="VBI7" s="788"/>
      <c r="VBJ7" s="788"/>
      <c r="VBK7" s="788"/>
      <c r="VBL7" s="788"/>
      <c r="VBM7" s="788"/>
      <c r="VBN7" s="788"/>
      <c r="VBO7" s="788"/>
      <c r="VBP7" s="788"/>
      <c r="VBQ7" s="788"/>
      <c r="VBR7" s="788"/>
      <c r="VBS7" s="788"/>
      <c r="VBT7" s="788"/>
      <c r="VBU7" s="788"/>
      <c r="VBV7" s="788"/>
      <c r="VBW7" s="788"/>
      <c r="VBX7" s="788"/>
      <c r="VBY7" s="788"/>
      <c r="VBZ7" s="788"/>
      <c r="VCA7" s="788"/>
      <c r="VCB7" s="788"/>
      <c r="VCC7" s="788"/>
      <c r="VCD7" s="788"/>
      <c r="VCE7" s="788"/>
      <c r="VCF7" s="788"/>
      <c r="VCG7" s="788"/>
      <c r="VCH7" s="788"/>
      <c r="VCI7" s="788"/>
      <c r="VCJ7" s="788"/>
      <c r="VCK7" s="788"/>
      <c r="VCL7" s="788"/>
      <c r="VCM7" s="788"/>
      <c r="VCN7" s="788"/>
      <c r="VCO7" s="788"/>
      <c r="VCP7" s="788"/>
      <c r="VCQ7" s="788"/>
      <c r="VCR7" s="788"/>
      <c r="VCS7" s="788"/>
      <c r="VCT7" s="788"/>
      <c r="VCU7" s="788"/>
      <c r="VCV7" s="788"/>
      <c r="VCW7" s="788"/>
      <c r="VCX7" s="788"/>
      <c r="VCY7" s="788"/>
      <c r="VCZ7" s="788"/>
      <c r="VDA7" s="788"/>
      <c r="VDB7" s="788"/>
      <c r="VDC7" s="788"/>
      <c r="VDD7" s="788"/>
      <c r="VDE7" s="788"/>
      <c r="VDF7" s="788"/>
      <c r="VDG7" s="788"/>
      <c r="VDH7" s="788"/>
      <c r="VDI7" s="788"/>
      <c r="VDJ7" s="788"/>
      <c r="VDK7" s="788"/>
      <c r="VDL7" s="788"/>
      <c r="VDM7" s="788"/>
      <c r="VDN7" s="788"/>
      <c r="VDO7" s="788"/>
      <c r="VDP7" s="788"/>
      <c r="VDQ7" s="788"/>
      <c r="VDR7" s="788"/>
      <c r="VDS7" s="788"/>
      <c r="VDT7" s="788"/>
      <c r="VDU7" s="788"/>
      <c r="VDV7" s="788"/>
      <c r="VDW7" s="788"/>
      <c r="VDX7" s="788"/>
      <c r="VDY7" s="788"/>
      <c r="VDZ7" s="788"/>
      <c r="VEA7" s="788"/>
      <c r="VEB7" s="788"/>
      <c r="VEC7" s="788"/>
      <c r="VED7" s="788"/>
      <c r="VEE7" s="788"/>
      <c r="VEF7" s="788"/>
      <c r="VEG7" s="788"/>
      <c r="VEH7" s="788"/>
      <c r="VEI7" s="788"/>
      <c r="VEJ7" s="788"/>
      <c r="VEK7" s="788"/>
      <c r="VEL7" s="788"/>
      <c r="VEM7" s="788"/>
      <c r="VEN7" s="788"/>
      <c r="VEO7" s="788"/>
      <c r="VEP7" s="788"/>
      <c r="VEQ7" s="788"/>
      <c r="VER7" s="788"/>
      <c r="VES7" s="788"/>
      <c r="VET7" s="788"/>
      <c r="VEU7" s="788"/>
      <c r="VEV7" s="788"/>
      <c r="VEW7" s="788"/>
      <c r="VEX7" s="788"/>
      <c r="VEY7" s="788"/>
      <c r="VEZ7" s="788"/>
      <c r="VFA7" s="788"/>
      <c r="VFB7" s="788"/>
      <c r="VFC7" s="788"/>
      <c r="VFD7" s="788"/>
      <c r="VFE7" s="788"/>
      <c r="VFF7" s="788"/>
      <c r="VFG7" s="788"/>
      <c r="VFH7" s="788"/>
      <c r="VFI7" s="788"/>
      <c r="VFJ7" s="788"/>
      <c r="VFK7" s="788"/>
      <c r="VFL7" s="788"/>
      <c r="VFM7" s="788"/>
      <c r="VFN7" s="788"/>
      <c r="VFO7" s="788"/>
      <c r="VFP7" s="788"/>
      <c r="VFQ7" s="788"/>
      <c r="VFR7" s="788"/>
      <c r="VFS7" s="788"/>
      <c r="VFT7" s="788"/>
      <c r="VFU7" s="788"/>
      <c r="VFV7" s="788"/>
      <c r="VFW7" s="788"/>
      <c r="VFX7" s="788"/>
      <c r="VFY7" s="788"/>
      <c r="VFZ7" s="788"/>
      <c r="VGA7" s="788"/>
      <c r="VGB7" s="788"/>
      <c r="VGC7" s="788"/>
      <c r="VGD7" s="788"/>
      <c r="VGE7" s="788"/>
      <c r="VGF7" s="788"/>
      <c r="VGG7" s="788"/>
      <c r="VGH7" s="788"/>
      <c r="VGI7" s="788"/>
      <c r="VGJ7" s="788"/>
      <c r="VGK7" s="788"/>
      <c r="VGL7" s="788"/>
      <c r="VGM7" s="788"/>
      <c r="VGN7" s="788"/>
      <c r="VGO7" s="788"/>
      <c r="VGP7" s="788"/>
      <c r="VGQ7" s="788"/>
      <c r="VGR7" s="788"/>
      <c r="VGS7" s="788"/>
      <c r="VGT7" s="788"/>
      <c r="VGU7" s="788"/>
      <c r="VGV7" s="788"/>
      <c r="VGW7" s="788"/>
      <c r="VGX7" s="788"/>
      <c r="VGY7" s="788"/>
      <c r="VGZ7" s="788"/>
      <c r="VHA7" s="788"/>
      <c r="VHB7" s="788"/>
      <c r="VHC7" s="788"/>
      <c r="VHD7" s="788"/>
      <c r="VHE7" s="788"/>
      <c r="VHF7" s="788"/>
      <c r="VHG7" s="788"/>
      <c r="VHH7" s="788"/>
      <c r="VHI7" s="788"/>
      <c r="VHJ7" s="788"/>
      <c r="VHK7" s="788"/>
      <c r="VHL7" s="788"/>
      <c r="VHM7" s="788"/>
      <c r="VHN7" s="788"/>
      <c r="VHO7" s="788"/>
      <c r="VHP7" s="788"/>
      <c r="VHQ7" s="788"/>
      <c r="VHR7" s="788"/>
      <c r="VHS7" s="788"/>
      <c r="VHT7" s="788"/>
      <c r="VHU7" s="788"/>
      <c r="VHV7" s="788"/>
      <c r="VHW7" s="788"/>
      <c r="VHX7" s="788"/>
      <c r="VHY7" s="788"/>
      <c r="VHZ7" s="788"/>
      <c r="VIA7" s="788"/>
      <c r="VIB7" s="788"/>
      <c r="VIC7" s="788"/>
      <c r="VID7" s="788"/>
      <c r="VIE7" s="788"/>
      <c r="VIF7" s="788"/>
      <c r="VIG7" s="788"/>
      <c r="VIH7" s="788"/>
      <c r="VII7" s="788"/>
      <c r="VIJ7" s="788"/>
      <c r="VIK7" s="788"/>
      <c r="VIL7" s="788"/>
      <c r="VIM7" s="788"/>
      <c r="VIN7" s="788"/>
      <c r="VIO7" s="788"/>
      <c r="VIP7" s="788"/>
      <c r="VIQ7" s="788"/>
      <c r="VIR7" s="788"/>
      <c r="VIS7" s="788"/>
      <c r="VIT7" s="788"/>
      <c r="VIU7" s="788"/>
      <c r="VIV7" s="788"/>
      <c r="VIW7" s="788"/>
      <c r="VIX7" s="788"/>
      <c r="VIY7" s="788"/>
      <c r="VIZ7" s="788"/>
      <c r="VJA7" s="788"/>
      <c r="VJB7" s="788"/>
      <c r="VJC7" s="788"/>
      <c r="VJD7" s="788"/>
      <c r="VJE7" s="788"/>
      <c r="VJF7" s="788"/>
      <c r="VJG7" s="788"/>
      <c r="VJH7" s="788"/>
      <c r="VJI7" s="788"/>
      <c r="VJJ7" s="788"/>
      <c r="VJK7" s="788"/>
      <c r="VJL7" s="788"/>
      <c r="VJM7" s="788"/>
      <c r="VJN7" s="788"/>
      <c r="VJO7" s="788"/>
      <c r="VJP7" s="788"/>
      <c r="VJQ7" s="788"/>
      <c r="VJR7" s="788"/>
      <c r="VJS7" s="788"/>
      <c r="VJT7" s="788"/>
      <c r="VJU7" s="788"/>
      <c r="VJV7" s="788"/>
      <c r="VJW7" s="788"/>
      <c r="VJX7" s="788"/>
      <c r="VJY7" s="788"/>
      <c r="VJZ7" s="788"/>
      <c r="VKA7" s="788"/>
      <c r="VKB7" s="788"/>
      <c r="VKC7" s="788"/>
      <c r="VKD7" s="788"/>
      <c r="VKE7" s="788"/>
      <c r="VKF7" s="788"/>
      <c r="VKG7" s="788"/>
      <c r="VKH7" s="788"/>
      <c r="VKI7" s="788"/>
      <c r="VKJ7" s="788"/>
      <c r="VKK7" s="788"/>
      <c r="VKL7" s="788"/>
      <c r="VKM7" s="788"/>
      <c r="VKN7" s="788"/>
      <c r="VKO7" s="788"/>
      <c r="VKP7" s="788"/>
      <c r="VKQ7" s="788"/>
      <c r="VKR7" s="788"/>
      <c r="VKS7" s="788"/>
      <c r="VKT7" s="788"/>
      <c r="VKU7" s="788"/>
      <c r="VKV7" s="788"/>
      <c r="VKW7" s="788"/>
      <c r="VKX7" s="788"/>
      <c r="VKY7" s="788"/>
      <c r="VKZ7" s="788"/>
      <c r="VLA7" s="788"/>
      <c r="VLB7" s="788"/>
      <c r="VLC7" s="788"/>
      <c r="VLD7" s="788"/>
      <c r="VLE7" s="788"/>
      <c r="VLF7" s="788"/>
      <c r="VLG7" s="788"/>
      <c r="VLH7" s="788"/>
      <c r="VLI7" s="788"/>
      <c r="VLJ7" s="788"/>
      <c r="VLK7" s="788"/>
      <c r="VLL7" s="788"/>
      <c r="VLM7" s="788"/>
      <c r="VLN7" s="788"/>
      <c r="VLO7" s="788"/>
      <c r="VLP7" s="788"/>
      <c r="VLQ7" s="788"/>
      <c r="VLR7" s="788"/>
      <c r="VLS7" s="788"/>
      <c r="VLT7" s="788"/>
      <c r="VLU7" s="788"/>
      <c r="VLV7" s="788"/>
      <c r="VLW7" s="788"/>
      <c r="VLX7" s="788"/>
      <c r="VLY7" s="788"/>
      <c r="VLZ7" s="788"/>
      <c r="VMA7" s="788"/>
      <c r="VMB7" s="788"/>
      <c r="VMC7" s="788"/>
      <c r="VMD7" s="788"/>
      <c r="VME7" s="788"/>
      <c r="VMF7" s="788"/>
      <c r="VMG7" s="788"/>
      <c r="VMH7" s="788"/>
      <c r="VMI7" s="788"/>
      <c r="VMJ7" s="788"/>
      <c r="VMK7" s="788"/>
      <c r="VML7" s="788"/>
      <c r="VMM7" s="788"/>
      <c r="VMN7" s="788"/>
      <c r="VMO7" s="788"/>
      <c r="VMP7" s="788"/>
      <c r="VMQ7" s="788"/>
      <c r="VMR7" s="788"/>
      <c r="VMS7" s="788"/>
      <c r="VMT7" s="788"/>
      <c r="VMU7" s="788"/>
      <c r="VMV7" s="788"/>
      <c r="VMW7" s="788"/>
      <c r="VMX7" s="788"/>
      <c r="VMY7" s="788"/>
      <c r="VMZ7" s="788"/>
      <c r="VNA7" s="788"/>
      <c r="VNB7" s="788"/>
      <c r="VNC7" s="788"/>
      <c r="VND7" s="788"/>
      <c r="VNE7" s="788"/>
      <c r="VNF7" s="788"/>
      <c r="VNG7" s="788"/>
      <c r="VNH7" s="788"/>
      <c r="VNI7" s="788"/>
      <c r="VNJ7" s="788"/>
      <c r="VNK7" s="788"/>
      <c r="VNL7" s="788"/>
      <c r="VNM7" s="788"/>
      <c r="VNN7" s="788"/>
      <c r="VNO7" s="788"/>
      <c r="VNP7" s="788"/>
      <c r="VNQ7" s="788"/>
      <c r="VNR7" s="788"/>
      <c r="VNS7" s="788"/>
      <c r="VNT7" s="788"/>
      <c r="VNU7" s="788"/>
      <c r="VNV7" s="788"/>
      <c r="VNW7" s="788"/>
      <c r="VNX7" s="788"/>
      <c r="VNY7" s="788"/>
      <c r="VNZ7" s="788"/>
      <c r="VOA7" s="788"/>
      <c r="VOB7" s="788"/>
      <c r="VOC7" s="788"/>
      <c r="VOD7" s="788"/>
      <c r="VOE7" s="788"/>
      <c r="VOF7" s="788"/>
      <c r="VOG7" s="788"/>
      <c r="VOH7" s="788"/>
      <c r="VOI7" s="788"/>
      <c r="VOJ7" s="788"/>
      <c r="VOK7" s="788"/>
      <c r="VOL7" s="788"/>
      <c r="VOM7" s="788"/>
      <c r="VON7" s="788"/>
      <c r="VOO7" s="788"/>
      <c r="VOP7" s="788"/>
      <c r="VOQ7" s="788"/>
      <c r="VOR7" s="788"/>
      <c r="VOS7" s="788"/>
      <c r="VOT7" s="788"/>
      <c r="VOU7" s="788"/>
      <c r="VOV7" s="788"/>
      <c r="VOW7" s="788"/>
      <c r="VOX7" s="788"/>
      <c r="VOY7" s="788"/>
      <c r="VOZ7" s="788"/>
      <c r="VPA7" s="788"/>
      <c r="VPB7" s="788"/>
      <c r="VPC7" s="788"/>
      <c r="VPD7" s="788"/>
      <c r="VPE7" s="788"/>
      <c r="VPF7" s="788"/>
      <c r="VPG7" s="788"/>
      <c r="VPH7" s="788"/>
      <c r="VPI7" s="788"/>
      <c r="VPJ7" s="788"/>
      <c r="VPK7" s="788"/>
      <c r="VPL7" s="788"/>
      <c r="VPM7" s="788"/>
      <c r="VPN7" s="788"/>
      <c r="VPO7" s="788"/>
      <c r="VPP7" s="788"/>
      <c r="VPQ7" s="788"/>
      <c r="VPR7" s="788"/>
      <c r="VPS7" s="788"/>
      <c r="VPT7" s="788"/>
      <c r="VPU7" s="788"/>
      <c r="VPV7" s="788"/>
      <c r="VPW7" s="788"/>
      <c r="VPX7" s="788"/>
      <c r="VPY7" s="788"/>
      <c r="VPZ7" s="788"/>
      <c r="VQA7" s="788"/>
      <c r="VQB7" s="788"/>
      <c r="VQC7" s="788"/>
      <c r="VQD7" s="788"/>
      <c r="VQE7" s="788"/>
      <c r="VQF7" s="788"/>
      <c r="VQG7" s="788"/>
      <c r="VQH7" s="788"/>
      <c r="VQI7" s="788"/>
      <c r="VQJ7" s="788"/>
      <c r="VQK7" s="788"/>
      <c r="VQL7" s="788"/>
      <c r="VQM7" s="788"/>
      <c r="VQN7" s="788"/>
      <c r="VQO7" s="788"/>
      <c r="VQP7" s="788"/>
      <c r="VQQ7" s="788"/>
      <c r="VQR7" s="788"/>
      <c r="VQS7" s="788"/>
      <c r="VQT7" s="788"/>
      <c r="VQU7" s="788"/>
      <c r="VQV7" s="788"/>
      <c r="VQW7" s="788"/>
      <c r="VQX7" s="788"/>
      <c r="VQY7" s="788"/>
      <c r="VQZ7" s="788"/>
      <c r="VRA7" s="788"/>
      <c r="VRB7" s="788"/>
      <c r="VRC7" s="788"/>
      <c r="VRD7" s="788"/>
      <c r="VRE7" s="788"/>
      <c r="VRF7" s="788"/>
      <c r="VRG7" s="788"/>
      <c r="VRH7" s="788"/>
      <c r="VRI7" s="788"/>
      <c r="VRJ7" s="788"/>
      <c r="VRK7" s="788"/>
      <c r="VRL7" s="788"/>
      <c r="VRM7" s="788"/>
      <c r="VRN7" s="788"/>
      <c r="VRO7" s="788"/>
      <c r="VRP7" s="788"/>
      <c r="VRQ7" s="788"/>
      <c r="VRR7" s="788"/>
      <c r="VRS7" s="788"/>
      <c r="VRT7" s="788"/>
      <c r="VRU7" s="788"/>
      <c r="VRV7" s="788"/>
      <c r="VRW7" s="788"/>
      <c r="VRX7" s="788"/>
      <c r="VRY7" s="788"/>
      <c r="VRZ7" s="788"/>
      <c r="VSA7" s="788"/>
      <c r="VSB7" s="788"/>
      <c r="VSC7" s="788"/>
      <c r="VSD7" s="788"/>
      <c r="VSE7" s="788"/>
      <c r="VSF7" s="788"/>
      <c r="VSG7" s="788"/>
      <c r="VSH7" s="788"/>
      <c r="VSI7" s="788"/>
      <c r="VSJ7" s="788"/>
      <c r="VSK7" s="788"/>
      <c r="VSL7" s="788"/>
      <c r="VSM7" s="788"/>
      <c r="VSN7" s="788"/>
      <c r="VSO7" s="788"/>
      <c r="VSP7" s="788"/>
      <c r="VSQ7" s="788"/>
      <c r="VSR7" s="788"/>
      <c r="VSS7" s="788"/>
      <c r="VST7" s="788"/>
      <c r="VSU7" s="788"/>
      <c r="VSV7" s="788"/>
      <c r="VSW7" s="788"/>
      <c r="VSX7" s="788"/>
      <c r="VSY7" s="788"/>
      <c r="VSZ7" s="788"/>
      <c r="VTA7" s="788"/>
      <c r="VTB7" s="788"/>
      <c r="VTC7" s="788"/>
      <c r="VTD7" s="788"/>
      <c r="VTE7" s="788"/>
      <c r="VTF7" s="788"/>
      <c r="VTG7" s="788"/>
      <c r="VTH7" s="788"/>
      <c r="VTI7" s="788"/>
      <c r="VTJ7" s="788"/>
      <c r="VTK7" s="788"/>
      <c r="VTL7" s="788"/>
      <c r="VTM7" s="788"/>
      <c r="VTN7" s="788"/>
      <c r="VTO7" s="788"/>
      <c r="VTP7" s="788"/>
      <c r="VTQ7" s="788"/>
      <c r="VTR7" s="788"/>
      <c r="VTS7" s="788"/>
      <c r="VTT7" s="788"/>
      <c r="VTU7" s="788"/>
      <c r="VTV7" s="788"/>
      <c r="VTW7" s="788"/>
      <c r="VTX7" s="788"/>
      <c r="VTY7" s="788"/>
      <c r="VTZ7" s="788"/>
      <c r="VUA7" s="788"/>
      <c r="VUB7" s="788"/>
      <c r="VUC7" s="788"/>
      <c r="VUD7" s="788"/>
      <c r="VUE7" s="788"/>
      <c r="VUF7" s="788"/>
      <c r="VUG7" s="788"/>
      <c r="VUH7" s="788"/>
      <c r="VUI7" s="788"/>
      <c r="VUJ7" s="788"/>
      <c r="VUK7" s="788"/>
      <c r="VUL7" s="788"/>
      <c r="VUM7" s="788"/>
      <c r="VUN7" s="788"/>
      <c r="VUO7" s="788"/>
      <c r="VUP7" s="788"/>
      <c r="VUQ7" s="788"/>
      <c r="VUR7" s="788"/>
      <c r="VUS7" s="788"/>
      <c r="VUT7" s="788"/>
      <c r="VUU7" s="788"/>
      <c r="VUV7" s="788"/>
      <c r="VUW7" s="788"/>
      <c r="VUX7" s="788"/>
      <c r="VUY7" s="788"/>
      <c r="VUZ7" s="788"/>
      <c r="VVA7" s="788"/>
      <c r="VVB7" s="788"/>
      <c r="VVC7" s="788"/>
      <c r="VVD7" s="788"/>
      <c r="VVE7" s="788"/>
      <c r="VVF7" s="788"/>
      <c r="VVG7" s="788"/>
      <c r="VVH7" s="788"/>
      <c r="VVI7" s="788"/>
      <c r="VVJ7" s="788"/>
      <c r="VVK7" s="788"/>
      <c r="VVL7" s="788"/>
      <c r="VVM7" s="788"/>
      <c r="VVN7" s="788"/>
      <c r="VVO7" s="788"/>
      <c r="VVP7" s="788"/>
      <c r="VVQ7" s="788"/>
      <c r="VVR7" s="788"/>
      <c r="VVS7" s="788"/>
      <c r="VVT7" s="788"/>
      <c r="VVU7" s="788"/>
      <c r="VVV7" s="788"/>
      <c r="VVW7" s="788"/>
      <c r="VVX7" s="788"/>
      <c r="VVY7" s="788"/>
      <c r="VVZ7" s="788"/>
      <c r="VWA7" s="788"/>
      <c r="VWB7" s="788"/>
      <c r="VWC7" s="788"/>
      <c r="VWD7" s="788"/>
      <c r="VWE7" s="788"/>
      <c r="VWF7" s="788"/>
      <c r="VWG7" s="788"/>
      <c r="VWH7" s="788"/>
      <c r="VWI7" s="788"/>
      <c r="VWJ7" s="788"/>
      <c r="VWK7" s="788"/>
      <c r="VWL7" s="788"/>
      <c r="VWM7" s="788"/>
      <c r="VWN7" s="788"/>
      <c r="VWO7" s="788"/>
      <c r="VWP7" s="788"/>
      <c r="VWQ7" s="788"/>
      <c r="VWR7" s="788"/>
      <c r="VWS7" s="788"/>
      <c r="VWT7" s="788"/>
      <c r="VWU7" s="788"/>
      <c r="VWV7" s="788"/>
      <c r="VWW7" s="788"/>
      <c r="VWX7" s="788"/>
      <c r="VWY7" s="788"/>
      <c r="VWZ7" s="788"/>
      <c r="VXA7" s="788"/>
      <c r="VXB7" s="788"/>
      <c r="VXC7" s="788"/>
      <c r="VXD7" s="788"/>
      <c r="VXE7" s="788"/>
      <c r="VXF7" s="788"/>
      <c r="VXG7" s="788"/>
      <c r="VXH7" s="788"/>
      <c r="VXI7" s="788"/>
      <c r="VXJ7" s="788"/>
      <c r="VXK7" s="788"/>
      <c r="VXL7" s="788"/>
      <c r="VXM7" s="788"/>
      <c r="VXN7" s="788"/>
      <c r="VXO7" s="788"/>
      <c r="VXP7" s="788"/>
      <c r="VXQ7" s="788"/>
      <c r="VXR7" s="788"/>
      <c r="VXS7" s="788"/>
      <c r="VXT7" s="788"/>
      <c r="VXU7" s="788"/>
      <c r="VXV7" s="788"/>
      <c r="VXW7" s="788"/>
      <c r="VXX7" s="788"/>
      <c r="VXY7" s="788"/>
      <c r="VXZ7" s="788"/>
      <c r="VYA7" s="788"/>
      <c r="VYB7" s="788"/>
      <c r="VYC7" s="788"/>
      <c r="VYD7" s="788"/>
      <c r="VYE7" s="788"/>
      <c r="VYF7" s="788"/>
      <c r="VYG7" s="788"/>
      <c r="VYH7" s="788"/>
      <c r="VYI7" s="788"/>
      <c r="VYJ7" s="788"/>
      <c r="VYK7" s="788"/>
      <c r="VYL7" s="788"/>
      <c r="VYM7" s="788"/>
      <c r="VYN7" s="788"/>
      <c r="VYO7" s="788"/>
      <c r="VYP7" s="788"/>
      <c r="VYQ7" s="788"/>
      <c r="VYR7" s="788"/>
      <c r="VYS7" s="788"/>
      <c r="VYT7" s="788"/>
      <c r="VYU7" s="788"/>
      <c r="VYV7" s="788"/>
      <c r="VYW7" s="788"/>
      <c r="VYX7" s="788"/>
      <c r="VYY7" s="788"/>
      <c r="VYZ7" s="788"/>
      <c r="VZA7" s="788"/>
      <c r="VZB7" s="788"/>
      <c r="VZC7" s="788"/>
      <c r="VZD7" s="788"/>
      <c r="VZE7" s="788"/>
      <c r="VZF7" s="788"/>
      <c r="VZG7" s="788"/>
      <c r="VZH7" s="788"/>
      <c r="VZI7" s="788"/>
      <c r="VZJ7" s="788"/>
      <c r="VZK7" s="788"/>
      <c r="VZL7" s="788"/>
      <c r="VZM7" s="788"/>
      <c r="VZN7" s="788"/>
      <c r="VZO7" s="788"/>
      <c r="VZP7" s="788"/>
      <c r="VZQ7" s="788"/>
      <c r="VZR7" s="788"/>
      <c r="VZS7" s="788"/>
      <c r="VZT7" s="788"/>
      <c r="VZU7" s="788"/>
      <c r="VZV7" s="788"/>
      <c r="VZW7" s="788"/>
      <c r="VZX7" s="788"/>
      <c r="VZY7" s="788"/>
      <c r="VZZ7" s="788"/>
      <c r="WAA7" s="788"/>
      <c r="WAB7" s="788"/>
      <c r="WAC7" s="788"/>
      <c r="WAD7" s="788"/>
      <c r="WAE7" s="788"/>
      <c r="WAF7" s="788"/>
      <c r="WAG7" s="788"/>
      <c r="WAH7" s="788"/>
      <c r="WAI7" s="788"/>
      <c r="WAJ7" s="788"/>
      <c r="WAK7" s="788"/>
      <c r="WAL7" s="788"/>
      <c r="WAM7" s="788"/>
      <c r="WAN7" s="788"/>
      <c r="WAO7" s="788"/>
      <c r="WAP7" s="788"/>
      <c r="WAQ7" s="788"/>
      <c r="WAR7" s="788"/>
      <c r="WAS7" s="788"/>
      <c r="WAT7" s="788"/>
      <c r="WAU7" s="788"/>
      <c r="WAV7" s="788"/>
      <c r="WAW7" s="788"/>
      <c r="WAX7" s="788"/>
      <c r="WAY7" s="788"/>
      <c r="WAZ7" s="788"/>
      <c r="WBA7" s="788"/>
      <c r="WBB7" s="788"/>
      <c r="WBC7" s="788"/>
      <c r="WBD7" s="788"/>
      <c r="WBE7" s="788"/>
      <c r="WBF7" s="788"/>
      <c r="WBG7" s="788"/>
      <c r="WBH7" s="788"/>
      <c r="WBI7" s="788"/>
      <c r="WBJ7" s="788"/>
      <c r="WBK7" s="788"/>
      <c r="WBL7" s="788"/>
      <c r="WBM7" s="788"/>
      <c r="WBN7" s="788"/>
      <c r="WBO7" s="788"/>
      <c r="WBP7" s="788"/>
      <c r="WBQ7" s="788"/>
      <c r="WBR7" s="788"/>
      <c r="WBS7" s="788"/>
      <c r="WBT7" s="788"/>
      <c r="WBU7" s="788"/>
      <c r="WBV7" s="788"/>
      <c r="WBW7" s="788"/>
      <c r="WBX7" s="788"/>
      <c r="WBY7" s="788"/>
      <c r="WBZ7" s="788"/>
      <c r="WCA7" s="788"/>
      <c r="WCB7" s="788"/>
      <c r="WCC7" s="788"/>
      <c r="WCD7" s="788"/>
      <c r="WCE7" s="788"/>
      <c r="WCF7" s="788"/>
      <c r="WCG7" s="788"/>
      <c r="WCH7" s="788"/>
      <c r="WCI7" s="788"/>
      <c r="WCJ7" s="788"/>
      <c r="WCK7" s="788"/>
      <c r="WCL7" s="788"/>
      <c r="WCM7" s="788"/>
      <c r="WCN7" s="788"/>
      <c r="WCO7" s="788"/>
      <c r="WCP7" s="788"/>
      <c r="WCQ7" s="788"/>
      <c r="WCR7" s="788"/>
      <c r="WCS7" s="788"/>
      <c r="WCT7" s="788"/>
      <c r="WCU7" s="788"/>
      <c r="WCV7" s="788"/>
      <c r="WCW7" s="788"/>
      <c r="WCX7" s="788"/>
      <c r="WCY7" s="788"/>
      <c r="WCZ7" s="788"/>
      <c r="WDA7" s="788"/>
      <c r="WDB7" s="788"/>
      <c r="WDC7" s="788"/>
      <c r="WDD7" s="788"/>
      <c r="WDE7" s="788"/>
      <c r="WDF7" s="788"/>
      <c r="WDG7" s="788"/>
      <c r="WDH7" s="788"/>
      <c r="WDI7" s="788"/>
      <c r="WDJ7" s="788"/>
      <c r="WDK7" s="788"/>
      <c r="WDL7" s="788"/>
      <c r="WDM7" s="788"/>
      <c r="WDN7" s="788"/>
      <c r="WDO7" s="788"/>
      <c r="WDP7" s="788"/>
      <c r="WDQ7" s="788"/>
      <c r="WDR7" s="788"/>
      <c r="WDS7" s="788"/>
      <c r="WDT7" s="788"/>
      <c r="WDU7" s="788"/>
      <c r="WDV7" s="788"/>
      <c r="WDW7" s="788"/>
      <c r="WDX7" s="788"/>
      <c r="WDY7" s="788"/>
      <c r="WDZ7" s="788"/>
      <c r="WEA7" s="788"/>
      <c r="WEB7" s="788"/>
      <c r="WEC7" s="788"/>
      <c r="WED7" s="788"/>
      <c r="WEE7" s="788"/>
      <c r="WEF7" s="788"/>
      <c r="WEG7" s="788"/>
      <c r="WEH7" s="788"/>
      <c r="WEI7" s="788"/>
      <c r="WEJ7" s="788"/>
      <c r="WEK7" s="788"/>
      <c r="WEL7" s="788"/>
      <c r="WEM7" s="788"/>
      <c r="WEN7" s="788"/>
      <c r="WEO7" s="788"/>
      <c r="WEP7" s="788"/>
      <c r="WEQ7" s="788"/>
      <c r="WER7" s="788"/>
      <c r="WES7" s="788"/>
      <c r="WET7" s="788"/>
      <c r="WEU7" s="788"/>
      <c r="WEV7" s="788"/>
      <c r="WEW7" s="788"/>
      <c r="WEX7" s="788"/>
      <c r="WEY7" s="788"/>
      <c r="WEZ7" s="788"/>
      <c r="WFA7" s="788"/>
      <c r="WFB7" s="788"/>
      <c r="WFC7" s="788"/>
      <c r="WFD7" s="788"/>
      <c r="WFE7" s="788"/>
      <c r="WFF7" s="788"/>
      <c r="WFG7" s="788"/>
      <c r="WFH7" s="788"/>
      <c r="WFI7" s="788"/>
      <c r="WFJ7" s="788"/>
      <c r="WFK7" s="788"/>
      <c r="WFL7" s="788"/>
      <c r="WFM7" s="788"/>
      <c r="WFN7" s="788"/>
      <c r="WFO7" s="788"/>
      <c r="WFP7" s="788"/>
      <c r="WFQ7" s="788"/>
      <c r="WFR7" s="788"/>
      <c r="WFS7" s="788"/>
      <c r="WFT7" s="788"/>
      <c r="WFU7" s="788"/>
      <c r="WFV7" s="788"/>
      <c r="WFW7" s="788"/>
      <c r="WFX7" s="788"/>
      <c r="WFY7" s="788"/>
      <c r="WFZ7" s="788"/>
      <c r="WGA7" s="788"/>
      <c r="WGB7" s="788"/>
      <c r="WGC7" s="788"/>
      <c r="WGD7" s="788"/>
      <c r="WGE7" s="788"/>
      <c r="WGF7" s="788"/>
      <c r="WGG7" s="788"/>
      <c r="WGH7" s="788"/>
      <c r="WGI7" s="788"/>
      <c r="WGJ7" s="788"/>
      <c r="WGK7" s="788"/>
      <c r="WGL7" s="788"/>
      <c r="WGM7" s="788"/>
      <c r="WGN7" s="788"/>
      <c r="WGO7" s="788"/>
      <c r="WGP7" s="788"/>
      <c r="WGQ7" s="788"/>
      <c r="WGR7" s="788"/>
      <c r="WGS7" s="788"/>
      <c r="WGT7" s="788"/>
      <c r="WGU7" s="788"/>
      <c r="WGV7" s="788"/>
      <c r="WGW7" s="788"/>
      <c r="WGX7" s="788"/>
      <c r="WGY7" s="788"/>
      <c r="WGZ7" s="788"/>
      <c r="WHA7" s="788"/>
      <c r="WHB7" s="788"/>
      <c r="WHC7" s="788"/>
      <c r="WHD7" s="788"/>
      <c r="WHE7" s="788"/>
      <c r="WHF7" s="788"/>
      <c r="WHG7" s="788"/>
      <c r="WHH7" s="788"/>
      <c r="WHI7" s="788"/>
      <c r="WHJ7" s="788"/>
      <c r="WHK7" s="788"/>
      <c r="WHL7" s="788"/>
      <c r="WHM7" s="788"/>
      <c r="WHN7" s="788"/>
      <c r="WHO7" s="788"/>
      <c r="WHP7" s="788"/>
      <c r="WHQ7" s="788"/>
      <c r="WHR7" s="788"/>
      <c r="WHS7" s="788"/>
      <c r="WHT7" s="788"/>
      <c r="WHU7" s="788"/>
      <c r="WHV7" s="788"/>
      <c r="WHW7" s="788"/>
      <c r="WHX7" s="788"/>
      <c r="WHY7" s="788"/>
      <c r="WHZ7" s="788"/>
      <c r="WIA7" s="788"/>
      <c r="WIB7" s="788"/>
      <c r="WIC7" s="788"/>
      <c r="WID7" s="788"/>
      <c r="WIE7" s="788"/>
      <c r="WIF7" s="788"/>
      <c r="WIG7" s="788"/>
      <c r="WIH7" s="788"/>
      <c r="WII7" s="788"/>
      <c r="WIJ7" s="788"/>
      <c r="WIK7" s="788"/>
      <c r="WIL7" s="788"/>
      <c r="WIM7" s="788"/>
      <c r="WIN7" s="788"/>
      <c r="WIO7" s="788"/>
      <c r="WIP7" s="788"/>
      <c r="WIQ7" s="788"/>
      <c r="WIR7" s="788"/>
      <c r="WIS7" s="788"/>
      <c r="WIT7" s="788"/>
      <c r="WIU7" s="788"/>
      <c r="WIV7" s="788"/>
      <c r="WIW7" s="788"/>
      <c r="WIX7" s="788"/>
      <c r="WIY7" s="788"/>
      <c r="WIZ7" s="788"/>
      <c r="WJA7" s="788"/>
      <c r="WJB7" s="788"/>
      <c r="WJC7" s="788"/>
      <c r="WJD7" s="788"/>
      <c r="WJE7" s="788"/>
      <c r="WJF7" s="788"/>
      <c r="WJG7" s="788"/>
      <c r="WJH7" s="788"/>
      <c r="WJI7" s="788"/>
      <c r="WJJ7" s="788"/>
      <c r="WJK7" s="788"/>
      <c r="WJL7" s="788"/>
      <c r="WJM7" s="788"/>
      <c r="WJN7" s="788"/>
      <c r="WJO7" s="788"/>
      <c r="WJP7" s="788"/>
      <c r="WJQ7" s="788"/>
      <c r="WJR7" s="788"/>
      <c r="WJS7" s="788"/>
      <c r="WJT7" s="788"/>
      <c r="WJU7" s="788"/>
      <c r="WJV7" s="788"/>
      <c r="WJW7" s="788"/>
      <c r="WJX7" s="788"/>
      <c r="WJY7" s="788"/>
      <c r="WJZ7" s="788"/>
      <c r="WKA7" s="788"/>
      <c r="WKB7" s="788"/>
      <c r="WKC7" s="788"/>
      <c r="WKD7" s="788"/>
      <c r="WKE7" s="788"/>
      <c r="WKF7" s="788"/>
      <c r="WKG7" s="788"/>
      <c r="WKH7" s="788"/>
      <c r="WKI7" s="788"/>
      <c r="WKJ7" s="788"/>
      <c r="WKK7" s="788"/>
      <c r="WKL7" s="788"/>
      <c r="WKM7" s="788"/>
      <c r="WKN7" s="788"/>
      <c r="WKO7" s="788"/>
      <c r="WKP7" s="788"/>
      <c r="WKQ7" s="788"/>
      <c r="WKR7" s="788"/>
      <c r="WKS7" s="788"/>
      <c r="WKT7" s="788"/>
      <c r="WKU7" s="788"/>
      <c r="WKV7" s="788"/>
      <c r="WKW7" s="788"/>
      <c r="WKX7" s="788"/>
      <c r="WKY7" s="788"/>
      <c r="WKZ7" s="788"/>
      <c r="WLA7" s="788"/>
      <c r="WLB7" s="788"/>
      <c r="WLC7" s="788"/>
      <c r="WLD7" s="788"/>
      <c r="WLE7" s="788"/>
      <c r="WLF7" s="788"/>
      <c r="WLG7" s="788"/>
      <c r="WLH7" s="788"/>
      <c r="WLI7" s="788"/>
      <c r="WLJ7" s="788"/>
      <c r="WLK7" s="788"/>
      <c r="WLL7" s="788"/>
      <c r="WLM7" s="788"/>
      <c r="WLN7" s="788"/>
      <c r="WLO7" s="788"/>
      <c r="WLP7" s="788"/>
      <c r="WLQ7" s="788"/>
      <c r="WLR7" s="788"/>
      <c r="WLS7" s="788"/>
      <c r="WLT7" s="788"/>
      <c r="WLU7" s="788"/>
      <c r="WLV7" s="788"/>
      <c r="WLW7" s="788"/>
      <c r="WLX7" s="788"/>
      <c r="WLY7" s="788"/>
      <c r="WLZ7" s="788"/>
      <c r="WMA7" s="788"/>
      <c r="WMB7" s="788"/>
      <c r="WMC7" s="788"/>
      <c r="WMD7" s="788"/>
      <c r="WME7" s="788"/>
      <c r="WMF7" s="788"/>
      <c r="WMG7" s="788"/>
      <c r="WMH7" s="788"/>
      <c r="WMI7" s="788"/>
      <c r="WMJ7" s="788"/>
      <c r="WMK7" s="788"/>
      <c r="WML7" s="788"/>
      <c r="WMM7" s="788"/>
      <c r="WMN7" s="788"/>
      <c r="WMO7" s="788"/>
      <c r="WMP7" s="788"/>
      <c r="WMQ7" s="788"/>
      <c r="WMR7" s="788"/>
      <c r="WMS7" s="788"/>
      <c r="WMT7" s="788"/>
      <c r="WMU7" s="788"/>
      <c r="WMV7" s="788"/>
      <c r="WMW7" s="788"/>
      <c r="WMX7" s="788"/>
      <c r="WMY7" s="788"/>
      <c r="WMZ7" s="788"/>
      <c r="WNA7" s="788"/>
      <c r="WNB7" s="788"/>
      <c r="WNC7" s="788"/>
      <c r="WND7" s="788"/>
      <c r="WNE7" s="788"/>
      <c r="WNF7" s="788"/>
      <c r="WNG7" s="788"/>
      <c r="WNH7" s="788"/>
      <c r="WNI7" s="788"/>
      <c r="WNJ7" s="788"/>
      <c r="WNK7" s="788"/>
      <c r="WNL7" s="788"/>
      <c r="WNM7" s="788"/>
      <c r="WNN7" s="788"/>
      <c r="WNO7" s="788"/>
      <c r="WNP7" s="788"/>
      <c r="WNQ7" s="788"/>
      <c r="WNR7" s="788"/>
      <c r="WNS7" s="788"/>
      <c r="WNT7" s="788"/>
      <c r="WNU7" s="788"/>
      <c r="WNV7" s="788"/>
      <c r="WNW7" s="788"/>
      <c r="WNX7" s="788"/>
      <c r="WNY7" s="788"/>
      <c r="WNZ7" s="788"/>
      <c r="WOA7" s="788"/>
      <c r="WOB7" s="788"/>
      <c r="WOC7" s="788"/>
      <c r="WOD7" s="788"/>
      <c r="WOE7" s="788"/>
      <c r="WOF7" s="788"/>
      <c r="WOG7" s="788"/>
      <c r="WOH7" s="788"/>
      <c r="WOI7" s="788"/>
      <c r="WOJ7" s="788"/>
      <c r="WOK7" s="788"/>
      <c r="WOL7" s="788"/>
      <c r="WOM7" s="788"/>
      <c r="WON7" s="788"/>
      <c r="WOO7" s="788"/>
      <c r="WOP7" s="788"/>
      <c r="WOQ7" s="788"/>
      <c r="WOR7" s="788"/>
      <c r="WOS7" s="788"/>
      <c r="WOT7" s="788"/>
      <c r="WOU7" s="788"/>
      <c r="WOV7" s="788"/>
      <c r="WOW7" s="788"/>
      <c r="WOX7" s="788"/>
      <c r="WOY7" s="788"/>
      <c r="WOZ7" s="788"/>
      <c r="WPA7" s="788"/>
      <c r="WPB7" s="788"/>
      <c r="WPC7" s="788"/>
      <c r="WPD7" s="788"/>
      <c r="WPE7" s="788"/>
      <c r="WPF7" s="788"/>
      <c r="WPG7" s="788"/>
      <c r="WPH7" s="788"/>
      <c r="WPI7" s="788"/>
      <c r="WPJ7" s="788"/>
      <c r="WPK7" s="788"/>
      <c r="WPL7" s="788"/>
      <c r="WPM7" s="788"/>
      <c r="WPN7" s="788"/>
      <c r="WPO7" s="788"/>
      <c r="WPP7" s="788"/>
      <c r="WPQ7" s="788"/>
      <c r="WPR7" s="788"/>
      <c r="WPS7" s="788"/>
      <c r="WPT7" s="788"/>
      <c r="WPU7" s="788"/>
      <c r="WPV7" s="788"/>
      <c r="WPW7" s="788"/>
      <c r="WPX7" s="788"/>
      <c r="WPY7" s="788"/>
      <c r="WPZ7" s="788"/>
      <c r="WQA7" s="788"/>
      <c r="WQB7" s="788"/>
      <c r="WQC7" s="788"/>
      <c r="WQD7" s="788"/>
      <c r="WQE7" s="788"/>
      <c r="WQF7" s="788"/>
      <c r="WQG7" s="788"/>
      <c r="WQH7" s="788"/>
      <c r="WQI7" s="788"/>
      <c r="WQJ7" s="788"/>
      <c r="WQK7" s="788"/>
      <c r="WQL7" s="788"/>
      <c r="WQM7" s="788"/>
      <c r="WQN7" s="788"/>
      <c r="WQO7" s="788"/>
      <c r="WQP7" s="788"/>
      <c r="WQQ7" s="788"/>
      <c r="WQR7" s="788"/>
      <c r="WQS7" s="788"/>
      <c r="WQT7" s="788"/>
      <c r="WQU7" s="788"/>
      <c r="WQV7" s="788"/>
      <c r="WQW7" s="788"/>
      <c r="WQX7" s="788"/>
      <c r="WQY7" s="788"/>
      <c r="WQZ7" s="788"/>
      <c r="WRA7" s="788"/>
      <c r="WRB7" s="788"/>
      <c r="WRC7" s="788"/>
      <c r="WRD7" s="788"/>
      <c r="WRE7" s="788"/>
      <c r="WRF7" s="788"/>
      <c r="WRG7" s="788"/>
      <c r="WRH7" s="788"/>
      <c r="WRI7" s="788"/>
      <c r="WRJ7" s="788"/>
      <c r="WRK7" s="788"/>
      <c r="WRL7" s="788"/>
      <c r="WRM7" s="788"/>
      <c r="WRN7" s="788"/>
      <c r="WRO7" s="788"/>
      <c r="WRP7" s="788"/>
      <c r="WRQ7" s="788"/>
      <c r="WRR7" s="788"/>
      <c r="WRS7" s="788"/>
      <c r="WRT7" s="788"/>
      <c r="WRU7" s="788"/>
      <c r="WRV7" s="788"/>
      <c r="WRW7" s="788"/>
      <c r="WRX7" s="788"/>
      <c r="WRY7" s="788"/>
      <c r="WRZ7" s="788"/>
      <c r="WSA7" s="788"/>
      <c r="WSB7" s="788"/>
      <c r="WSC7" s="788"/>
      <c r="WSD7" s="788"/>
      <c r="WSE7" s="788"/>
      <c r="WSF7" s="788"/>
      <c r="WSG7" s="788"/>
      <c r="WSH7" s="788"/>
      <c r="WSI7" s="788"/>
      <c r="WSJ7" s="788"/>
      <c r="WSK7" s="788"/>
      <c r="WSL7" s="788"/>
      <c r="WSM7" s="788"/>
      <c r="WSN7" s="788"/>
      <c r="WSO7" s="788"/>
      <c r="WSP7" s="788"/>
      <c r="WSQ7" s="788"/>
      <c r="WSR7" s="788"/>
      <c r="WSS7" s="788"/>
      <c r="WST7" s="788"/>
      <c r="WSU7" s="788"/>
      <c r="WSV7" s="788"/>
      <c r="WSW7" s="788"/>
      <c r="WSX7" s="788"/>
      <c r="WSY7" s="788"/>
      <c r="WSZ7" s="788"/>
      <c r="WTA7" s="788"/>
      <c r="WTB7" s="788"/>
      <c r="WTC7" s="788"/>
      <c r="WTD7" s="788"/>
      <c r="WTE7" s="788"/>
      <c r="WTF7" s="788"/>
      <c r="WTG7" s="788"/>
      <c r="WTH7" s="788"/>
      <c r="WTI7" s="788"/>
      <c r="WTJ7" s="788"/>
      <c r="WTK7" s="788"/>
      <c r="WTL7" s="788"/>
      <c r="WTM7" s="788"/>
      <c r="WTN7" s="788"/>
      <c r="WTO7" s="788"/>
      <c r="WTP7" s="788"/>
      <c r="WTQ7" s="788"/>
      <c r="WTR7" s="788"/>
      <c r="WTS7" s="788"/>
      <c r="WTT7" s="788"/>
      <c r="WTU7" s="788"/>
      <c r="WTV7" s="788"/>
      <c r="WTW7" s="788"/>
      <c r="WTX7" s="788"/>
      <c r="WTY7" s="788"/>
      <c r="WTZ7" s="788"/>
      <c r="WUA7" s="788"/>
      <c r="WUB7" s="788"/>
      <c r="WUC7" s="788"/>
      <c r="WUD7" s="788"/>
      <c r="WUE7" s="788"/>
      <c r="WUF7" s="788"/>
      <c r="WUG7" s="788"/>
      <c r="WUH7" s="788"/>
      <c r="WUI7" s="788"/>
      <c r="WUJ7" s="788"/>
      <c r="WUK7" s="788"/>
      <c r="WUL7" s="788"/>
      <c r="WUM7" s="788"/>
      <c r="WUN7" s="788"/>
      <c r="WUO7" s="788"/>
      <c r="WUP7" s="788"/>
      <c r="WUQ7" s="788"/>
      <c r="WUR7" s="788"/>
      <c r="WUS7" s="788"/>
      <c r="WUT7" s="788"/>
      <c r="WUU7" s="788"/>
      <c r="WUV7" s="788"/>
      <c r="WUW7" s="788"/>
      <c r="WUX7" s="788"/>
      <c r="WUY7" s="788"/>
      <c r="WUZ7" s="788"/>
      <c r="WVA7" s="788"/>
      <c r="WVB7" s="788"/>
      <c r="WVC7" s="788"/>
      <c r="WVD7" s="788"/>
      <c r="WVE7" s="788"/>
      <c r="WVF7" s="788"/>
      <c r="WVG7" s="788"/>
      <c r="WVH7" s="788"/>
      <c r="WVI7" s="788"/>
      <c r="WVJ7" s="788"/>
      <c r="WVK7" s="788"/>
      <c r="WVL7" s="788"/>
      <c r="WVM7" s="788"/>
      <c r="WVN7" s="788"/>
      <c r="WVO7" s="788"/>
      <c r="WVP7" s="788"/>
      <c r="WVQ7" s="788"/>
      <c r="WVR7" s="788"/>
      <c r="WVS7" s="788"/>
      <c r="WVT7" s="788"/>
      <c r="WVU7" s="788"/>
      <c r="WVV7" s="788"/>
      <c r="WVW7" s="788"/>
      <c r="WVX7" s="788"/>
      <c r="WVY7" s="788"/>
      <c r="WVZ7" s="788"/>
      <c r="WWA7" s="788"/>
      <c r="WWB7" s="788"/>
      <c r="WWC7" s="788"/>
      <c r="WWD7" s="788"/>
      <c r="WWE7" s="788"/>
      <c r="WWF7" s="788"/>
      <c r="WWG7" s="788"/>
      <c r="WWH7" s="788"/>
      <c r="WWI7" s="788"/>
      <c r="WWJ7" s="788"/>
      <c r="WWK7" s="788"/>
      <c r="WWL7" s="788"/>
      <c r="WWM7" s="788"/>
      <c r="WWN7" s="788"/>
      <c r="WWO7" s="788"/>
      <c r="WWP7" s="788"/>
      <c r="WWQ7" s="788"/>
      <c r="WWR7" s="788"/>
      <c r="WWS7" s="788"/>
      <c r="WWT7" s="788"/>
      <c r="WWU7" s="788"/>
      <c r="WWV7" s="788"/>
      <c r="WWW7" s="788"/>
      <c r="WWX7" s="788"/>
      <c r="WWY7" s="788"/>
      <c r="WWZ7" s="788"/>
      <c r="WXA7" s="788"/>
      <c r="WXB7" s="788"/>
      <c r="WXC7" s="788"/>
      <c r="WXD7" s="788"/>
      <c r="WXE7" s="788"/>
      <c r="WXF7" s="788"/>
      <c r="WXG7" s="788"/>
      <c r="WXH7" s="788"/>
      <c r="WXI7" s="788"/>
      <c r="WXJ7" s="788"/>
      <c r="WXK7" s="788"/>
      <c r="WXL7" s="788"/>
      <c r="WXM7" s="788"/>
      <c r="WXN7" s="788"/>
      <c r="WXO7" s="788"/>
      <c r="WXP7" s="788"/>
      <c r="WXQ7" s="788"/>
      <c r="WXR7" s="788"/>
      <c r="WXS7" s="788"/>
      <c r="WXT7" s="788"/>
      <c r="WXU7" s="788"/>
      <c r="WXV7" s="788"/>
      <c r="WXW7" s="788"/>
      <c r="WXX7" s="788"/>
      <c r="WXY7" s="788"/>
      <c r="WXZ7" s="788"/>
      <c r="WYA7" s="788"/>
      <c r="WYB7" s="788"/>
      <c r="WYC7" s="788"/>
      <c r="WYD7" s="788"/>
      <c r="WYE7" s="788"/>
      <c r="WYF7" s="788"/>
      <c r="WYG7" s="788"/>
      <c r="WYH7" s="788"/>
      <c r="WYI7" s="788"/>
      <c r="WYJ7" s="788"/>
      <c r="WYK7" s="788"/>
      <c r="WYL7" s="788"/>
      <c r="WYM7" s="788"/>
      <c r="WYN7" s="788"/>
      <c r="WYO7" s="788"/>
      <c r="WYP7" s="788"/>
      <c r="WYQ7" s="788"/>
      <c r="WYR7" s="788"/>
      <c r="WYS7" s="788"/>
      <c r="WYT7" s="788"/>
      <c r="WYU7" s="788"/>
      <c r="WYV7" s="788"/>
      <c r="WYW7" s="788"/>
      <c r="WYX7" s="788"/>
      <c r="WYY7" s="788"/>
      <c r="WYZ7" s="788"/>
      <c r="WZA7" s="788"/>
      <c r="WZB7" s="788"/>
      <c r="WZC7" s="788"/>
      <c r="WZD7" s="788"/>
      <c r="WZE7" s="788"/>
      <c r="WZF7" s="788"/>
      <c r="WZG7" s="788"/>
      <c r="WZH7" s="788"/>
      <c r="WZI7" s="788"/>
      <c r="WZJ7" s="788"/>
      <c r="WZK7" s="788"/>
      <c r="WZL7" s="788"/>
      <c r="WZM7" s="788"/>
      <c r="WZN7" s="788"/>
      <c r="WZO7" s="788"/>
      <c r="WZP7" s="788"/>
      <c r="WZQ7" s="788"/>
      <c r="WZR7" s="788"/>
      <c r="WZS7" s="788"/>
      <c r="WZT7" s="788"/>
      <c r="WZU7" s="788"/>
      <c r="WZV7" s="788"/>
      <c r="WZW7" s="788"/>
      <c r="WZX7" s="788"/>
      <c r="WZY7" s="788"/>
      <c r="WZZ7" s="788"/>
      <c r="XAA7" s="788"/>
      <c r="XAB7" s="788"/>
      <c r="XAC7" s="788"/>
      <c r="XAD7" s="788"/>
      <c r="XAE7" s="788"/>
      <c r="XAF7" s="788"/>
      <c r="XAG7" s="788"/>
      <c r="XAH7" s="788"/>
      <c r="XAI7" s="788"/>
      <c r="XAJ7" s="788"/>
      <c r="XAK7" s="788"/>
      <c r="XAL7" s="788"/>
      <c r="XAM7" s="788"/>
      <c r="XAN7" s="788"/>
      <c r="XAO7" s="788"/>
      <c r="XAP7" s="788"/>
      <c r="XAQ7" s="788"/>
      <c r="XAR7" s="788"/>
      <c r="XAS7" s="788"/>
      <c r="XAT7" s="788"/>
      <c r="XAU7" s="788"/>
      <c r="XAV7" s="788"/>
      <c r="XAW7" s="788"/>
      <c r="XAX7" s="788"/>
      <c r="XAY7" s="788"/>
      <c r="XAZ7" s="788"/>
      <c r="XBA7" s="788"/>
      <c r="XBB7" s="788"/>
      <c r="XBC7" s="788"/>
      <c r="XBD7" s="788"/>
      <c r="XBE7" s="788"/>
      <c r="XBF7" s="788"/>
      <c r="XBG7" s="788"/>
      <c r="XBH7" s="788"/>
      <c r="XBI7" s="788"/>
      <c r="XBJ7" s="788"/>
      <c r="XBK7" s="788"/>
      <c r="XBL7" s="788"/>
      <c r="XBM7" s="788"/>
      <c r="XBN7" s="788"/>
      <c r="XBO7" s="788"/>
      <c r="XBP7" s="788"/>
      <c r="XBQ7" s="788"/>
      <c r="XBR7" s="788"/>
      <c r="XBS7" s="788"/>
      <c r="XBT7" s="788"/>
      <c r="XBU7" s="788"/>
      <c r="XBV7" s="788"/>
      <c r="XBW7" s="788"/>
      <c r="XBX7" s="788"/>
      <c r="XBY7" s="788"/>
      <c r="XBZ7" s="788"/>
      <c r="XCA7" s="788"/>
      <c r="XCB7" s="788"/>
      <c r="XCC7" s="788"/>
      <c r="XCD7" s="788"/>
      <c r="XCE7" s="788"/>
      <c r="XCF7" s="788"/>
      <c r="XCG7" s="788"/>
      <c r="XCH7" s="788"/>
      <c r="XCI7" s="788"/>
      <c r="XCJ7" s="788"/>
      <c r="XCK7" s="788"/>
      <c r="XCL7" s="788"/>
      <c r="XCM7" s="788"/>
      <c r="XCN7" s="788"/>
      <c r="XCO7" s="788"/>
      <c r="XCP7" s="788"/>
      <c r="XCQ7" s="788"/>
      <c r="XCR7" s="788"/>
      <c r="XCS7" s="788"/>
      <c r="XCT7" s="788"/>
      <c r="XCU7" s="788"/>
      <c r="XCV7" s="788"/>
      <c r="XCW7" s="788"/>
      <c r="XCX7" s="788"/>
      <c r="XCY7" s="788"/>
      <c r="XCZ7" s="788"/>
      <c r="XDA7" s="788"/>
      <c r="XDB7" s="788"/>
      <c r="XDC7" s="788"/>
      <c r="XDD7" s="788"/>
      <c r="XDE7" s="788"/>
      <c r="XDF7" s="788"/>
      <c r="XDG7" s="788"/>
      <c r="XDH7" s="788"/>
      <c r="XDI7" s="788"/>
      <c r="XDJ7" s="788"/>
      <c r="XDK7" s="788"/>
      <c r="XDL7" s="788"/>
      <c r="XDM7" s="788"/>
      <c r="XDN7" s="788"/>
      <c r="XDO7" s="788"/>
      <c r="XDP7" s="788"/>
      <c r="XDQ7" s="788"/>
      <c r="XDR7" s="788"/>
      <c r="XDS7" s="788"/>
      <c r="XDT7" s="788"/>
      <c r="XDU7" s="788"/>
      <c r="XDV7" s="788"/>
      <c r="XDW7" s="788"/>
      <c r="XDX7" s="788"/>
      <c r="XDY7" s="788"/>
      <c r="XDZ7" s="788"/>
      <c r="XEA7" s="788"/>
      <c r="XEB7" s="788"/>
      <c r="XEC7" s="788"/>
      <c r="XED7" s="788"/>
      <c r="XEE7" s="788"/>
      <c r="XEF7" s="788"/>
      <c r="XEG7" s="788"/>
      <c r="XEH7" s="788"/>
      <c r="XEI7" s="788"/>
      <c r="XEJ7" s="788"/>
      <c r="XEK7" s="788"/>
      <c r="XEL7" s="788"/>
      <c r="XEM7" s="788"/>
      <c r="XEN7" s="788"/>
      <c r="XEO7" s="788"/>
      <c r="XEP7" s="788"/>
      <c r="XEQ7" s="788"/>
      <c r="XER7" s="788"/>
      <c r="XES7" s="788"/>
      <c r="XET7" s="788"/>
      <c r="XEU7" s="788"/>
      <c r="XEV7" s="788"/>
      <c r="XEW7" s="788"/>
      <c r="XEX7" s="788"/>
      <c r="XEY7" s="788"/>
      <c r="XEZ7" s="788"/>
      <c r="XFA7" s="788"/>
      <c r="XFB7" s="788"/>
      <c r="XFC7" s="788"/>
      <c r="XFD7" s="788"/>
    </row>
    <row r="8" spans="1:16384" ht="24" customHeight="1" x14ac:dyDescent="0.25">
      <c r="A8" s="816"/>
      <c r="B8" s="1079" t="s">
        <v>937</v>
      </c>
      <c r="C8" s="935" t="s">
        <v>14</v>
      </c>
      <c r="D8" s="935" t="s">
        <v>955</v>
      </c>
      <c r="E8" s="935" t="s">
        <v>16</v>
      </c>
      <c r="F8" s="935" t="s">
        <v>17</v>
      </c>
      <c r="G8" s="935" t="s">
        <v>18</v>
      </c>
      <c r="H8" s="935" t="s">
        <v>19</v>
      </c>
      <c r="I8" s="935" t="s">
        <v>20</v>
      </c>
      <c r="J8" s="935" t="s">
        <v>21</v>
      </c>
      <c r="K8" s="935" t="s">
        <v>22</v>
      </c>
      <c r="L8" s="935" t="s">
        <v>23</v>
      </c>
      <c r="M8" s="935" t="s">
        <v>24</v>
      </c>
      <c r="N8" s="935" t="s">
        <v>25</v>
      </c>
      <c r="O8" s="1080" t="s">
        <v>40</v>
      </c>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row>
    <row r="9" spans="1:16384" ht="15.75" x14ac:dyDescent="0.25">
      <c r="B9" s="1081" t="s">
        <v>938</v>
      </c>
      <c r="C9" s="795"/>
      <c r="D9" s="796"/>
      <c r="E9" s="795"/>
      <c r="F9" s="795"/>
      <c r="G9" s="836"/>
      <c r="H9" s="795"/>
      <c r="I9" s="795"/>
      <c r="J9" s="795"/>
      <c r="K9" s="795"/>
      <c r="L9" s="795"/>
      <c r="M9" s="795"/>
      <c r="N9" s="795"/>
      <c r="O9" s="796"/>
      <c r="P9" s="791"/>
      <c r="Q9" s="791"/>
      <c r="R9" s="791"/>
      <c r="S9" s="791"/>
      <c r="T9" s="791"/>
      <c r="U9" s="791"/>
      <c r="V9" s="791"/>
      <c r="W9" s="791"/>
      <c r="X9" s="791"/>
      <c r="Y9" s="791"/>
      <c r="Z9" s="791"/>
      <c r="AA9" s="791"/>
      <c r="AB9" s="791"/>
      <c r="AC9" s="791"/>
      <c r="AD9" s="791"/>
      <c r="AE9" s="791"/>
      <c r="AF9" s="791"/>
      <c r="AG9" s="791"/>
      <c r="AH9" s="791"/>
      <c r="AI9" s="791"/>
      <c r="AJ9" s="791"/>
      <c r="AK9" s="791"/>
      <c r="AL9" s="791"/>
      <c r="AM9" s="791"/>
      <c r="AN9" s="791"/>
      <c r="AO9" s="791"/>
      <c r="AQ9" s="837"/>
    </row>
    <row r="10" spans="1:16384" ht="15.75" x14ac:dyDescent="0.25">
      <c r="B10" s="1082" t="s">
        <v>939</v>
      </c>
      <c r="C10" s="797">
        <v>2394837.5750000002</v>
      </c>
      <c r="D10" s="797">
        <v>2087878.554</v>
      </c>
      <c r="E10" s="797">
        <v>2183593.307</v>
      </c>
      <c r="F10" s="797">
        <v>2190335.09</v>
      </c>
      <c r="G10" s="797">
        <v>2197608.7379999999</v>
      </c>
      <c r="H10" s="797">
        <v>2302654.4864000003</v>
      </c>
      <c r="I10" s="797">
        <v>2182076.9470000002</v>
      </c>
      <c r="J10" s="797">
        <v>2480533.7250000001</v>
      </c>
      <c r="K10" s="797">
        <v>2200274.3709999998</v>
      </c>
      <c r="L10" s="797">
        <v>2247509.622</v>
      </c>
      <c r="M10" s="797">
        <v>2330740.1349999998</v>
      </c>
      <c r="N10" s="797">
        <v>2401404.8730000001</v>
      </c>
      <c r="O10" s="1083">
        <v>27199447.423400003</v>
      </c>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Q10" s="837"/>
    </row>
    <row r="11" spans="1:16384" ht="15.75" x14ac:dyDescent="0.25">
      <c r="B11" s="1082" t="s">
        <v>940</v>
      </c>
      <c r="C11" s="797">
        <v>1194246.0179999999</v>
      </c>
      <c r="D11" s="797">
        <v>954064.49899999995</v>
      </c>
      <c r="E11" s="797">
        <v>1000938.0110000001</v>
      </c>
      <c r="F11" s="797">
        <v>954593.02399999998</v>
      </c>
      <c r="G11" s="797">
        <v>1059602.3910000001</v>
      </c>
      <c r="H11" s="797">
        <v>1087008.1410000001</v>
      </c>
      <c r="I11" s="797">
        <v>1073985.625</v>
      </c>
      <c r="J11" s="797">
        <v>1104524.4369999999</v>
      </c>
      <c r="K11" s="797">
        <v>1092963.0449999999</v>
      </c>
      <c r="L11" s="797">
        <v>1153790.5319999999</v>
      </c>
      <c r="M11" s="797">
        <v>1127160.3419999999</v>
      </c>
      <c r="N11" s="797">
        <v>1163491.341</v>
      </c>
      <c r="O11" s="1083">
        <v>12966367.405999999</v>
      </c>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Q11" s="837"/>
    </row>
    <row r="12" spans="1:16384" ht="15.75" x14ac:dyDescent="0.25">
      <c r="B12" s="1082" t="s">
        <v>941</v>
      </c>
      <c r="C12" s="797">
        <v>428668.95500000002</v>
      </c>
      <c r="D12" s="797">
        <v>286116.71399999998</v>
      </c>
      <c r="E12" s="797">
        <v>275636.565</v>
      </c>
      <c r="F12" s="797">
        <v>261445.71799999999</v>
      </c>
      <c r="G12" s="797">
        <v>319130.95699999999</v>
      </c>
      <c r="H12" s="797">
        <v>328816.89399999997</v>
      </c>
      <c r="I12" s="797">
        <v>427460.77600000001</v>
      </c>
      <c r="J12" s="797">
        <v>397258.86099999998</v>
      </c>
      <c r="K12" s="797">
        <v>389916.71299999999</v>
      </c>
      <c r="L12" s="797">
        <v>479274.83799999999</v>
      </c>
      <c r="M12" s="797">
        <v>430781.63699999999</v>
      </c>
      <c r="N12" s="797">
        <v>500116.82500000001</v>
      </c>
      <c r="O12" s="1083">
        <v>4524625.4529999997</v>
      </c>
      <c r="P12" s="838"/>
      <c r="Q12" s="838"/>
      <c r="R12" s="838"/>
      <c r="S12" s="838"/>
      <c r="T12" s="838"/>
      <c r="U12" s="838"/>
      <c r="V12" s="838"/>
      <c r="W12" s="838"/>
      <c r="X12" s="838"/>
      <c r="Y12" s="838"/>
      <c r="Z12" s="838"/>
      <c r="AA12" s="838"/>
      <c r="AB12" s="838"/>
      <c r="AC12" s="838"/>
      <c r="AD12" s="838"/>
      <c r="AE12" s="838"/>
      <c r="AF12" s="838"/>
      <c r="AG12" s="838"/>
      <c r="AH12" s="838"/>
      <c r="AI12" s="838"/>
      <c r="AJ12" s="838"/>
      <c r="AK12" s="838"/>
      <c r="AL12" s="838"/>
      <c r="AM12" s="838"/>
      <c r="AN12" s="838"/>
      <c r="AO12" s="838"/>
      <c r="AQ12" s="837"/>
    </row>
    <row r="13" spans="1:16384" ht="15.75" x14ac:dyDescent="0.25">
      <c r="B13" s="1084" t="s">
        <v>27</v>
      </c>
      <c r="C13" s="799">
        <v>4017752.5480000004</v>
      </c>
      <c r="D13" s="799">
        <v>3328059.767</v>
      </c>
      <c r="E13" s="799">
        <v>3460167.8829999999</v>
      </c>
      <c r="F13" s="799">
        <v>3406373.8319999999</v>
      </c>
      <c r="G13" s="799">
        <v>3576342.0859999997</v>
      </c>
      <c r="H13" s="799">
        <v>3718479.5214000004</v>
      </c>
      <c r="I13" s="799">
        <v>3683523.3480000002</v>
      </c>
      <c r="J13" s="799">
        <v>3982317.023</v>
      </c>
      <c r="K13" s="799">
        <v>3683154.1289999997</v>
      </c>
      <c r="L13" s="799">
        <v>3880574.9920000001</v>
      </c>
      <c r="M13" s="799">
        <v>3888682.1140000001</v>
      </c>
      <c r="N13" s="799">
        <v>4065013.0390000003</v>
      </c>
      <c r="O13" s="1085">
        <v>44690440.282399997</v>
      </c>
      <c r="P13" s="791"/>
      <c r="Q13" s="791"/>
      <c r="R13" s="791"/>
      <c r="S13" s="791"/>
      <c r="T13" s="791"/>
      <c r="U13" s="791"/>
      <c r="V13" s="791"/>
      <c r="W13" s="791"/>
      <c r="X13" s="791"/>
      <c r="Y13" s="791"/>
      <c r="Z13" s="791"/>
      <c r="AA13" s="791"/>
      <c r="AB13" s="791"/>
      <c r="AC13" s="791"/>
      <c r="AD13" s="791"/>
      <c r="AE13" s="791"/>
      <c r="AF13" s="791"/>
      <c r="AG13" s="791"/>
      <c r="AH13" s="791"/>
      <c r="AI13" s="791"/>
      <c r="AJ13" s="791"/>
      <c r="AK13" s="791"/>
      <c r="AL13" s="791"/>
      <c r="AM13" s="791"/>
      <c r="AN13" s="791"/>
      <c r="AO13" s="791"/>
      <c r="AQ13" s="837"/>
    </row>
    <row r="14" spans="1:16384" ht="15.75" x14ac:dyDescent="0.25">
      <c r="B14" s="1081" t="s">
        <v>805</v>
      </c>
      <c r="C14" s="795"/>
      <c r="D14" s="796"/>
      <c r="E14" s="795"/>
      <c r="F14" s="795"/>
      <c r="G14" s="836"/>
      <c r="H14" s="795"/>
      <c r="I14" s="795"/>
      <c r="J14" s="795"/>
      <c r="K14" s="795"/>
      <c r="L14" s="795"/>
      <c r="M14" s="795"/>
      <c r="N14" s="795"/>
      <c r="O14" s="796"/>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Q14" s="837"/>
    </row>
    <row r="15" spans="1:16384" ht="15.75" x14ac:dyDescent="0.25">
      <c r="B15" s="1082" t="s">
        <v>939</v>
      </c>
      <c r="C15" s="797">
        <v>2229986.3838696871</v>
      </c>
      <c r="D15" s="797">
        <v>2358089.7794648465</v>
      </c>
      <c r="E15" s="797">
        <v>2712946.8021531105</v>
      </c>
      <c r="F15" s="797">
        <v>2429057.5746357734</v>
      </c>
      <c r="G15" s="797">
        <v>2480650.5994738904</v>
      </c>
      <c r="H15" s="797">
        <v>2189004.4444403243</v>
      </c>
      <c r="I15" s="797">
        <v>2361444</v>
      </c>
      <c r="J15" s="797">
        <v>2421350.0757171758</v>
      </c>
      <c r="K15" s="797">
        <v>2364701.3303224412</v>
      </c>
      <c r="L15" s="797">
        <v>2225730.7094768919</v>
      </c>
      <c r="M15" s="797">
        <v>2216188.8978264243</v>
      </c>
      <c r="N15" s="797">
        <v>2101281.4350000001</v>
      </c>
      <c r="O15" s="1083">
        <v>28090432.032380566</v>
      </c>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838"/>
      <c r="AM15" s="838"/>
      <c r="AN15" s="838"/>
      <c r="AO15" s="838"/>
      <c r="AQ15" s="837"/>
    </row>
    <row r="16" spans="1:16384" ht="15.75" x14ac:dyDescent="0.25">
      <c r="B16" s="1082" t="s">
        <v>940</v>
      </c>
      <c r="C16" s="797">
        <v>934682.23321186553</v>
      </c>
      <c r="D16" s="797">
        <v>964765.64080843667</v>
      </c>
      <c r="E16" s="797">
        <v>1107212.8703005514</v>
      </c>
      <c r="F16" s="797">
        <v>970016.94802584429</v>
      </c>
      <c r="G16" s="797">
        <v>1098226.1735618354</v>
      </c>
      <c r="H16" s="797">
        <v>991557.72148497694</v>
      </c>
      <c r="I16" s="797">
        <v>1040122</v>
      </c>
      <c r="J16" s="797">
        <v>1071581.2841487955</v>
      </c>
      <c r="K16" s="797">
        <v>1038506.5754353503</v>
      </c>
      <c r="L16" s="797">
        <v>983502.3028500668</v>
      </c>
      <c r="M16" s="797">
        <v>1026861.4853220532</v>
      </c>
      <c r="N16" s="797">
        <v>913445.32400000002</v>
      </c>
      <c r="O16" s="1083">
        <v>12140480.559149776</v>
      </c>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38"/>
      <c r="AN16" s="838"/>
      <c r="AO16" s="838"/>
      <c r="AQ16" s="837"/>
    </row>
    <row r="17" spans="2:43" ht="15.75" x14ac:dyDescent="0.25">
      <c r="B17" s="1082" t="s">
        <v>941</v>
      </c>
      <c r="C17" s="797">
        <v>589085.25591844728</v>
      </c>
      <c r="D17" s="797">
        <v>522966.11272671726</v>
      </c>
      <c r="E17" s="797">
        <v>533638.64554633806</v>
      </c>
      <c r="F17" s="797">
        <v>494161.50433838257</v>
      </c>
      <c r="G17" s="797">
        <v>497055.50796427397</v>
      </c>
      <c r="H17" s="797">
        <v>416292.6830746989</v>
      </c>
      <c r="I17" s="797">
        <v>519806</v>
      </c>
      <c r="J17" s="797">
        <v>543285.06013402843</v>
      </c>
      <c r="K17" s="797">
        <v>431359.81724220858</v>
      </c>
      <c r="L17" s="797">
        <v>420403.74667304166</v>
      </c>
      <c r="M17" s="797">
        <v>316949.85185152234</v>
      </c>
      <c r="N17" s="797">
        <v>324517.32899999997</v>
      </c>
      <c r="O17" s="1083">
        <v>5609521.514469659</v>
      </c>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38"/>
      <c r="AM17" s="838"/>
      <c r="AN17" s="838"/>
      <c r="AO17" s="838"/>
      <c r="AQ17" s="837"/>
    </row>
    <row r="18" spans="2:43" ht="15.75" x14ac:dyDescent="0.25">
      <c r="B18" s="1084" t="s">
        <v>27</v>
      </c>
      <c r="C18" s="799">
        <v>3753753.8730000001</v>
      </c>
      <c r="D18" s="799">
        <v>3845821.5330000003</v>
      </c>
      <c r="E18" s="799">
        <v>4353798.318</v>
      </c>
      <c r="F18" s="799">
        <v>3893236.0270000007</v>
      </c>
      <c r="G18" s="799">
        <v>4075932.2809999995</v>
      </c>
      <c r="H18" s="799">
        <v>3596854.8489999999</v>
      </c>
      <c r="I18" s="799">
        <v>3921372</v>
      </c>
      <c r="J18" s="799">
        <v>4036216.42</v>
      </c>
      <c r="K18" s="799">
        <v>3834567.7229999998</v>
      </c>
      <c r="L18" s="799">
        <v>3629636.7590000001</v>
      </c>
      <c r="M18" s="799">
        <v>3560000.2349999999</v>
      </c>
      <c r="N18" s="799">
        <v>3339244.088</v>
      </c>
      <c r="O18" s="1085">
        <v>45840434.105999999</v>
      </c>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791"/>
      <c r="AQ18" s="837"/>
    </row>
    <row r="19" spans="2:43" ht="15.75" x14ac:dyDescent="0.25">
      <c r="B19" s="1081" t="s">
        <v>942</v>
      </c>
      <c r="C19" s="795"/>
      <c r="D19" s="796"/>
      <c r="E19" s="795"/>
      <c r="F19" s="795"/>
      <c r="G19" s="836"/>
      <c r="H19" s="795"/>
      <c r="I19" s="795"/>
      <c r="J19" s="795"/>
      <c r="K19" s="795"/>
      <c r="L19" s="795"/>
      <c r="M19" s="795"/>
      <c r="N19" s="795"/>
      <c r="O19" s="796"/>
      <c r="P19" s="791"/>
      <c r="Q19" s="791"/>
      <c r="R19" s="791"/>
      <c r="S19" s="791"/>
      <c r="T19" s="791"/>
      <c r="U19" s="791"/>
      <c r="V19" s="791"/>
      <c r="W19" s="791"/>
      <c r="X19" s="791"/>
      <c r="Y19" s="791"/>
      <c r="Z19" s="791"/>
      <c r="AA19" s="791"/>
      <c r="AB19" s="791"/>
      <c r="AC19" s="791"/>
      <c r="AD19" s="791"/>
      <c r="AE19" s="791"/>
      <c r="AF19" s="791"/>
      <c r="AG19" s="791"/>
      <c r="AH19" s="791"/>
      <c r="AI19" s="791"/>
      <c r="AJ19" s="791"/>
      <c r="AK19" s="791"/>
      <c r="AL19" s="791"/>
      <c r="AM19" s="791"/>
      <c r="AN19" s="791"/>
      <c r="AO19" s="791"/>
      <c r="AQ19" s="837"/>
    </row>
    <row r="20" spans="2:43" ht="15.75" x14ac:dyDescent="0.25">
      <c r="B20" s="1082" t="s">
        <v>939</v>
      </c>
      <c r="C20" s="797">
        <v>554132.09499999997</v>
      </c>
      <c r="D20" s="797">
        <v>448850.55800000002</v>
      </c>
      <c r="E20" s="797">
        <v>548430.06800000009</v>
      </c>
      <c r="F20" s="797">
        <v>537970.62199999997</v>
      </c>
      <c r="G20" s="797">
        <v>611431.26799999992</v>
      </c>
      <c r="H20" s="797">
        <v>582387.32399999991</v>
      </c>
      <c r="I20" s="797">
        <v>590111.36600000004</v>
      </c>
      <c r="J20" s="797">
        <v>656568.83299999998</v>
      </c>
      <c r="K20" s="797">
        <v>570604.82299999997</v>
      </c>
      <c r="L20" s="797">
        <v>527450.67499999993</v>
      </c>
      <c r="M20" s="797">
        <v>581661.505</v>
      </c>
      <c r="N20" s="797">
        <v>525442.353</v>
      </c>
      <c r="O20" s="1083">
        <v>6735041.4899999993</v>
      </c>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8"/>
      <c r="AN20" s="838"/>
      <c r="AO20" s="838"/>
      <c r="AQ20" s="837"/>
    </row>
    <row r="21" spans="2:43" ht="15.75" x14ac:dyDescent="0.25">
      <c r="B21" s="1082" t="s">
        <v>940</v>
      </c>
      <c r="C21" s="797">
        <v>174985.842</v>
      </c>
      <c r="D21" s="797">
        <v>153444.62699999998</v>
      </c>
      <c r="E21" s="797">
        <v>180155.68</v>
      </c>
      <c r="F21" s="797">
        <v>168546.815</v>
      </c>
      <c r="G21" s="797">
        <v>224578.666</v>
      </c>
      <c r="H21" s="797">
        <v>180931.29299999998</v>
      </c>
      <c r="I21" s="797">
        <v>188788.49099999998</v>
      </c>
      <c r="J21" s="797">
        <v>221633.33</v>
      </c>
      <c r="K21" s="797">
        <v>210578.02100000001</v>
      </c>
      <c r="L21" s="797">
        <v>199123.89799999999</v>
      </c>
      <c r="M21" s="797">
        <v>192028.18899999998</v>
      </c>
      <c r="N21" s="797">
        <v>192596.95</v>
      </c>
      <c r="O21" s="1083">
        <v>2287391.8020000001</v>
      </c>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838"/>
      <c r="AM21" s="838"/>
      <c r="AN21" s="838"/>
      <c r="AO21" s="838"/>
      <c r="AQ21" s="837"/>
    </row>
    <row r="22" spans="2:43" ht="15.75" x14ac:dyDescent="0.25">
      <c r="B22" s="1082" t="s">
        <v>941</v>
      </c>
      <c r="C22" s="797">
        <v>96948.540999999997</v>
      </c>
      <c r="D22" s="797">
        <v>64783.305999999997</v>
      </c>
      <c r="E22" s="797">
        <v>83237.343999999997</v>
      </c>
      <c r="F22" s="797">
        <v>84670.945999999996</v>
      </c>
      <c r="G22" s="797">
        <v>102012.49400000001</v>
      </c>
      <c r="H22" s="797">
        <v>108306.727</v>
      </c>
      <c r="I22" s="797">
        <v>103910.526</v>
      </c>
      <c r="J22" s="797">
        <v>157965.57999999999</v>
      </c>
      <c r="K22" s="797">
        <v>166081.41399999999</v>
      </c>
      <c r="L22" s="797">
        <v>101841.011</v>
      </c>
      <c r="M22" s="797">
        <v>116302.031</v>
      </c>
      <c r="N22" s="797">
        <v>108984.22899999999</v>
      </c>
      <c r="O22" s="1083">
        <v>1295044.149</v>
      </c>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8"/>
      <c r="AM22" s="838"/>
      <c r="AN22" s="838"/>
      <c r="AO22" s="838"/>
      <c r="AQ22" s="837"/>
    </row>
    <row r="23" spans="2:43" ht="15.75" x14ac:dyDescent="0.25">
      <c r="B23" s="1084" t="s">
        <v>27</v>
      </c>
      <c r="C23" s="799">
        <v>826066.47799999989</v>
      </c>
      <c r="D23" s="799">
        <v>667078.49100000004</v>
      </c>
      <c r="E23" s="799">
        <v>811823.09200000018</v>
      </c>
      <c r="F23" s="799">
        <v>791188.38299999991</v>
      </c>
      <c r="G23" s="799">
        <v>938022.42799999984</v>
      </c>
      <c r="H23" s="799">
        <v>871625.34399999981</v>
      </c>
      <c r="I23" s="799">
        <v>882810.38300000003</v>
      </c>
      <c r="J23" s="799">
        <v>1036167.7429999999</v>
      </c>
      <c r="K23" s="799">
        <v>947264.25800000003</v>
      </c>
      <c r="L23" s="799">
        <v>828415.5839999998</v>
      </c>
      <c r="M23" s="799">
        <v>889991.72499999998</v>
      </c>
      <c r="N23" s="799">
        <v>827023.53200000012</v>
      </c>
      <c r="O23" s="1085">
        <v>10317477.441</v>
      </c>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Q23" s="837"/>
    </row>
    <row r="24" spans="2:43" ht="15.75" x14ac:dyDescent="0.25">
      <c r="B24" s="1081" t="s">
        <v>943</v>
      </c>
      <c r="C24" s="801"/>
      <c r="D24" s="796"/>
      <c r="E24" s="795"/>
      <c r="F24" s="795"/>
      <c r="G24" s="836"/>
      <c r="H24" s="795"/>
      <c r="I24" s="795"/>
      <c r="J24" s="795"/>
      <c r="K24" s="795"/>
      <c r="L24" s="795"/>
      <c r="M24" s="795"/>
      <c r="N24" s="795"/>
      <c r="O24" s="796"/>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Q24" s="837"/>
    </row>
    <row r="25" spans="2:43" ht="15.75" x14ac:dyDescent="0.25">
      <c r="B25" s="1082" t="s">
        <v>939</v>
      </c>
      <c r="C25" s="798">
        <v>5178956.053869687</v>
      </c>
      <c r="D25" s="798">
        <v>4894818.8914648462</v>
      </c>
      <c r="E25" s="798">
        <v>5444970.1771531105</v>
      </c>
      <c r="F25" s="798">
        <v>5157363.2866357733</v>
      </c>
      <c r="G25" s="798">
        <v>5289690.60547389</v>
      </c>
      <c r="H25" s="798">
        <v>5074046.2548403246</v>
      </c>
      <c r="I25" s="798">
        <v>5133632.313000001</v>
      </c>
      <c r="J25" s="798">
        <v>5558452.6337171756</v>
      </c>
      <c r="K25" s="798">
        <v>5135580.5243224408</v>
      </c>
      <c r="L25" s="798">
        <v>5000691.0064768912</v>
      </c>
      <c r="M25" s="798">
        <v>5128590.5378264235</v>
      </c>
      <c r="N25" s="798">
        <v>5028128.6610000003</v>
      </c>
      <c r="O25" s="1083">
        <v>62024920.945780575</v>
      </c>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Q25" s="837"/>
    </row>
    <row r="26" spans="2:43" ht="15.75" x14ac:dyDescent="0.25">
      <c r="B26" s="1082" t="s">
        <v>940</v>
      </c>
      <c r="C26" s="798">
        <v>2303914.0932118655</v>
      </c>
      <c r="D26" s="798">
        <v>2072274.7668084367</v>
      </c>
      <c r="E26" s="798">
        <v>2288306.5613005515</v>
      </c>
      <c r="F26" s="798">
        <v>2093156.7870258442</v>
      </c>
      <c r="G26" s="798">
        <v>2382407.2305618357</v>
      </c>
      <c r="H26" s="798">
        <v>2259497.1554849772</v>
      </c>
      <c r="I26" s="798">
        <v>2302896.1159999999</v>
      </c>
      <c r="J26" s="798">
        <v>2397739.0511487955</v>
      </c>
      <c r="K26" s="798">
        <v>2342047.6414353503</v>
      </c>
      <c r="L26" s="798">
        <v>2336416.7328500669</v>
      </c>
      <c r="M26" s="798">
        <v>2346050.016322053</v>
      </c>
      <c r="N26" s="798">
        <v>2269533.6150000002</v>
      </c>
      <c r="O26" s="1083">
        <v>27394239.767149776</v>
      </c>
      <c r="P26" s="838"/>
      <c r="Q26" s="838"/>
      <c r="R26" s="838"/>
      <c r="S26" s="838"/>
      <c r="T26" s="838"/>
      <c r="U26" s="838"/>
      <c r="V26" s="838"/>
      <c r="W26" s="838"/>
      <c r="X26" s="838"/>
      <c r="Y26" s="838"/>
      <c r="Z26" s="838"/>
      <c r="AA26" s="838"/>
      <c r="AB26" s="838"/>
      <c r="AC26" s="838"/>
      <c r="AD26" s="838"/>
      <c r="AE26" s="838"/>
      <c r="AF26" s="838"/>
      <c r="AG26" s="838"/>
      <c r="AH26" s="838"/>
      <c r="AI26" s="838"/>
      <c r="AJ26" s="838"/>
      <c r="AK26" s="838"/>
      <c r="AL26" s="838"/>
      <c r="AM26" s="838"/>
      <c r="AN26" s="838"/>
      <c r="AO26" s="838"/>
      <c r="AQ26" s="837"/>
    </row>
    <row r="27" spans="2:43" ht="15.75" x14ac:dyDescent="0.25">
      <c r="B27" s="1082" t="s">
        <v>941</v>
      </c>
      <c r="C27" s="798">
        <v>1114702.7519184472</v>
      </c>
      <c r="D27" s="798">
        <v>873866.13272671716</v>
      </c>
      <c r="E27" s="798">
        <v>892512.55454633804</v>
      </c>
      <c r="F27" s="798">
        <v>840278.16833838262</v>
      </c>
      <c r="G27" s="798">
        <v>918198.95896427403</v>
      </c>
      <c r="H27" s="798">
        <v>853416.30407469883</v>
      </c>
      <c r="I27" s="798">
        <v>1051177.3020000001</v>
      </c>
      <c r="J27" s="798">
        <v>1098509.5011340284</v>
      </c>
      <c r="K27" s="798">
        <v>987357.94424220861</v>
      </c>
      <c r="L27" s="798">
        <v>1001519.5956730417</v>
      </c>
      <c r="M27" s="798">
        <v>864033.51985152229</v>
      </c>
      <c r="N27" s="798">
        <v>933618.38299999991</v>
      </c>
      <c r="O27" s="1083">
        <v>11429191.116469659</v>
      </c>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38"/>
      <c r="AQ27" s="837"/>
    </row>
    <row r="28" spans="2:43" ht="15.75" x14ac:dyDescent="0.25">
      <c r="B28" s="1084" t="s">
        <v>27</v>
      </c>
      <c r="C28" s="802">
        <v>8597572.8990000002</v>
      </c>
      <c r="D28" s="802">
        <v>7840959.7910000011</v>
      </c>
      <c r="E28" s="802">
        <v>8625789.2929999996</v>
      </c>
      <c r="F28" s="802">
        <v>8090798.2420000006</v>
      </c>
      <c r="G28" s="802">
        <v>8590296.7949999981</v>
      </c>
      <c r="H28" s="802">
        <v>8186959.7143999999</v>
      </c>
      <c r="I28" s="802">
        <v>8487705.7310000006</v>
      </c>
      <c r="J28" s="802">
        <v>9054701.1860000007</v>
      </c>
      <c r="K28" s="802">
        <v>8464986.1099999994</v>
      </c>
      <c r="L28" s="802">
        <v>8338627.335</v>
      </c>
      <c r="M28" s="802">
        <v>8338674.0739999991</v>
      </c>
      <c r="N28" s="802">
        <v>8231280.659</v>
      </c>
      <c r="O28" s="1085">
        <v>100848351.82939999</v>
      </c>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Q28" s="837"/>
    </row>
    <row r="29" spans="2:43" ht="15.75" x14ac:dyDescent="0.25">
      <c r="B29" s="1081" t="s">
        <v>956</v>
      </c>
      <c r="C29" s="839"/>
      <c r="D29" s="840"/>
      <c r="E29" s="801"/>
      <c r="F29" s="801"/>
      <c r="G29" s="841"/>
      <c r="H29" s="801"/>
      <c r="I29" s="801"/>
      <c r="J29" s="801"/>
      <c r="K29" s="801"/>
      <c r="L29" s="840"/>
      <c r="M29" s="840"/>
      <c r="N29" s="840"/>
      <c r="O29" s="796"/>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38"/>
    </row>
    <row r="30" spans="2:43" x14ac:dyDescent="0.25">
      <c r="B30" s="1082" t="s">
        <v>939</v>
      </c>
      <c r="C30" s="797">
        <v>227079.761</v>
      </c>
      <c r="D30" s="797">
        <v>159799.68699999998</v>
      </c>
      <c r="E30" s="797">
        <v>250103.484</v>
      </c>
      <c r="F30" s="797">
        <v>150734.73300000001</v>
      </c>
      <c r="G30" s="797">
        <v>225947.11599999998</v>
      </c>
      <c r="H30" s="797">
        <v>167290.565</v>
      </c>
      <c r="I30" s="842">
        <v>174719.71000000002</v>
      </c>
      <c r="J30" s="842">
        <v>229970.04400000002</v>
      </c>
      <c r="K30" s="797">
        <v>173643.53599999999</v>
      </c>
      <c r="L30" s="797">
        <v>218787.79199999999</v>
      </c>
      <c r="M30" s="797">
        <v>207615.98300000001</v>
      </c>
      <c r="N30" s="797">
        <v>171784.91300000003</v>
      </c>
      <c r="O30" s="1083">
        <v>2357477.324</v>
      </c>
      <c r="P30" s="838"/>
      <c r="Q30" s="838"/>
      <c r="R30" s="838"/>
      <c r="S30" s="838"/>
      <c r="T30" s="838"/>
      <c r="U30" s="838"/>
      <c r="V30" s="838"/>
      <c r="W30" s="838"/>
      <c r="X30" s="838"/>
      <c r="Y30" s="838"/>
      <c r="Z30" s="838"/>
      <c r="AA30" s="838"/>
      <c r="AB30" s="838"/>
      <c r="AC30" s="838"/>
      <c r="AD30" s="838"/>
      <c r="AE30" s="838"/>
      <c r="AF30" s="838"/>
      <c r="AG30" s="838"/>
      <c r="AH30" s="838"/>
      <c r="AI30" s="838"/>
      <c r="AJ30" s="838"/>
      <c r="AK30" s="838"/>
      <c r="AL30" s="838"/>
      <c r="AM30" s="838"/>
      <c r="AN30" s="838"/>
      <c r="AO30" s="838"/>
    </row>
    <row r="31" spans="2:43" x14ac:dyDescent="0.25">
      <c r="B31" s="1082" t="s">
        <v>940</v>
      </c>
      <c r="C31" s="797">
        <v>81778.396000000008</v>
      </c>
      <c r="D31" s="797">
        <v>58659.303999999996</v>
      </c>
      <c r="E31" s="797">
        <v>106141.364</v>
      </c>
      <c r="F31" s="797">
        <v>65245.197</v>
      </c>
      <c r="G31" s="797">
        <v>93126.16</v>
      </c>
      <c r="H31" s="797">
        <v>69589.133999999991</v>
      </c>
      <c r="I31" s="842">
        <v>61737.446000000004</v>
      </c>
      <c r="J31" s="842">
        <v>65912.149999999994</v>
      </c>
      <c r="K31" s="797">
        <v>62888.669000000002</v>
      </c>
      <c r="L31" s="797">
        <v>66639.354999999996</v>
      </c>
      <c r="M31" s="797">
        <v>51936.023999999998</v>
      </c>
      <c r="N31" s="797">
        <v>66751.463000000003</v>
      </c>
      <c r="O31" s="1083">
        <v>850404.66199999989</v>
      </c>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row>
    <row r="32" spans="2:43" x14ac:dyDescent="0.25">
      <c r="B32" s="1082" t="s">
        <v>941</v>
      </c>
      <c r="C32" s="797">
        <v>73745.516999999993</v>
      </c>
      <c r="D32" s="797">
        <v>50791.315000000002</v>
      </c>
      <c r="E32" s="797">
        <v>45737.906000000003</v>
      </c>
      <c r="F32" s="797">
        <v>51043.944000000003</v>
      </c>
      <c r="G32" s="797">
        <v>67588.858000000007</v>
      </c>
      <c r="H32" s="797">
        <v>55239.175999999999</v>
      </c>
      <c r="I32" s="842">
        <v>49114.803999999996</v>
      </c>
      <c r="J32" s="842">
        <v>76436.013000000006</v>
      </c>
      <c r="K32" s="797">
        <v>48159.981000000007</v>
      </c>
      <c r="L32" s="797">
        <v>57811.999000000003</v>
      </c>
      <c r="M32" s="797">
        <v>88561.471999999994</v>
      </c>
      <c r="N32" s="797">
        <v>99600.181000000011</v>
      </c>
      <c r="O32" s="1083">
        <v>763831.16599999997</v>
      </c>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38"/>
    </row>
    <row r="33" spans="2:43" x14ac:dyDescent="0.25">
      <c r="B33" s="1084" t="s">
        <v>27</v>
      </c>
      <c r="C33" s="843">
        <v>382603.674</v>
      </c>
      <c r="D33" s="843">
        <v>269250.30599999998</v>
      </c>
      <c r="E33" s="843">
        <v>401982.75400000002</v>
      </c>
      <c r="F33" s="843">
        <v>267023.87400000001</v>
      </c>
      <c r="G33" s="843">
        <v>386662.13399999996</v>
      </c>
      <c r="H33" s="843">
        <v>292118.875</v>
      </c>
      <c r="I33" s="843">
        <v>285571.96000000002</v>
      </c>
      <c r="J33" s="843">
        <v>372318.20700000005</v>
      </c>
      <c r="K33" s="843">
        <v>284692.18599999999</v>
      </c>
      <c r="L33" s="843">
        <v>343239.14600000001</v>
      </c>
      <c r="M33" s="843">
        <v>348113.47899999999</v>
      </c>
      <c r="N33" s="843">
        <v>338136.55700000003</v>
      </c>
      <c r="O33" s="1085">
        <v>3971713.1519999998</v>
      </c>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1"/>
      <c r="AO33" s="791"/>
      <c r="AP33" s="791"/>
    </row>
    <row r="34" spans="2:43" ht="15.75" x14ac:dyDescent="0.25">
      <c r="B34" s="1082" t="s">
        <v>957</v>
      </c>
      <c r="C34" s="844">
        <v>307882</v>
      </c>
      <c r="D34" s="844">
        <v>268714</v>
      </c>
      <c r="E34" s="844">
        <v>330246</v>
      </c>
      <c r="F34" s="844">
        <v>240567</v>
      </c>
      <c r="G34" s="844">
        <v>343481</v>
      </c>
      <c r="H34" s="844">
        <v>248201</v>
      </c>
      <c r="I34" s="844">
        <v>288964</v>
      </c>
      <c r="J34" s="844">
        <v>320453</v>
      </c>
      <c r="K34" s="844">
        <v>296771</v>
      </c>
      <c r="L34" s="844">
        <v>309214</v>
      </c>
      <c r="M34" s="844">
        <v>315333</v>
      </c>
      <c r="N34" s="844">
        <v>270380</v>
      </c>
      <c r="O34" s="1086">
        <v>3540206</v>
      </c>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1"/>
    </row>
    <row r="35" spans="2:43" ht="16.5" customHeight="1" x14ac:dyDescent="0.25">
      <c r="B35" s="1082" t="s">
        <v>958</v>
      </c>
      <c r="C35" s="845">
        <v>48078</v>
      </c>
      <c r="D35" s="845">
        <v>83629</v>
      </c>
      <c r="E35" s="845">
        <v>45580</v>
      </c>
      <c r="F35" s="845">
        <v>45016</v>
      </c>
      <c r="G35" s="846">
        <v>40203</v>
      </c>
      <c r="H35" s="846">
        <v>51816</v>
      </c>
      <c r="I35" s="847">
        <v>56583</v>
      </c>
      <c r="J35" s="847">
        <v>53143</v>
      </c>
      <c r="K35" s="844">
        <v>42107</v>
      </c>
      <c r="L35" s="845">
        <v>41189</v>
      </c>
      <c r="M35" s="845">
        <v>42994</v>
      </c>
      <c r="N35" s="845">
        <v>33320</v>
      </c>
      <c r="O35" s="1087">
        <v>583658</v>
      </c>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row>
    <row r="36" spans="2:43" ht="18.75" customHeight="1" x14ac:dyDescent="0.25">
      <c r="B36" s="1088" t="s">
        <v>948</v>
      </c>
      <c r="C36" s="808">
        <v>9336136.5730000008</v>
      </c>
      <c r="D36" s="808">
        <v>8462553.097000001</v>
      </c>
      <c r="E36" s="808">
        <v>9403598.0470000003</v>
      </c>
      <c r="F36" s="808">
        <v>8643405.1160000004</v>
      </c>
      <c r="G36" s="808">
        <v>9360642.9289999977</v>
      </c>
      <c r="H36" s="808">
        <v>8779095.5894000009</v>
      </c>
      <c r="I36" s="808">
        <v>9118824.6910000015</v>
      </c>
      <c r="J36" s="808">
        <v>9800615.3930000011</v>
      </c>
      <c r="K36" s="808">
        <v>9088556.2960000001</v>
      </c>
      <c r="L36" s="808">
        <v>9032269.4810000006</v>
      </c>
      <c r="M36" s="808">
        <v>9045114.5529999994</v>
      </c>
      <c r="N36" s="808">
        <v>8873117.216</v>
      </c>
      <c r="O36" s="1087">
        <v>108943928.98140003</v>
      </c>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Q36" s="848"/>
    </row>
    <row r="37" spans="2:43" ht="14.25" customHeight="1" x14ac:dyDescent="0.25">
      <c r="B37" s="1172" t="s">
        <v>959</v>
      </c>
      <c r="C37" s="811"/>
      <c r="D37" s="811"/>
      <c r="E37" s="811"/>
      <c r="F37" s="811"/>
      <c r="G37" s="811"/>
      <c r="H37" s="811"/>
      <c r="I37" s="811"/>
      <c r="J37" s="811"/>
      <c r="K37" s="811"/>
      <c r="L37" s="811"/>
      <c r="M37" s="811"/>
      <c r="N37" s="811"/>
      <c r="O37" s="811"/>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Q37" s="848"/>
    </row>
    <row r="38" spans="2:43" ht="14.25" customHeight="1" x14ac:dyDescent="0.25">
      <c r="B38" s="1172" t="s">
        <v>960</v>
      </c>
      <c r="C38" s="812"/>
      <c r="D38" s="812"/>
      <c r="E38" s="812"/>
      <c r="F38" s="812"/>
      <c r="G38" s="812"/>
      <c r="H38" s="812"/>
      <c r="I38" s="812"/>
      <c r="J38" s="812"/>
      <c r="K38" s="812"/>
      <c r="L38" s="812"/>
      <c r="M38" s="812"/>
      <c r="N38" s="812"/>
      <c r="O38" s="811"/>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Q38" s="848"/>
    </row>
    <row r="39" spans="2:43" ht="14.25" customHeight="1" x14ac:dyDescent="0.25">
      <c r="B39" s="1172" t="s">
        <v>961</v>
      </c>
      <c r="C39" s="812"/>
      <c r="D39" s="812"/>
      <c r="E39" s="812"/>
      <c r="F39" s="812"/>
      <c r="G39" s="812"/>
      <c r="H39" s="812"/>
      <c r="I39" s="812"/>
      <c r="J39" s="812"/>
      <c r="K39" s="812"/>
      <c r="L39" s="812"/>
      <c r="M39" s="812"/>
      <c r="N39" s="812"/>
      <c r="O39" s="811"/>
      <c r="P39" s="810"/>
      <c r="Q39" s="810"/>
      <c r="R39" s="810"/>
      <c r="S39" s="810"/>
      <c r="T39" s="810"/>
      <c r="U39" s="810"/>
      <c r="V39" s="810"/>
      <c r="W39" s="810"/>
      <c r="X39" s="810"/>
      <c r="Y39" s="810"/>
      <c r="Z39" s="810"/>
      <c r="AA39" s="810"/>
      <c r="AB39" s="810"/>
      <c r="AC39" s="810"/>
      <c r="AD39" s="810"/>
      <c r="AE39" s="810"/>
      <c r="AF39" s="810"/>
      <c r="AG39" s="810"/>
      <c r="AH39" s="810"/>
      <c r="AI39" s="810"/>
      <c r="AJ39" s="810"/>
      <c r="AK39" s="810"/>
      <c r="AL39" s="810"/>
      <c r="AM39" s="810"/>
      <c r="AN39" s="810"/>
      <c r="AO39" s="810"/>
    </row>
    <row r="40" spans="2:43" ht="10.9" customHeight="1" x14ac:dyDescent="0.25">
      <c r="B40" s="811"/>
      <c r="C40" s="817"/>
      <c r="D40" s="817"/>
      <c r="E40" s="817"/>
      <c r="F40" s="817"/>
      <c r="G40" s="817"/>
      <c r="H40" s="817"/>
      <c r="I40" s="817"/>
      <c r="J40" s="817"/>
      <c r="K40" s="817"/>
      <c r="L40" s="817"/>
      <c r="M40" s="817"/>
      <c r="N40" s="817"/>
      <c r="O40" s="817"/>
    </row>
    <row r="41" spans="2:43" x14ac:dyDescent="0.25">
      <c r="B41" s="832"/>
      <c r="C41" s="817"/>
      <c r="D41" s="817"/>
      <c r="E41" s="817"/>
      <c r="F41" s="817"/>
      <c r="G41" s="817"/>
      <c r="H41" s="817"/>
      <c r="I41" s="817"/>
      <c r="J41" s="817"/>
      <c r="K41" s="817"/>
      <c r="L41" s="817"/>
      <c r="M41" s="817"/>
      <c r="N41" s="817"/>
      <c r="O41" s="817"/>
    </row>
    <row r="42" spans="2:43" x14ac:dyDescent="0.25">
      <c r="B42" s="816"/>
      <c r="C42" s="817"/>
      <c r="D42" s="817"/>
      <c r="E42" s="817"/>
      <c r="F42" s="817"/>
      <c r="G42" s="817"/>
      <c r="H42" s="817"/>
      <c r="I42" s="817"/>
      <c r="J42" s="817"/>
      <c r="K42" s="817"/>
      <c r="L42" s="817"/>
      <c r="M42" s="817"/>
      <c r="N42" s="817"/>
      <c r="O42" s="817"/>
    </row>
    <row r="43" spans="2:43" x14ac:dyDescent="0.25">
      <c r="B43" s="816"/>
      <c r="C43" s="817"/>
      <c r="D43" s="817"/>
      <c r="E43" s="817"/>
      <c r="F43" s="817"/>
      <c r="G43" s="817"/>
      <c r="H43" s="817"/>
      <c r="I43" s="817"/>
      <c r="J43" s="817"/>
      <c r="K43" s="817"/>
      <c r="L43" s="817"/>
      <c r="M43" s="817"/>
      <c r="N43" s="817"/>
      <c r="O43" s="817"/>
    </row>
    <row r="44" spans="2:43" x14ac:dyDescent="0.25">
      <c r="B44" s="816"/>
      <c r="C44" s="817"/>
      <c r="D44" s="817"/>
      <c r="E44" s="817"/>
      <c r="F44" s="817"/>
      <c r="G44" s="817"/>
      <c r="H44" s="817"/>
      <c r="I44" s="817"/>
      <c r="J44" s="817"/>
      <c r="K44" s="817"/>
      <c r="L44" s="817"/>
      <c r="M44" s="817"/>
      <c r="N44" s="817"/>
      <c r="O44" s="817"/>
    </row>
    <row r="45" spans="2:43" x14ac:dyDescent="0.25">
      <c r="B45" s="816"/>
      <c r="C45" s="817"/>
      <c r="D45" s="817"/>
      <c r="E45" s="817"/>
      <c r="F45" s="817"/>
      <c r="G45" s="817"/>
      <c r="H45" s="817"/>
      <c r="I45" s="817"/>
      <c r="J45" s="817"/>
      <c r="K45" s="817"/>
      <c r="L45" s="817"/>
      <c r="M45" s="817"/>
      <c r="N45" s="817"/>
      <c r="O45" s="817"/>
    </row>
    <row r="46" spans="2:43" x14ac:dyDescent="0.25">
      <c r="B46" s="816"/>
      <c r="C46" s="817"/>
      <c r="D46" s="817"/>
      <c r="E46" s="817"/>
      <c r="F46" s="817"/>
      <c r="G46" s="817"/>
      <c r="H46" s="817"/>
      <c r="I46" s="817"/>
      <c r="J46" s="817"/>
      <c r="K46" s="817"/>
      <c r="L46" s="817"/>
      <c r="M46" s="817"/>
      <c r="N46" s="817"/>
      <c r="O46" s="817"/>
    </row>
  </sheetData>
  <mergeCells count="5">
    <mergeCell ref="B2:O2"/>
    <mergeCell ref="B3:O3"/>
    <mergeCell ref="B4:O4"/>
    <mergeCell ref="B5:O5"/>
    <mergeCell ref="B6:O6"/>
  </mergeCells>
  <hyperlinks>
    <hyperlink ref="P3" location="Índice!A1" display="Volver"/>
  </hyperlinks>
  <printOptions horizontalCentered="1"/>
  <pageMargins left="0.25" right="0.25" top="0.75" bottom="0.75" header="0.3" footer="0.3"/>
  <pageSetup scale="38"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Y30"/>
  <sheetViews>
    <sheetView showGridLines="0" zoomScale="90" zoomScaleNormal="90" zoomScalePageLayoutView="90" workbookViewId="0"/>
  </sheetViews>
  <sheetFormatPr baseColWidth="10" defaultColWidth="10.85546875" defaultRowHeight="12.75" x14ac:dyDescent="0.2"/>
  <cols>
    <col min="1" max="1" width="6.7109375" style="23" customWidth="1"/>
    <col min="2" max="2" width="41.42578125" style="23" customWidth="1"/>
    <col min="3" max="14" width="10.85546875" style="25"/>
    <col min="15" max="15" width="10.85546875" style="866"/>
    <col min="16" max="16384" width="10.85546875" style="23"/>
  </cols>
  <sheetData>
    <row r="2" spans="2:16" ht="18" x14ac:dyDescent="0.25">
      <c r="B2" s="1322" t="s">
        <v>962</v>
      </c>
      <c r="C2" s="1322"/>
      <c r="D2" s="1322"/>
      <c r="E2" s="1322"/>
      <c r="F2" s="1322"/>
      <c r="G2" s="1322"/>
      <c r="H2" s="1322"/>
      <c r="I2" s="1322"/>
      <c r="J2" s="1322"/>
      <c r="K2" s="1322"/>
      <c r="L2" s="1322"/>
      <c r="M2" s="1322"/>
      <c r="N2" s="1322"/>
      <c r="O2" s="1322"/>
      <c r="P2" s="849"/>
    </row>
    <row r="3" spans="2:16" ht="15.75" x14ac:dyDescent="0.25">
      <c r="B3" s="1323" t="s">
        <v>13</v>
      </c>
      <c r="C3" s="1323"/>
      <c r="D3" s="1323"/>
      <c r="E3" s="1323"/>
      <c r="F3" s="1323"/>
      <c r="G3" s="1323"/>
      <c r="H3" s="1323"/>
      <c r="I3" s="1323"/>
      <c r="J3" s="1323"/>
      <c r="K3" s="1323"/>
      <c r="L3" s="1323"/>
      <c r="M3" s="1323"/>
      <c r="N3" s="1323"/>
      <c r="O3" s="1323"/>
      <c r="P3" s="896" t="s">
        <v>1059</v>
      </c>
    </row>
    <row r="4" spans="2:16" x14ac:dyDescent="0.2">
      <c r="B4" s="788"/>
      <c r="C4" s="850"/>
      <c r="D4" s="850"/>
      <c r="E4" s="850"/>
      <c r="F4" s="850"/>
      <c r="G4" s="850"/>
      <c r="H4" s="850"/>
      <c r="I4" s="850"/>
      <c r="J4" s="850"/>
      <c r="K4" s="850"/>
      <c r="L4" s="850"/>
      <c r="M4" s="850"/>
      <c r="N4" s="850"/>
      <c r="O4" s="850"/>
    </row>
    <row r="5" spans="2:16" ht="18" customHeight="1" x14ac:dyDescent="0.2">
      <c r="B5" s="1076" t="s">
        <v>937</v>
      </c>
      <c r="C5" s="935" t="s">
        <v>14</v>
      </c>
      <c r="D5" s="935" t="s">
        <v>15</v>
      </c>
      <c r="E5" s="935" t="s">
        <v>16</v>
      </c>
      <c r="F5" s="935" t="s">
        <v>17</v>
      </c>
      <c r="G5" s="935" t="s">
        <v>18</v>
      </c>
      <c r="H5" s="935" t="s">
        <v>19</v>
      </c>
      <c r="I5" s="935" t="s">
        <v>20</v>
      </c>
      <c r="J5" s="935" t="s">
        <v>21</v>
      </c>
      <c r="K5" s="935" t="s">
        <v>22</v>
      </c>
      <c r="L5" s="935" t="s">
        <v>23</v>
      </c>
      <c r="M5" s="935" t="s">
        <v>24</v>
      </c>
      <c r="N5" s="935" t="s">
        <v>25</v>
      </c>
      <c r="O5" s="1074" t="s">
        <v>26</v>
      </c>
    </row>
    <row r="6" spans="2:16" ht="19.5" customHeight="1" x14ac:dyDescent="0.2">
      <c r="B6" s="1062" t="s">
        <v>804</v>
      </c>
      <c r="C6" s="851"/>
      <c r="D6" s="851"/>
      <c r="E6" s="851"/>
      <c r="F6" s="851"/>
      <c r="G6" s="851"/>
      <c r="H6" s="852"/>
      <c r="I6" s="852"/>
      <c r="J6" s="852"/>
      <c r="K6" s="852"/>
      <c r="L6" s="852"/>
      <c r="M6" s="852"/>
      <c r="N6" s="852"/>
      <c r="O6" s="852"/>
    </row>
    <row r="7" spans="2:16" x14ac:dyDescent="0.2">
      <c r="B7" s="1063" t="s">
        <v>939</v>
      </c>
      <c r="C7" s="853">
        <v>8627</v>
      </c>
      <c r="D7" s="853">
        <v>8648</v>
      </c>
      <c r="E7" s="854">
        <v>8694</v>
      </c>
      <c r="F7" s="854">
        <v>8789</v>
      </c>
      <c r="G7" s="1064">
        <v>8805</v>
      </c>
      <c r="H7" s="1065">
        <v>8885</v>
      </c>
      <c r="I7" s="854">
        <v>8827</v>
      </c>
      <c r="J7" s="854">
        <v>8835</v>
      </c>
      <c r="K7" s="854">
        <v>8582</v>
      </c>
      <c r="L7" s="854">
        <v>8744</v>
      </c>
      <c r="M7" s="854">
        <v>8809</v>
      </c>
      <c r="N7" s="854">
        <v>8846</v>
      </c>
      <c r="O7" s="1065">
        <v>8757.5833333333339</v>
      </c>
      <c r="P7" s="855"/>
    </row>
    <row r="8" spans="2:16" x14ac:dyDescent="0.2">
      <c r="B8" s="1063" t="s">
        <v>941</v>
      </c>
      <c r="C8" s="853">
        <v>964</v>
      </c>
      <c r="D8" s="853">
        <v>967</v>
      </c>
      <c r="E8" s="854">
        <v>960</v>
      </c>
      <c r="F8" s="854">
        <v>969</v>
      </c>
      <c r="G8" s="1064">
        <v>974</v>
      </c>
      <c r="H8" s="1065">
        <v>979</v>
      </c>
      <c r="I8" s="854">
        <v>989</v>
      </c>
      <c r="J8" s="854">
        <v>993</v>
      </c>
      <c r="K8" s="854">
        <v>993</v>
      </c>
      <c r="L8" s="854">
        <v>1033</v>
      </c>
      <c r="M8" s="854">
        <v>1040</v>
      </c>
      <c r="N8" s="854">
        <v>1035</v>
      </c>
      <c r="O8" s="1065">
        <v>991.33333333333337</v>
      </c>
      <c r="P8" s="24"/>
    </row>
    <row r="9" spans="2:16" x14ac:dyDescent="0.2">
      <c r="B9" s="1067" t="s">
        <v>27</v>
      </c>
      <c r="C9" s="856">
        <v>9591</v>
      </c>
      <c r="D9" s="856">
        <v>9615</v>
      </c>
      <c r="E9" s="856">
        <v>9654</v>
      </c>
      <c r="F9" s="856">
        <v>9758</v>
      </c>
      <c r="G9" s="856">
        <v>9779</v>
      </c>
      <c r="H9" s="856">
        <v>9864</v>
      </c>
      <c r="I9" s="856">
        <v>9816</v>
      </c>
      <c r="J9" s="856">
        <v>9828</v>
      </c>
      <c r="K9" s="856">
        <v>9575</v>
      </c>
      <c r="L9" s="856">
        <v>9777</v>
      </c>
      <c r="M9" s="856">
        <v>9849</v>
      </c>
      <c r="N9" s="856">
        <v>9881</v>
      </c>
      <c r="O9" s="1077">
        <v>9748.9166666666679</v>
      </c>
      <c r="P9" s="24"/>
    </row>
    <row r="10" spans="2:16" ht="20.25" customHeight="1" x14ac:dyDescent="0.2">
      <c r="B10" s="1062" t="s">
        <v>963</v>
      </c>
      <c r="C10" s="857"/>
      <c r="D10" s="857"/>
      <c r="E10" s="851"/>
      <c r="F10" s="851"/>
      <c r="G10" s="851"/>
      <c r="H10" s="852"/>
      <c r="I10" s="852"/>
      <c r="J10" s="852"/>
      <c r="K10" s="852"/>
      <c r="L10" s="852"/>
      <c r="M10" s="852"/>
      <c r="N10" s="852"/>
      <c r="O10" s="852"/>
      <c r="P10" s="24"/>
    </row>
    <row r="11" spans="2:16" x14ac:dyDescent="0.2">
      <c r="B11" s="1063" t="s">
        <v>939</v>
      </c>
      <c r="C11" s="853">
        <v>7745</v>
      </c>
      <c r="D11" s="853">
        <v>7846</v>
      </c>
      <c r="E11" s="854">
        <v>8106</v>
      </c>
      <c r="F11" s="854">
        <v>8242</v>
      </c>
      <c r="G11" s="1065">
        <v>8363</v>
      </c>
      <c r="H11" s="1065">
        <v>8426</v>
      </c>
      <c r="I11" s="854">
        <v>8448</v>
      </c>
      <c r="J11" s="854">
        <v>8483</v>
      </c>
      <c r="K11" s="854">
        <v>8283</v>
      </c>
      <c r="L11" s="854">
        <v>8395</v>
      </c>
      <c r="M11" s="854">
        <v>8476</v>
      </c>
      <c r="N11" s="854">
        <v>8505</v>
      </c>
      <c r="O11" s="1065">
        <v>8276.5</v>
      </c>
      <c r="P11" s="24"/>
    </row>
    <row r="12" spans="2:16" x14ac:dyDescent="0.2">
      <c r="B12" s="1063" t="s">
        <v>941</v>
      </c>
      <c r="C12" s="853">
        <v>663</v>
      </c>
      <c r="D12" s="853">
        <v>661</v>
      </c>
      <c r="E12" s="854">
        <v>668</v>
      </c>
      <c r="F12" s="854">
        <v>674</v>
      </c>
      <c r="G12" s="1065">
        <v>681</v>
      </c>
      <c r="H12" s="1065">
        <v>686</v>
      </c>
      <c r="I12" s="854">
        <v>684</v>
      </c>
      <c r="J12" s="854">
        <v>688</v>
      </c>
      <c r="K12" s="854">
        <v>694</v>
      </c>
      <c r="L12" s="854">
        <v>702</v>
      </c>
      <c r="M12" s="854">
        <v>711</v>
      </c>
      <c r="N12" s="854">
        <v>714</v>
      </c>
      <c r="O12" s="1065">
        <v>685.5</v>
      </c>
      <c r="P12" s="24"/>
    </row>
    <row r="13" spans="2:16" x14ac:dyDescent="0.2">
      <c r="B13" s="1067" t="s">
        <v>27</v>
      </c>
      <c r="C13" s="856">
        <v>8408</v>
      </c>
      <c r="D13" s="856">
        <v>8507</v>
      </c>
      <c r="E13" s="858">
        <v>8774</v>
      </c>
      <c r="F13" s="858">
        <v>8916</v>
      </c>
      <c r="G13" s="1066">
        <v>9044</v>
      </c>
      <c r="H13" s="1066">
        <v>9112</v>
      </c>
      <c r="I13" s="1066">
        <v>9132</v>
      </c>
      <c r="J13" s="1066">
        <v>9171</v>
      </c>
      <c r="K13" s="1066">
        <v>8977</v>
      </c>
      <c r="L13" s="1066">
        <v>9097</v>
      </c>
      <c r="M13" s="1066">
        <v>9187</v>
      </c>
      <c r="N13" s="1066">
        <v>9219</v>
      </c>
      <c r="O13" s="1066">
        <v>8962</v>
      </c>
      <c r="P13" s="24"/>
    </row>
    <row r="14" spans="2:16" ht="20.25" customHeight="1" x14ac:dyDescent="0.2">
      <c r="B14" s="1062" t="s">
        <v>806</v>
      </c>
      <c r="C14" s="857"/>
      <c r="D14" s="857"/>
      <c r="E14" s="851"/>
      <c r="F14" s="851"/>
      <c r="G14" s="851"/>
      <c r="H14" s="851"/>
      <c r="I14" s="852"/>
      <c r="J14" s="852"/>
      <c r="K14" s="852"/>
      <c r="L14" s="852"/>
      <c r="M14" s="852"/>
      <c r="N14" s="852"/>
      <c r="O14" s="852"/>
      <c r="P14" s="24"/>
    </row>
    <row r="15" spans="2:16" x14ac:dyDescent="0.2">
      <c r="B15" s="1063" t="s">
        <v>939</v>
      </c>
      <c r="C15" s="853">
        <v>2464</v>
      </c>
      <c r="D15" s="853">
        <v>2515</v>
      </c>
      <c r="E15" s="854">
        <v>2617</v>
      </c>
      <c r="F15" s="854">
        <v>2643</v>
      </c>
      <c r="G15" s="1065">
        <v>2654</v>
      </c>
      <c r="H15" s="1065">
        <v>2657</v>
      </c>
      <c r="I15" s="854">
        <v>2656</v>
      </c>
      <c r="J15" s="854">
        <v>2557</v>
      </c>
      <c r="K15" s="854">
        <v>2609</v>
      </c>
      <c r="L15" s="854">
        <v>2619</v>
      </c>
      <c r="M15" s="854">
        <v>2628</v>
      </c>
      <c r="N15" s="854">
        <v>2631</v>
      </c>
      <c r="O15" s="1065">
        <v>2604.1666666666665</v>
      </c>
      <c r="P15" s="24"/>
    </row>
    <row r="16" spans="2:16" x14ac:dyDescent="0.2">
      <c r="B16" s="1063" t="s">
        <v>941</v>
      </c>
      <c r="C16" s="853">
        <v>150</v>
      </c>
      <c r="D16" s="853">
        <v>151</v>
      </c>
      <c r="E16" s="854">
        <v>149</v>
      </c>
      <c r="F16" s="854">
        <v>148</v>
      </c>
      <c r="G16" s="1065">
        <v>148</v>
      </c>
      <c r="H16" s="1065">
        <v>149</v>
      </c>
      <c r="I16" s="854">
        <v>148</v>
      </c>
      <c r="J16" s="854">
        <v>148</v>
      </c>
      <c r="K16" s="854">
        <v>148</v>
      </c>
      <c r="L16" s="854">
        <v>146</v>
      </c>
      <c r="M16" s="854">
        <v>146</v>
      </c>
      <c r="N16" s="854">
        <v>149</v>
      </c>
      <c r="O16" s="1065">
        <v>148.33333333333334</v>
      </c>
      <c r="P16" s="24"/>
    </row>
    <row r="17" spans="2:25" x14ac:dyDescent="0.2">
      <c r="B17" s="1067" t="s">
        <v>27</v>
      </c>
      <c r="C17" s="856">
        <v>2614</v>
      </c>
      <c r="D17" s="856">
        <v>2666</v>
      </c>
      <c r="E17" s="858">
        <v>2766</v>
      </c>
      <c r="F17" s="858">
        <v>2791</v>
      </c>
      <c r="G17" s="1066">
        <v>2802</v>
      </c>
      <c r="H17" s="1066">
        <v>2806</v>
      </c>
      <c r="I17" s="1066">
        <v>2804</v>
      </c>
      <c r="J17" s="1066">
        <v>2705</v>
      </c>
      <c r="K17" s="1066">
        <v>2757</v>
      </c>
      <c r="L17" s="1066">
        <v>2765</v>
      </c>
      <c r="M17" s="1066">
        <v>2774</v>
      </c>
      <c r="N17" s="1066">
        <v>2780</v>
      </c>
      <c r="O17" s="1066">
        <v>2752.5</v>
      </c>
      <c r="P17" s="24"/>
    </row>
    <row r="18" spans="2:25" ht="21" customHeight="1" x14ac:dyDescent="0.25">
      <c r="B18" s="1068" t="s">
        <v>943</v>
      </c>
      <c r="C18" s="859"/>
      <c r="D18" s="859"/>
      <c r="E18" s="860"/>
      <c r="F18" s="860"/>
      <c r="G18" s="860"/>
      <c r="H18" s="861"/>
      <c r="I18" s="861"/>
      <c r="J18" s="861"/>
      <c r="K18" s="861"/>
      <c r="L18" s="861"/>
      <c r="M18" s="861"/>
      <c r="N18" s="861"/>
      <c r="O18" s="861"/>
      <c r="P18" s="24"/>
    </row>
    <row r="19" spans="2:25" ht="15" x14ac:dyDescent="0.25">
      <c r="B19" s="1069" t="s">
        <v>939</v>
      </c>
      <c r="C19" s="862">
        <v>18836</v>
      </c>
      <c r="D19" s="862">
        <v>19009</v>
      </c>
      <c r="E19" s="863">
        <v>19417</v>
      </c>
      <c r="F19" s="863">
        <v>19674</v>
      </c>
      <c r="G19" s="863">
        <v>19822</v>
      </c>
      <c r="H19" s="863">
        <v>19968</v>
      </c>
      <c r="I19" s="1070">
        <v>19931</v>
      </c>
      <c r="J19" s="1070">
        <v>19875</v>
      </c>
      <c r="K19" s="1070">
        <v>19474</v>
      </c>
      <c r="L19" s="1070">
        <v>19758</v>
      </c>
      <c r="M19" s="1070">
        <v>19913</v>
      </c>
      <c r="N19" s="1070">
        <v>19982</v>
      </c>
      <c r="O19" s="1070">
        <v>19638.250000000004</v>
      </c>
      <c r="P19" s="24"/>
    </row>
    <row r="20" spans="2:25" ht="15" x14ac:dyDescent="0.25">
      <c r="B20" s="1069" t="s">
        <v>941</v>
      </c>
      <c r="C20" s="862">
        <v>1777</v>
      </c>
      <c r="D20" s="862">
        <v>1779</v>
      </c>
      <c r="E20" s="863">
        <v>1777</v>
      </c>
      <c r="F20" s="863">
        <v>1791</v>
      </c>
      <c r="G20" s="863">
        <v>1803</v>
      </c>
      <c r="H20" s="863">
        <v>1814</v>
      </c>
      <c r="I20" s="1070">
        <v>1821</v>
      </c>
      <c r="J20" s="1070">
        <v>1829</v>
      </c>
      <c r="K20" s="1070">
        <v>1835</v>
      </c>
      <c r="L20" s="1070">
        <v>1881</v>
      </c>
      <c r="M20" s="1070">
        <v>1897</v>
      </c>
      <c r="N20" s="1070">
        <v>1898</v>
      </c>
      <c r="O20" s="1070">
        <v>1825.1666666666667</v>
      </c>
      <c r="P20" s="24"/>
    </row>
    <row r="21" spans="2:25" ht="15" x14ac:dyDescent="0.25">
      <c r="B21" s="1069" t="s">
        <v>964</v>
      </c>
      <c r="C21" s="862">
        <v>20613</v>
      </c>
      <c r="D21" s="862">
        <v>20788</v>
      </c>
      <c r="E21" s="862">
        <v>21194</v>
      </c>
      <c r="F21" s="862">
        <v>21465</v>
      </c>
      <c r="G21" s="862">
        <v>21625</v>
      </c>
      <c r="H21" s="862">
        <v>21782</v>
      </c>
      <c r="I21" s="862">
        <v>21752</v>
      </c>
      <c r="J21" s="862">
        <v>21704</v>
      </c>
      <c r="K21" s="862">
        <v>21309</v>
      </c>
      <c r="L21" s="862">
        <v>21639</v>
      </c>
      <c r="M21" s="862">
        <v>21810</v>
      </c>
      <c r="N21" s="862">
        <v>21880</v>
      </c>
      <c r="O21" s="1078">
        <v>21463.416666666668</v>
      </c>
      <c r="P21" s="24"/>
    </row>
    <row r="22" spans="2:25" ht="17.25" x14ac:dyDescent="0.25">
      <c r="B22" s="1068" t="s">
        <v>965</v>
      </c>
      <c r="C22" s="859">
        <v>10913</v>
      </c>
      <c r="D22" s="859">
        <v>10898</v>
      </c>
      <c r="E22" s="860">
        <v>10915</v>
      </c>
      <c r="F22" s="860">
        <v>10915</v>
      </c>
      <c r="G22" s="860">
        <v>10956</v>
      </c>
      <c r="H22" s="864">
        <v>11030</v>
      </c>
      <c r="I22" s="860">
        <v>11127</v>
      </c>
      <c r="J22" s="860">
        <v>11211</v>
      </c>
      <c r="K22" s="860">
        <v>10910</v>
      </c>
      <c r="L22" s="860">
        <v>10944</v>
      </c>
      <c r="M22" s="860">
        <v>10993</v>
      </c>
      <c r="N22" s="860">
        <v>11073</v>
      </c>
      <c r="O22" s="861">
        <v>10990.416666666666</v>
      </c>
      <c r="P22" s="24"/>
    </row>
    <row r="23" spans="2:25" ht="22.5" customHeight="1" x14ac:dyDescent="0.25">
      <c r="B23" s="1062" t="s">
        <v>27</v>
      </c>
      <c r="C23" s="860">
        <v>31526</v>
      </c>
      <c r="D23" s="860">
        <v>31686</v>
      </c>
      <c r="E23" s="860">
        <v>32109</v>
      </c>
      <c r="F23" s="860">
        <v>32380</v>
      </c>
      <c r="G23" s="860">
        <v>32581</v>
      </c>
      <c r="H23" s="860">
        <v>32812</v>
      </c>
      <c r="I23" s="860">
        <v>32879</v>
      </c>
      <c r="J23" s="860">
        <v>32915</v>
      </c>
      <c r="K23" s="860">
        <v>32219</v>
      </c>
      <c r="L23" s="860">
        <v>32583</v>
      </c>
      <c r="M23" s="860">
        <v>32803</v>
      </c>
      <c r="N23" s="860">
        <v>32953</v>
      </c>
      <c r="O23" s="861">
        <v>32453.833333333336</v>
      </c>
      <c r="P23" s="24"/>
    </row>
    <row r="24" spans="2:25" x14ac:dyDescent="0.2">
      <c r="B24" s="872" t="s">
        <v>966</v>
      </c>
      <c r="C24" s="865"/>
      <c r="D24" s="865"/>
      <c r="E24" s="865"/>
      <c r="F24" s="865"/>
      <c r="G24" s="865"/>
      <c r="H24" s="865"/>
      <c r="I24" s="865"/>
      <c r="J24" s="865"/>
      <c r="K24" s="865"/>
      <c r="L24" s="865"/>
      <c r="M24" s="865"/>
      <c r="N24" s="865"/>
      <c r="O24" s="865"/>
      <c r="P24" s="24"/>
    </row>
    <row r="25" spans="2:25" x14ac:dyDescent="0.2">
      <c r="B25" s="872" t="s">
        <v>967</v>
      </c>
    </row>
    <row r="26" spans="2:25" x14ac:dyDescent="0.2">
      <c r="B26" s="26"/>
    </row>
    <row r="27" spans="2:25" x14ac:dyDescent="0.2">
      <c r="P27" s="867"/>
      <c r="Q27" s="867"/>
      <c r="R27" s="867"/>
      <c r="S27" s="867"/>
      <c r="T27" s="867"/>
      <c r="U27" s="867"/>
      <c r="V27" s="867"/>
      <c r="W27" s="867"/>
      <c r="X27" s="867"/>
      <c r="Y27" s="867"/>
    </row>
    <row r="28" spans="2:25" x14ac:dyDescent="0.2">
      <c r="P28" s="867"/>
      <c r="Q28" s="867"/>
      <c r="R28" s="867"/>
      <c r="S28" s="867"/>
      <c r="T28" s="867"/>
      <c r="U28" s="867"/>
      <c r="V28" s="867"/>
      <c r="W28" s="867"/>
      <c r="X28" s="867"/>
      <c r="Y28" s="867"/>
    </row>
    <row r="29" spans="2:25" x14ac:dyDescent="0.2">
      <c r="P29" s="867"/>
      <c r="Q29" s="867"/>
      <c r="R29" s="867"/>
      <c r="S29" s="867"/>
      <c r="T29" s="867"/>
      <c r="U29" s="867"/>
      <c r="V29" s="867"/>
      <c r="W29" s="867"/>
      <c r="X29" s="867"/>
      <c r="Y29" s="867"/>
    </row>
    <row r="30" spans="2:25" x14ac:dyDescent="0.2">
      <c r="P30" s="867"/>
      <c r="Q30" s="867"/>
      <c r="R30" s="867"/>
      <c r="S30" s="867"/>
      <c r="T30" s="867"/>
      <c r="U30" s="867"/>
      <c r="V30" s="867"/>
      <c r="W30" s="867"/>
      <c r="X30" s="867"/>
      <c r="Y30" s="867"/>
    </row>
  </sheetData>
  <mergeCells count="2">
    <mergeCell ref="B2:O2"/>
    <mergeCell ref="B3:O3"/>
  </mergeCells>
  <hyperlinks>
    <hyperlink ref="P3" location="Índice!A1" display="Volver"/>
  </hyperlinks>
  <printOptions horizontalCentered="1"/>
  <pageMargins left="0.15748031496062992" right="0.15748031496062992" top="0.39370078740157483" bottom="0.98425196850393704" header="0" footer="0"/>
  <pageSetup scale="7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O61"/>
  <sheetViews>
    <sheetView showGridLines="0" zoomScale="90" zoomScaleNormal="90" workbookViewId="0"/>
  </sheetViews>
  <sheetFormatPr baseColWidth="10" defaultColWidth="11.42578125" defaultRowHeight="12.75" x14ac:dyDescent="0.2"/>
  <cols>
    <col min="1" max="1" width="6.7109375" style="22" customWidth="1"/>
    <col min="2" max="2" width="36.28515625" style="22" customWidth="1"/>
    <col min="3" max="26" width="8.85546875" style="22" customWidth="1"/>
    <col min="27" max="38" width="8.140625" style="22" customWidth="1"/>
    <col min="39" max="41" width="9.42578125" style="22" customWidth="1"/>
    <col min="42" max="16384" width="11.42578125" style="22"/>
  </cols>
  <sheetData>
    <row r="1" spans="2:41" ht="18" x14ac:dyDescent="0.2">
      <c r="B1" s="639" t="s">
        <v>968</v>
      </c>
      <c r="C1" s="640"/>
      <c r="D1" s="641"/>
      <c r="E1" s="641"/>
      <c r="F1" s="641"/>
      <c r="G1" s="641"/>
      <c r="H1" s="626"/>
      <c r="I1" s="626"/>
      <c r="J1" s="626"/>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2:41" ht="15.75" x14ac:dyDescent="0.2">
      <c r="B2" s="639" t="s">
        <v>969</v>
      </c>
      <c r="C2" s="640"/>
      <c r="D2" s="641"/>
      <c r="E2" s="641"/>
      <c r="F2" s="641"/>
      <c r="G2" s="641"/>
      <c r="H2" s="626"/>
      <c r="I2" s="626"/>
      <c r="J2" s="626"/>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row>
    <row r="3" spans="2:41" ht="15.75" x14ac:dyDescent="0.25">
      <c r="B3" s="642" t="s">
        <v>13</v>
      </c>
      <c r="C3" s="18"/>
      <c r="D3" s="643"/>
      <c r="E3" s="643"/>
      <c r="F3" s="643"/>
      <c r="G3" s="643"/>
      <c r="H3" s="626"/>
      <c r="I3" s="626"/>
      <c r="J3" s="626"/>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896" t="s">
        <v>1059</v>
      </c>
    </row>
    <row r="4" spans="2:41" x14ac:dyDescent="0.2">
      <c r="B4" s="788"/>
      <c r="C4" s="644"/>
      <c r="D4" s="668"/>
      <c r="E4" s="645"/>
      <c r="F4" s="646"/>
      <c r="G4" s="646"/>
      <c r="H4" s="646"/>
      <c r="I4" s="646"/>
      <c r="J4" s="646"/>
      <c r="K4" s="647"/>
      <c r="L4" s="647"/>
      <c r="M4" s="648"/>
      <c r="N4" s="648"/>
      <c r="O4" s="648"/>
      <c r="P4" s="648"/>
      <c r="Q4" s="648"/>
      <c r="R4" s="648"/>
      <c r="S4" s="648"/>
      <c r="T4" s="648"/>
      <c r="U4" s="648"/>
      <c r="V4" s="648"/>
      <c r="W4" s="648"/>
      <c r="X4" s="648"/>
      <c r="Y4" s="648"/>
      <c r="Z4" s="648"/>
      <c r="AA4" s="648"/>
      <c r="AB4" s="648"/>
      <c r="AC4" s="648"/>
      <c r="AD4" s="648"/>
      <c r="AE4" s="648"/>
      <c r="AF4" s="648"/>
      <c r="AG4" s="648"/>
      <c r="AH4" s="648"/>
      <c r="AI4" s="649"/>
      <c r="AJ4" s="649"/>
      <c r="AK4" s="649"/>
      <c r="AL4" s="649"/>
      <c r="AM4" s="649"/>
      <c r="AN4" s="649"/>
      <c r="AO4" s="649"/>
    </row>
    <row r="5" spans="2:41" s="23" customFormat="1" x14ac:dyDescent="0.2">
      <c r="B5" s="1284" t="s">
        <v>970</v>
      </c>
      <c r="C5" s="1281" t="s">
        <v>14</v>
      </c>
      <c r="D5" s="1282"/>
      <c r="E5" s="1283"/>
      <c r="F5" s="1281" t="s">
        <v>15</v>
      </c>
      <c r="G5" s="1282"/>
      <c r="H5" s="1283"/>
      <c r="I5" s="1281" t="s">
        <v>16</v>
      </c>
      <c r="J5" s="1282"/>
      <c r="K5" s="1283"/>
      <c r="L5" s="1281" t="s">
        <v>17</v>
      </c>
      <c r="M5" s="1282"/>
      <c r="N5" s="1283"/>
      <c r="O5" s="1281" t="s">
        <v>18</v>
      </c>
      <c r="P5" s="1282"/>
      <c r="Q5" s="1283"/>
      <c r="R5" s="1281" t="s">
        <v>19</v>
      </c>
      <c r="S5" s="1282"/>
      <c r="T5" s="1283"/>
      <c r="U5" s="1281" t="s">
        <v>20</v>
      </c>
      <c r="V5" s="1282"/>
      <c r="W5" s="1283"/>
      <c r="X5" s="1281" t="s">
        <v>21</v>
      </c>
      <c r="Y5" s="1282"/>
      <c r="Z5" s="1283"/>
      <c r="AA5" s="1281" t="s">
        <v>22</v>
      </c>
      <c r="AB5" s="1282"/>
      <c r="AC5" s="1283"/>
      <c r="AD5" s="1281" t="s">
        <v>23</v>
      </c>
      <c r="AE5" s="1282"/>
      <c r="AF5" s="1283"/>
      <c r="AG5" s="1281" t="s">
        <v>24</v>
      </c>
      <c r="AH5" s="1282"/>
      <c r="AI5" s="1283"/>
      <c r="AJ5" s="1281" t="s">
        <v>25</v>
      </c>
      <c r="AK5" s="1282"/>
      <c r="AL5" s="1283"/>
      <c r="AM5" s="1281" t="s">
        <v>26</v>
      </c>
      <c r="AN5" s="1282"/>
      <c r="AO5" s="1282"/>
    </row>
    <row r="6" spans="2:41" s="23" customFormat="1" x14ac:dyDescent="0.2">
      <c r="B6" s="1295"/>
      <c r="C6" s="691" t="s">
        <v>845</v>
      </c>
      <c r="D6" s="746" t="s">
        <v>846</v>
      </c>
      <c r="E6" s="747" t="s">
        <v>40</v>
      </c>
      <c r="F6" s="691" t="s">
        <v>845</v>
      </c>
      <c r="G6" s="746" t="s">
        <v>846</v>
      </c>
      <c r="H6" s="747" t="s">
        <v>40</v>
      </c>
      <c r="I6" s="691" t="s">
        <v>845</v>
      </c>
      <c r="J6" s="746" t="s">
        <v>846</v>
      </c>
      <c r="K6" s="747" t="s">
        <v>40</v>
      </c>
      <c r="L6" s="691" t="s">
        <v>845</v>
      </c>
      <c r="M6" s="746" t="s">
        <v>846</v>
      </c>
      <c r="N6" s="747" t="s">
        <v>40</v>
      </c>
      <c r="O6" s="691" t="s">
        <v>845</v>
      </c>
      <c r="P6" s="746" t="s">
        <v>846</v>
      </c>
      <c r="Q6" s="747" t="s">
        <v>40</v>
      </c>
      <c r="R6" s="691" t="s">
        <v>845</v>
      </c>
      <c r="S6" s="746" t="s">
        <v>846</v>
      </c>
      <c r="T6" s="747" t="s">
        <v>40</v>
      </c>
      <c r="U6" s="691" t="s">
        <v>845</v>
      </c>
      <c r="V6" s="746" t="s">
        <v>846</v>
      </c>
      <c r="W6" s="747" t="s">
        <v>40</v>
      </c>
      <c r="X6" s="691" t="s">
        <v>845</v>
      </c>
      <c r="Y6" s="746" t="s">
        <v>846</v>
      </c>
      <c r="Z6" s="747" t="s">
        <v>40</v>
      </c>
      <c r="AA6" s="691" t="s">
        <v>845</v>
      </c>
      <c r="AB6" s="746" t="s">
        <v>846</v>
      </c>
      <c r="AC6" s="747" t="s">
        <v>40</v>
      </c>
      <c r="AD6" s="691" t="s">
        <v>845</v>
      </c>
      <c r="AE6" s="746" t="s">
        <v>846</v>
      </c>
      <c r="AF6" s="747" t="s">
        <v>40</v>
      </c>
      <c r="AG6" s="691" t="s">
        <v>845</v>
      </c>
      <c r="AH6" s="746" t="s">
        <v>846</v>
      </c>
      <c r="AI6" s="747" t="s">
        <v>40</v>
      </c>
      <c r="AJ6" s="691" t="s">
        <v>845</v>
      </c>
      <c r="AK6" s="746" t="s">
        <v>846</v>
      </c>
      <c r="AL6" s="747" t="s">
        <v>40</v>
      </c>
      <c r="AM6" s="691" t="s">
        <v>845</v>
      </c>
      <c r="AN6" s="746" t="s">
        <v>846</v>
      </c>
      <c r="AO6" s="756" t="s">
        <v>40</v>
      </c>
    </row>
    <row r="7" spans="2:41" s="23" customFormat="1" ht="21.75" customHeight="1" x14ac:dyDescent="0.2">
      <c r="B7" s="1057" t="s">
        <v>971</v>
      </c>
      <c r="C7" s="724"/>
      <c r="D7" s="725"/>
      <c r="E7" s="1060"/>
      <c r="F7" s="1058"/>
      <c r="G7" s="1059"/>
      <c r="H7" s="1060"/>
      <c r="I7" s="1058"/>
      <c r="J7" s="1059"/>
      <c r="K7" s="1060"/>
      <c r="L7" s="1058"/>
      <c r="M7" s="1059"/>
      <c r="N7" s="1060"/>
      <c r="O7" s="1058"/>
      <c r="P7" s="1059"/>
      <c r="Q7" s="1060"/>
      <c r="R7" s="1058"/>
      <c r="S7" s="1059"/>
      <c r="T7" s="1060"/>
      <c r="U7" s="1058"/>
      <c r="V7" s="1059"/>
      <c r="W7" s="1060"/>
      <c r="X7" s="1058"/>
      <c r="Y7" s="1059"/>
      <c r="Z7" s="1060"/>
      <c r="AA7" s="1058"/>
      <c r="AB7" s="1059"/>
      <c r="AC7" s="1060"/>
      <c r="AD7" s="1058"/>
      <c r="AE7" s="1059"/>
      <c r="AF7" s="1060"/>
      <c r="AG7" s="1058"/>
      <c r="AH7" s="1059"/>
      <c r="AI7" s="1060"/>
      <c r="AJ7" s="1058"/>
      <c r="AK7" s="1059"/>
      <c r="AL7" s="1060"/>
      <c r="AM7" s="1058"/>
      <c r="AN7" s="1059"/>
      <c r="AO7" s="1061"/>
    </row>
    <row r="8" spans="2:41" x14ac:dyDescent="0.2">
      <c r="B8" s="699" t="s">
        <v>972</v>
      </c>
      <c r="C8" s="656">
        <v>2707</v>
      </c>
      <c r="D8" s="657">
        <v>407</v>
      </c>
      <c r="E8" s="674">
        <v>3114</v>
      </c>
      <c r="F8" s="656">
        <v>2704</v>
      </c>
      <c r="G8" s="657">
        <v>411</v>
      </c>
      <c r="H8" s="674">
        <v>3115</v>
      </c>
      <c r="I8" s="656">
        <v>2692</v>
      </c>
      <c r="J8" s="657">
        <v>409</v>
      </c>
      <c r="K8" s="674">
        <v>3101</v>
      </c>
      <c r="L8" s="656">
        <v>2704</v>
      </c>
      <c r="M8" s="657">
        <v>410</v>
      </c>
      <c r="N8" s="674">
        <v>3114</v>
      </c>
      <c r="O8" s="656">
        <v>2713</v>
      </c>
      <c r="P8" s="657">
        <v>409</v>
      </c>
      <c r="Q8" s="674">
        <v>3122</v>
      </c>
      <c r="R8" s="656">
        <v>2728</v>
      </c>
      <c r="S8" s="657">
        <v>416</v>
      </c>
      <c r="T8" s="674">
        <v>3144</v>
      </c>
      <c r="U8" s="656">
        <v>2746</v>
      </c>
      <c r="V8" s="657">
        <v>414</v>
      </c>
      <c r="W8" s="674">
        <v>3160</v>
      </c>
      <c r="X8" s="656">
        <v>2757</v>
      </c>
      <c r="Y8" s="657">
        <v>417</v>
      </c>
      <c r="Z8" s="674">
        <v>3174</v>
      </c>
      <c r="AA8" s="656">
        <v>2754</v>
      </c>
      <c r="AB8" s="657">
        <v>416</v>
      </c>
      <c r="AC8" s="674">
        <v>3170</v>
      </c>
      <c r="AD8" s="656">
        <v>2786</v>
      </c>
      <c r="AE8" s="657">
        <v>418</v>
      </c>
      <c r="AF8" s="674">
        <v>3204</v>
      </c>
      <c r="AG8" s="656">
        <v>2794</v>
      </c>
      <c r="AH8" s="657">
        <v>415</v>
      </c>
      <c r="AI8" s="674">
        <v>3209</v>
      </c>
      <c r="AJ8" s="656">
        <v>2793</v>
      </c>
      <c r="AK8" s="657">
        <v>412</v>
      </c>
      <c r="AL8" s="674">
        <v>3205</v>
      </c>
      <c r="AM8" s="656">
        <v>2739.8333333333335</v>
      </c>
      <c r="AN8" s="657">
        <v>412.83333333333331</v>
      </c>
      <c r="AO8" s="1054">
        <v>3152.666666666667</v>
      </c>
    </row>
    <row r="9" spans="2:41" x14ac:dyDescent="0.2">
      <c r="B9" s="1075" t="s">
        <v>973</v>
      </c>
      <c r="C9" s="656">
        <v>1041</v>
      </c>
      <c r="D9" s="657">
        <v>162</v>
      </c>
      <c r="E9" s="674">
        <v>1203</v>
      </c>
      <c r="F9" s="656">
        <v>1051</v>
      </c>
      <c r="G9" s="657">
        <v>160</v>
      </c>
      <c r="H9" s="674">
        <v>1211</v>
      </c>
      <c r="I9" s="660">
        <v>1050</v>
      </c>
      <c r="J9" s="661">
        <v>164</v>
      </c>
      <c r="K9" s="726">
        <v>1214</v>
      </c>
      <c r="L9" s="660">
        <v>1067</v>
      </c>
      <c r="M9" s="661">
        <v>165</v>
      </c>
      <c r="N9" s="726">
        <v>1232</v>
      </c>
      <c r="O9" s="660">
        <v>1069</v>
      </c>
      <c r="P9" s="661">
        <v>170</v>
      </c>
      <c r="Q9" s="726">
        <v>1239</v>
      </c>
      <c r="R9" s="660">
        <v>1080</v>
      </c>
      <c r="S9" s="661">
        <v>175</v>
      </c>
      <c r="T9" s="726">
        <v>1255</v>
      </c>
      <c r="U9" s="660">
        <v>1086</v>
      </c>
      <c r="V9" s="661">
        <v>185</v>
      </c>
      <c r="W9" s="726">
        <v>1271</v>
      </c>
      <c r="X9" s="660">
        <v>1083</v>
      </c>
      <c r="Y9" s="661">
        <v>185</v>
      </c>
      <c r="Z9" s="726">
        <v>1268</v>
      </c>
      <c r="AA9" s="660">
        <v>1080</v>
      </c>
      <c r="AB9" s="661">
        <v>178</v>
      </c>
      <c r="AC9" s="726">
        <v>1258</v>
      </c>
      <c r="AD9" s="660">
        <v>1096</v>
      </c>
      <c r="AE9" s="661">
        <v>179</v>
      </c>
      <c r="AF9" s="726">
        <v>1275</v>
      </c>
      <c r="AG9" s="660">
        <v>1109</v>
      </c>
      <c r="AH9" s="661">
        <v>181</v>
      </c>
      <c r="AI9" s="726">
        <v>1290</v>
      </c>
      <c r="AJ9" s="660">
        <v>1104</v>
      </c>
      <c r="AK9" s="661">
        <v>178</v>
      </c>
      <c r="AL9" s="726">
        <v>1282</v>
      </c>
      <c r="AM9" s="656">
        <v>1076.3333333333333</v>
      </c>
      <c r="AN9" s="657">
        <v>173.5</v>
      </c>
      <c r="AO9" s="1054">
        <v>1249.8333333333333</v>
      </c>
    </row>
    <row r="10" spans="2:41" x14ac:dyDescent="0.2">
      <c r="B10" s="1075" t="s">
        <v>974</v>
      </c>
      <c r="C10" s="656">
        <v>181</v>
      </c>
      <c r="D10" s="657">
        <v>20</v>
      </c>
      <c r="E10" s="674">
        <v>201</v>
      </c>
      <c r="F10" s="656">
        <v>181</v>
      </c>
      <c r="G10" s="657">
        <v>20</v>
      </c>
      <c r="H10" s="674">
        <v>201</v>
      </c>
      <c r="I10" s="660">
        <v>181</v>
      </c>
      <c r="J10" s="661">
        <v>20</v>
      </c>
      <c r="K10" s="726">
        <v>201</v>
      </c>
      <c r="L10" s="660">
        <v>183</v>
      </c>
      <c r="M10" s="661">
        <v>20</v>
      </c>
      <c r="N10" s="726">
        <v>203</v>
      </c>
      <c r="O10" s="660">
        <v>182</v>
      </c>
      <c r="P10" s="661">
        <v>20</v>
      </c>
      <c r="Q10" s="726">
        <v>202</v>
      </c>
      <c r="R10" s="660">
        <v>185</v>
      </c>
      <c r="S10" s="661">
        <v>21</v>
      </c>
      <c r="T10" s="726">
        <v>206</v>
      </c>
      <c r="U10" s="660">
        <v>192</v>
      </c>
      <c r="V10" s="661">
        <v>21</v>
      </c>
      <c r="W10" s="726">
        <v>213</v>
      </c>
      <c r="X10" s="660">
        <v>192</v>
      </c>
      <c r="Y10" s="661">
        <v>21</v>
      </c>
      <c r="Z10" s="726">
        <v>213</v>
      </c>
      <c r="AA10" s="660">
        <v>195</v>
      </c>
      <c r="AB10" s="661">
        <v>21</v>
      </c>
      <c r="AC10" s="726">
        <v>216</v>
      </c>
      <c r="AD10" s="660">
        <v>195</v>
      </c>
      <c r="AE10" s="661">
        <v>21</v>
      </c>
      <c r="AF10" s="726">
        <v>216</v>
      </c>
      <c r="AG10" s="660">
        <v>195</v>
      </c>
      <c r="AH10" s="661">
        <v>21</v>
      </c>
      <c r="AI10" s="726">
        <v>216</v>
      </c>
      <c r="AJ10" s="660">
        <v>198</v>
      </c>
      <c r="AK10" s="661">
        <v>22</v>
      </c>
      <c r="AL10" s="726">
        <v>220</v>
      </c>
      <c r="AM10" s="656">
        <v>188.33333333333334</v>
      </c>
      <c r="AN10" s="657">
        <v>20.666666666666668</v>
      </c>
      <c r="AO10" s="1054">
        <v>209</v>
      </c>
    </row>
    <row r="11" spans="2:41" x14ac:dyDescent="0.2">
      <c r="B11" s="1075" t="s">
        <v>975</v>
      </c>
      <c r="C11" s="656">
        <v>1</v>
      </c>
      <c r="D11" s="657">
        <v>2996</v>
      </c>
      <c r="E11" s="674">
        <v>2997</v>
      </c>
      <c r="F11" s="656">
        <v>1</v>
      </c>
      <c r="G11" s="657">
        <v>2997</v>
      </c>
      <c r="H11" s="674">
        <v>2998</v>
      </c>
      <c r="I11" s="660">
        <v>1</v>
      </c>
      <c r="J11" s="661">
        <v>3009</v>
      </c>
      <c r="K11" s="726">
        <v>3010</v>
      </c>
      <c r="L11" s="660">
        <v>1</v>
      </c>
      <c r="M11" s="661">
        <v>3025</v>
      </c>
      <c r="N11" s="726">
        <v>3026</v>
      </c>
      <c r="O11" s="660">
        <v>1</v>
      </c>
      <c r="P11" s="661">
        <v>3025</v>
      </c>
      <c r="Q11" s="726">
        <v>3026</v>
      </c>
      <c r="R11" s="660">
        <v>1</v>
      </c>
      <c r="S11" s="661">
        <v>3030</v>
      </c>
      <c r="T11" s="726">
        <v>3031</v>
      </c>
      <c r="U11" s="660">
        <v>2</v>
      </c>
      <c r="V11" s="661">
        <v>3030</v>
      </c>
      <c r="W11" s="726">
        <v>3032</v>
      </c>
      <c r="X11" s="660">
        <v>2</v>
      </c>
      <c r="Y11" s="661">
        <v>3017</v>
      </c>
      <c r="Z11" s="726">
        <v>3019</v>
      </c>
      <c r="AA11" s="660">
        <v>2</v>
      </c>
      <c r="AB11" s="661">
        <v>3017</v>
      </c>
      <c r="AC11" s="726">
        <v>3019</v>
      </c>
      <c r="AD11" s="660">
        <v>2</v>
      </c>
      <c r="AE11" s="661">
        <v>3020</v>
      </c>
      <c r="AF11" s="726">
        <v>3022</v>
      </c>
      <c r="AG11" s="660">
        <v>2</v>
      </c>
      <c r="AH11" s="661">
        <v>3026</v>
      </c>
      <c r="AI11" s="726">
        <v>3028</v>
      </c>
      <c r="AJ11" s="660">
        <v>2</v>
      </c>
      <c r="AK11" s="661">
        <v>3024</v>
      </c>
      <c r="AL11" s="726">
        <v>3026</v>
      </c>
      <c r="AM11" s="656">
        <v>1.5</v>
      </c>
      <c r="AN11" s="657">
        <v>3018</v>
      </c>
      <c r="AO11" s="1054">
        <v>3019.5</v>
      </c>
    </row>
    <row r="12" spans="2:41" x14ac:dyDescent="0.2">
      <c r="B12" s="1075" t="s">
        <v>976</v>
      </c>
      <c r="C12" s="656">
        <v>0</v>
      </c>
      <c r="D12" s="657">
        <v>433</v>
      </c>
      <c r="E12" s="674">
        <v>433</v>
      </c>
      <c r="F12" s="656">
        <v>0</v>
      </c>
      <c r="G12" s="657">
        <v>437</v>
      </c>
      <c r="H12" s="674">
        <v>437</v>
      </c>
      <c r="I12" s="660">
        <v>0</v>
      </c>
      <c r="J12" s="661">
        <v>444</v>
      </c>
      <c r="K12" s="726">
        <v>444</v>
      </c>
      <c r="L12" s="660">
        <v>0</v>
      </c>
      <c r="M12" s="661">
        <v>450</v>
      </c>
      <c r="N12" s="726">
        <v>450</v>
      </c>
      <c r="O12" s="660">
        <v>0</v>
      </c>
      <c r="P12" s="661">
        <v>449</v>
      </c>
      <c r="Q12" s="726">
        <v>449</v>
      </c>
      <c r="R12" s="660">
        <v>0</v>
      </c>
      <c r="S12" s="661">
        <v>454</v>
      </c>
      <c r="T12" s="726">
        <v>454</v>
      </c>
      <c r="U12" s="660">
        <v>0</v>
      </c>
      <c r="V12" s="661">
        <v>458</v>
      </c>
      <c r="W12" s="726">
        <v>458</v>
      </c>
      <c r="X12" s="660">
        <v>0</v>
      </c>
      <c r="Y12" s="661">
        <v>453</v>
      </c>
      <c r="Z12" s="726">
        <v>453</v>
      </c>
      <c r="AA12" s="660">
        <v>0</v>
      </c>
      <c r="AB12" s="661">
        <v>453</v>
      </c>
      <c r="AC12" s="726">
        <v>453</v>
      </c>
      <c r="AD12" s="660">
        <v>0</v>
      </c>
      <c r="AE12" s="661">
        <v>457</v>
      </c>
      <c r="AF12" s="726">
        <v>457</v>
      </c>
      <c r="AG12" s="660">
        <v>0</v>
      </c>
      <c r="AH12" s="661">
        <v>459</v>
      </c>
      <c r="AI12" s="726">
        <v>459</v>
      </c>
      <c r="AJ12" s="660">
        <v>0</v>
      </c>
      <c r="AK12" s="661">
        <v>460</v>
      </c>
      <c r="AL12" s="726">
        <v>460</v>
      </c>
      <c r="AM12" s="656">
        <v>0</v>
      </c>
      <c r="AN12" s="657">
        <v>450.58333333333331</v>
      </c>
      <c r="AO12" s="1054">
        <v>450.58333333333331</v>
      </c>
    </row>
    <row r="13" spans="2:41" x14ac:dyDescent="0.2">
      <c r="B13" s="1075" t="s">
        <v>977</v>
      </c>
      <c r="C13" s="656">
        <v>796</v>
      </c>
      <c r="D13" s="657">
        <v>847</v>
      </c>
      <c r="E13" s="674">
        <v>1643</v>
      </c>
      <c r="F13" s="656">
        <v>798</v>
      </c>
      <c r="G13" s="657">
        <v>855</v>
      </c>
      <c r="H13" s="674">
        <v>1653</v>
      </c>
      <c r="I13" s="660">
        <v>811</v>
      </c>
      <c r="J13" s="661">
        <v>873</v>
      </c>
      <c r="K13" s="726">
        <v>1684</v>
      </c>
      <c r="L13" s="660">
        <v>838</v>
      </c>
      <c r="M13" s="661">
        <v>895</v>
      </c>
      <c r="N13" s="726">
        <v>1733</v>
      </c>
      <c r="O13" s="660">
        <v>852</v>
      </c>
      <c r="P13" s="661">
        <v>889</v>
      </c>
      <c r="Q13" s="726">
        <v>1741</v>
      </c>
      <c r="R13" s="660">
        <v>866</v>
      </c>
      <c r="S13" s="661">
        <v>908</v>
      </c>
      <c r="T13" s="726">
        <v>1774</v>
      </c>
      <c r="U13" s="660">
        <v>817</v>
      </c>
      <c r="V13" s="661">
        <v>865</v>
      </c>
      <c r="W13" s="726">
        <v>1682</v>
      </c>
      <c r="X13" s="660">
        <v>825</v>
      </c>
      <c r="Y13" s="661">
        <v>876</v>
      </c>
      <c r="Z13" s="726">
        <v>1701</v>
      </c>
      <c r="AA13" s="660">
        <v>710</v>
      </c>
      <c r="AB13" s="661">
        <v>749</v>
      </c>
      <c r="AC13" s="726">
        <v>1459</v>
      </c>
      <c r="AD13" s="660">
        <v>780</v>
      </c>
      <c r="AE13" s="661">
        <v>823</v>
      </c>
      <c r="AF13" s="726">
        <v>1603</v>
      </c>
      <c r="AG13" s="660">
        <v>802</v>
      </c>
      <c r="AH13" s="661">
        <v>845</v>
      </c>
      <c r="AI13" s="726">
        <v>1647</v>
      </c>
      <c r="AJ13" s="660">
        <v>817</v>
      </c>
      <c r="AK13" s="661">
        <v>871</v>
      </c>
      <c r="AL13" s="726">
        <v>1688</v>
      </c>
      <c r="AM13" s="656">
        <v>809.33333333333337</v>
      </c>
      <c r="AN13" s="657">
        <v>858</v>
      </c>
      <c r="AO13" s="1054">
        <v>1667.3333333333335</v>
      </c>
    </row>
    <row r="14" spans="2:41" ht="15" x14ac:dyDescent="0.25">
      <c r="B14" s="1056" t="s">
        <v>40</v>
      </c>
      <c r="C14" s="664">
        <v>4726</v>
      </c>
      <c r="D14" s="665">
        <v>4865</v>
      </c>
      <c r="E14" s="674">
        <v>9591</v>
      </c>
      <c r="F14" s="664">
        <v>4735</v>
      </c>
      <c r="G14" s="665">
        <v>4880</v>
      </c>
      <c r="H14" s="674">
        <v>9615</v>
      </c>
      <c r="I14" s="664">
        <v>4735</v>
      </c>
      <c r="J14" s="665">
        <v>4919</v>
      </c>
      <c r="K14" s="674">
        <v>9654</v>
      </c>
      <c r="L14" s="664">
        <v>4793</v>
      </c>
      <c r="M14" s="665">
        <v>4965</v>
      </c>
      <c r="N14" s="679">
        <v>9758</v>
      </c>
      <c r="O14" s="664">
        <v>4817</v>
      </c>
      <c r="P14" s="665">
        <v>4962</v>
      </c>
      <c r="Q14" s="679">
        <v>9779</v>
      </c>
      <c r="R14" s="664">
        <v>4860</v>
      </c>
      <c r="S14" s="665">
        <v>5004</v>
      </c>
      <c r="T14" s="679">
        <v>9864</v>
      </c>
      <c r="U14" s="664">
        <v>4843</v>
      </c>
      <c r="V14" s="665">
        <v>4973</v>
      </c>
      <c r="W14" s="679">
        <v>9816</v>
      </c>
      <c r="X14" s="664">
        <v>4859</v>
      </c>
      <c r="Y14" s="665">
        <v>4969</v>
      </c>
      <c r="Z14" s="679">
        <v>9828</v>
      </c>
      <c r="AA14" s="664">
        <v>4741</v>
      </c>
      <c r="AB14" s="665">
        <v>4834</v>
      </c>
      <c r="AC14" s="679">
        <v>9575</v>
      </c>
      <c r="AD14" s="664">
        <v>4859</v>
      </c>
      <c r="AE14" s="665">
        <v>4918</v>
      </c>
      <c r="AF14" s="679">
        <v>9777</v>
      </c>
      <c r="AG14" s="664">
        <v>4902</v>
      </c>
      <c r="AH14" s="665">
        <v>4947</v>
      </c>
      <c r="AI14" s="679">
        <v>9849</v>
      </c>
      <c r="AJ14" s="664">
        <v>4914</v>
      </c>
      <c r="AK14" s="665">
        <v>4967</v>
      </c>
      <c r="AL14" s="679">
        <v>9881</v>
      </c>
      <c r="AM14" s="664">
        <v>4815.3333333333339</v>
      </c>
      <c r="AN14" s="665">
        <v>4933.5833333333339</v>
      </c>
      <c r="AO14" s="1054">
        <v>9748.9166666666679</v>
      </c>
    </row>
    <row r="15" spans="2:41" ht="20.25" customHeight="1" x14ac:dyDescent="0.2">
      <c r="B15" s="1057" t="s">
        <v>978</v>
      </c>
      <c r="C15" s="1058"/>
      <c r="D15" s="1059"/>
      <c r="E15" s="1060"/>
      <c r="F15" s="1058"/>
      <c r="G15" s="1059"/>
      <c r="H15" s="1060"/>
      <c r="I15" s="1058"/>
      <c r="J15" s="1059"/>
      <c r="K15" s="1060"/>
      <c r="L15" s="1058"/>
      <c r="M15" s="1059"/>
      <c r="N15" s="1060"/>
      <c r="O15" s="1058"/>
      <c r="P15" s="1059"/>
      <c r="Q15" s="1060"/>
      <c r="R15" s="1058"/>
      <c r="S15" s="1059"/>
      <c r="T15" s="1060"/>
      <c r="U15" s="1058"/>
      <c r="V15" s="1059"/>
      <c r="W15" s="1060"/>
      <c r="X15" s="1058"/>
      <c r="Y15" s="1059"/>
      <c r="Z15" s="1060"/>
      <c r="AA15" s="1058"/>
      <c r="AB15" s="1059"/>
      <c r="AC15" s="1060"/>
      <c r="AD15" s="1058"/>
      <c r="AE15" s="1059"/>
      <c r="AF15" s="1060"/>
      <c r="AG15" s="1058"/>
      <c r="AH15" s="1059"/>
      <c r="AI15" s="1060"/>
      <c r="AJ15" s="1058"/>
      <c r="AK15" s="1059"/>
      <c r="AL15" s="1060"/>
      <c r="AM15" s="1058"/>
      <c r="AN15" s="1059"/>
      <c r="AO15" s="1061"/>
    </row>
    <row r="16" spans="2:41" x14ac:dyDescent="0.2">
      <c r="B16" s="699" t="s">
        <v>972</v>
      </c>
      <c r="C16" s="656">
        <v>2511</v>
      </c>
      <c r="D16" s="657">
        <v>194</v>
      </c>
      <c r="E16" s="674">
        <v>2705</v>
      </c>
      <c r="F16" s="656">
        <v>2517</v>
      </c>
      <c r="G16" s="657">
        <v>194</v>
      </c>
      <c r="H16" s="674">
        <v>2711</v>
      </c>
      <c r="I16" s="656">
        <v>2525</v>
      </c>
      <c r="J16" s="657">
        <v>196</v>
      </c>
      <c r="K16" s="674">
        <v>2721</v>
      </c>
      <c r="L16" s="656">
        <v>2532</v>
      </c>
      <c r="M16" s="657">
        <v>196</v>
      </c>
      <c r="N16" s="674">
        <v>2728</v>
      </c>
      <c r="O16" s="656">
        <v>2539</v>
      </c>
      <c r="P16" s="657">
        <v>198</v>
      </c>
      <c r="Q16" s="674">
        <v>2737</v>
      </c>
      <c r="R16" s="656">
        <v>2559</v>
      </c>
      <c r="S16" s="657">
        <v>197</v>
      </c>
      <c r="T16" s="674">
        <v>2756</v>
      </c>
      <c r="U16" s="656">
        <v>2558</v>
      </c>
      <c r="V16" s="657">
        <v>197</v>
      </c>
      <c r="W16" s="674">
        <v>2755</v>
      </c>
      <c r="X16" s="656">
        <v>2577</v>
      </c>
      <c r="Y16" s="657">
        <v>199</v>
      </c>
      <c r="Z16" s="674">
        <v>2776</v>
      </c>
      <c r="AA16" s="656">
        <v>2584</v>
      </c>
      <c r="AB16" s="657">
        <v>199</v>
      </c>
      <c r="AC16" s="674">
        <v>2783</v>
      </c>
      <c r="AD16" s="656">
        <v>2592</v>
      </c>
      <c r="AE16" s="657">
        <v>201</v>
      </c>
      <c r="AF16" s="674">
        <v>2793</v>
      </c>
      <c r="AG16" s="656">
        <v>2609</v>
      </c>
      <c r="AH16" s="657">
        <v>200</v>
      </c>
      <c r="AI16" s="674">
        <v>2809</v>
      </c>
      <c r="AJ16" s="656">
        <v>2607</v>
      </c>
      <c r="AK16" s="657">
        <v>204</v>
      </c>
      <c r="AL16" s="674">
        <v>2811</v>
      </c>
      <c r="AM16" s="656">
        <v>2559.1666666666665</v>
      </c>
      <c r="AN16" s="657">
        <v>197.91666666666666</v>
      </c>
      <c r="AO16" s="1054">
        <v>2757.083333333333</v>
      </c>
    </row>
    <row r="17" spans="2:41" x14ac:dyDescent="0.2">
      <c r="B17" s="1075" t="s">
        <v>973</v>
      </c>
      <c r="C17" s="656">
        <v>626</v>
      </c>
      <c r="D17" s="657">
        <v>33</v>
      </c>
      <c r="E17" s="674">
        <v>659</v>
      </c>
      <c r="F17" s="656">
        <v>624</v>
      </c>
      <c r="G17" s="657">
        <v>35</v>
      </c>
      <c r="H17" s="674">
        <v>659</v>
      </c>
      <c r="I17" s="660">
        <v>625</v>
      </c>
      <c r="J17" s="661">
        <v>35</v>
      </c>
      <c r="K17" s="726">
        <v>660</v>
      </c>
      <c r="L17" s="660">
        <v>628</v>
      </c>
      <c r="M17" s="661">
        <v>36</v>
      </c>
      <c r="N17" s="726">
        <v>664</v>
      </c>
      <c r="O17" s="660">
        <v>624</v>
      </c>
      <c r="P17" s="661">
        <v>33</v>
      </c>
      <c r="Q17" s="726">
        <v>657</v>
      </c>
      <c r="R17" s="660">
        <v>624</v>
      </c>
      <c r="S17" s="661">
        <v>33</v>
      </c>
      <c r="T17" s="726">
        <v>657</v>
      </c>
      <c r="U17" s="660">
        <v>618</v>
      </c>
      <c r="V17" s="661">
        <v>35</v>
      </c>
      <c r="W17" s="726">
        <v>653</v>
      </c>
      <c r="X17" s="660">
        <v>615</v>
      </c>
      <c r="Y17" s="661">
        <v>36</v>
      </c>
      <c r="Z17" s="726">
        <v>651</v>
      </c>
      <c r="AA17" s="660">
        <v>617</v>
      </c>
      <c r="AB17" s="661">
        <v>36</v>
      </c>
      <c r="AC17" s="726">
        <v>653</v>
      </c>
      <c r="AD17" s="660">
        <v>610</v>
      </c>
      <c r="AE17" s="661">
        <v>37</v>
      </c>
      <c r="AF17" s="726">
        <v>647</v>
      </c>
      <c r="AG17" s="660">
        <v>613</v>
      </c>
      <c r="AH17" s="661">
        <v>37</v>
      </c>
      <c r="AI17" s="726">
        <v>650</v>
      </c>
      <c r="AJ17" s="660">
        <v>617</v>
      </c>
      <c r="AK17" s="661">
        <v>37</v>
      </c>
      <c r="AL17" s="726">
        <v>654</v>
      </c>
      <c r="AM17" s="656">
        <v>620.08333333333337</v>
      </c>
      <c r="AN17" s="657">
        <v>35.25</v>
      </c>
      <c r="AO17" s="1054">
        <v>655.33333333333337</v>
      </c>
    </row>
    <row r="18" spans="2:41" x14ac:dyDescent="0.2">
      <c r="B18" s="1075" t="s">
        <v>974</v>
      </c>
      <c r="C18" s="656">
        <v>221</v>
      </c>
      <c r="D18" s="657">
        <v>13</v>
      </c>
      <c r="E18" s="674">
        <v>234</v>
      </c>
      <c r="F18" s="656">
        <v>221</v>
      </c>
      <c r="G18" s="657">
        <v>13</v>
      </c>
      <c r="H18" s="674">
        <v>234</v>
      </c>
      <c r="I18" s="660">
        <v>222</v>
      </c>
      <c r="J18" s="661">
        <v>13</v>
      </c>
      <c r="K18" s="726">
        <v>235</v>
      </c>
      <c r="L18" s="660">
        <v>222</v>
      </c>
      <c r="M18" s="661">
        <v>12</v>
      </c>
      <c r="N18" s="726">
        <v>234</v>
      </c>
      <c r="O18" s="660">
        <v>224</v>
      </c>
      <c r="P18" s="661">
        <v>12</v>
      </c>
      <c r="Q18" s="726">
        <v>236</v>
      </c>
      <c r="R18" s="660">
        <v>227</v>
      </c>
      <c r="S18" s="661">
        <v>12</v>
      </c>
      <c r="T18" s="726">
        <v>239</v>
      </c>
      <c r="U18" s="660">
        <v>228</v>
      </c>
      <c r="V18" s="661">
        <v>12</v>
      </c>
      <c r="W18" s="726">
        <v>240</v>
      </c>
      <c r="X18" s="660">
        <v>230</v>
      </c>
      <c r="Y18" s="661">
        <v>12</v>
      </c>
      <c r="Z18" s="726">
        <v>242</v>
      </c>
      <c r="AA18" s="660">
        <v>229</v>
      </c>
      <c r="AB18" s="661">
        <v>12</v>
      </c>
      <c r="AC18" s="726">
        <v>241</v>
      </c>
      <c r="AD18" s="660">
        <v>229</v>
      </c>
      <c r="AE18" s="661">
        <v>11</v>
      </c>
      <c r="AF18" s="726">
        <v>240</v>
      </c>
      <c r="AG18" s="660">
        <v>231</v>
      </c>
      <c r="AH18" s="661">
        <v>11</v>
      </c>
      <c r="AI18" s="726">
        <v>242</v>
      </c>
      <c r="AJ18" s="660">
        <v>227</v>
      </c>
      <c r="AK18" s="661">
        <v>11</v>
      </c>
      <c r="AL18" s="726">
        <v>238</v>
      </c>
      <c r="AM18" s="656">
        <v>225.91666666666666</v>
      </c>
      <c r="AN18" s="657">
        <v>12</v>
      </c>
      <c r="AO18" s="1054">
        <v>237.91666666666666</v>
      </c>
    </row>
    <row r="19" spans="2:41" x14ac:dyDescent="0.2">
      <c r="B19" s="1075" t="s">
        <v>975</v>
      </c>
      <c r="C19" s="656">
        <v>0</v>
      </c>
      <c r="D19" s="657">
        <v>2992</v>
      </c>
      <c r="E19" s="674">
        <v>2992</v>
      </c>
      <c r="F19" s="656">
        <v>0</v>
      </c>
      <c r="G19" s="657">
        <v>3005</v>
      </c>
      <c r="H19" s="674">
        <v>3005</v>
      </c>
      <c r="I19" s="660">
        <v>0</v>
      </c>
      <c r="J19" s="661">
        <v>3031</v>
      </c>
      <c r="K19" s="726">
        <v>3031</v>
      </c>
      <c r="L19" s="660">
        <v>0</v>
      </c>
      <c r="M19" s="661">
        <v>3042</v>
      </c>
      <c r="N19" s="726">
        <v>3042</v>
      </c>
      <c r="O19" s="660">
        <v>0</v>
      </c>
      <c r="P19" s="661">
        <v>3056</v>
      </c>
      <c r="Q19" s="726">
        <v>3056</v>
      </c>
      <c r="R19" s="660">
        <v>0</v>
      </c>
      <c r="S19" s="661">
        <v>3064</v>
      </c>
      <c r="T19" s="726">
        <v>3064</v>
      </c>
      <c r="U19" s="660">
        <v>0</v>
      </c>
      <c r="V19" s="661">
        <v>3065</v>
      </c>
      <c r="W19" s="726">
        <v>3065</v>
      </c>
      <c r="X19" s="660">
        <v>0</v>
      </c>
      <c r="Y19" s="661">
        <v>3075</v>
      </c>
      <c r="Z19" s="726">
        <v>3075</v>
      </c>
      <c r="AA19" s="660">
        <v>0</v>
      </c>
      <c r="AB19" s="661">
        <v>3069</v>
      </c>
      <c r="AC19" s="726">
        <v>3069</v>
      </c>
      <c r="AD19" s="660">
        <v>0</v>
      </c>
      <c r="AE19" s="661">
        <v>3080</v>
      </c>
      <c r="AF19" s="726">
        <v>3080</v>
      </c>
      <c r="AG19" s="660">
        <v>0</v>
      </c>
      <c r="AH19" s="661">
        <v>3087</v>
      </c>
      <c r="AI19" s="726">
        <v>3087</v>
      </c>
      <c r="AJ19" s="660">
        <v>0</v>
      </c>
      <c r="AK19" s="661">
        <v>3093</v>
      </c>
      <c r="AL19" s="726">
        <v>3093</v>
      </c>
      <c r="AM19" s="656">
        <v>0</v>
      </c>
      <c r="AN19" s="657">
        <v>3054.9166666666665</v>
      </c>
      <c r="AO19" s="1054">
        <v>3054.9166666666665</v>
      </c>
    </row>
    <row r="20" spans="2:41" x14ac:dyDescent="0.2">
      <c r="B20" s="1075" t="s">
        <v>976</v>
      </c>
      <c r="C20" s="656">
        <v>0</v>
      </c>
      <c r="D20" s="657">
        <v>512</v>
      </c>
      <c r="E20" s="674">
        <v>512</v>
      </c>
      <c r="F20" s="656">
        <v>0</v>
      </c>
      <c r="G20" s="657">
        <v>519</v>
      </c>
      <c r="H20" s="674">
        <v>519</v>
      </c>
      <c r="I20" s="660">
        <v>0</v>
      </c>
      <c r="J20" s="661">
        <v>526</v>
      </c>
      <c r="K20" s="726">
        <v>526</v>
      </c>
      <c r="L20" s="660">
        <v>0</v>
      </c>
      <c r="M20" s="661">
        <v>531</v>
      </c>
      <c r="N20" s="726">
        <v>531</v>
      </c>
      <c r="O20" s="660">
        <v>0</v>
      </c>
      <c r="P20" s="661">
        <v>535</v>
      </c>
      <c r="Q20" s="726">
        <v>535</v>
      </c>
      <c r="R20" s="660">
        <v>0</v>
      </c>
      <c r="S20" s="661">
        <v>542</v>
      </c>
      <c r="T20" s="726">
        <v>542</v>
      </c>
      <c r="U20" s="660">
        <v>0</v>
      </c>
      <c r="V20" s="661">
        <v>543</v>
      </c>
      <c r="W20" s="726">
        <v>543</v>
      </c>
      <c r="X20" s="660">
        <v>0</v>
      </c>
      <c r="Y20" s="661">
        <v>545</v>
      </c>
      <c r="Z20" s="726">
        <v>545</v>
      </c>
      <c r="AA20" s="660">
        <v>0</v>
      </c>
      <c r="AB20" s="661">
        <v>543</v>
      </c>
      <c r="AC20" s="726">
        <v>543</v>
      </c>
      <c r="AD20" s="660">
        <v>0</v>
      </c>
      <c r="AE20" s="661">
        <v>550</v>
      </c>
      <c r="AF20" s="726">
        <v>550</v>
      </c>
      <c r="AG20" s="660">
        <v>0</v>
      </c>
      <c r="AH20" s="661">
        <v>553</v>
      </c>
      <c r="AI20" s="726">
        <v>553</v>
      </c>
      <c r="AJ20" s="660">
        <v>0</v>
      </c>
      <c r="AK20" s="661">
        <v>555</v>
      </c>
      <c r="AL20" s="726">
        <v>555</v>
      </c>
      <c r="AM20" s="656">
        <v>0</v>
      </c>
      <c r="AN20" s="657">
        <v>537.83333333333337</v>
      </c>
      <c r="AO20" s="1054">
        <v>537.83333333333337</v>
      </c>
    </row>
    <row r="21" spans="2:41" x14ac:dyDescent="0.2">
      <c r="B21" s="1075" t="s">
        <v>977</v>
      </c>
      <c r="C21" s="656">
        <v>631</v>
      </c>
      <c r="D21" s="657">
        <v>675</v>
      </c>
      <c r="E21" s="674">
        <v>1306</v>
      </c>
      <c r="F21" s="656">
        <v>662</v>
      </c>
      <c r="G21" s="657">
        <v>717</v>
      </c>
      <c r="H21" s="674">
        <v>1379</v>
      </c>
      <c r="I21" s="660">
        <v>758</v>
      </c>
      <c r="J21" s="661">
        <v>843</v>
      </c>
      <c r="K21" s="726">
        <v>1601</v>
      </c>
      <c r="L21" s="660">
        <v>816</v>
      </c>
      <c r="M21" s="661">
        <v>901</v>
      </c>
      <c r="N21" s="726">
        <v>1717</v>
      </c>
      <c r="O21" s="660">
        <v>870</v>
      </c>
      <c r="P21" s="661">
        <v>953</v>
      </c>
      <c r="Q21" s="726">
        <v>1823</v>
      </c>
      <c r="R21" s="660">
        <v>895</v>
      </c>
      <c r="S21" s="661">
        <v>959</v>
      </c>
      <c r="T21" s="726">
        <v>1854</v>
      </c>
      <c r="U21" s="660">
        <v>907</v>
      </c>
      <c r="V21" s="661">
        <v>969</v>
      </c>
      <c r="W21" s="726">
        <v>1876</v>
      </c>
      <c r="X21" s="660">
        <v>912</v>
      </c>
      <c r="Y21" s="661">
        <v>970</v>
      </c>
      <c r="Z21" s="726">
        <v>1882</v>
      </c>
      <c r="AA21" s="660">
        <v>823</v>
      </c>
      <c r="AB21" s="661">
        <v>865</v>
      </c>
      <c r="AC21" s="726">
        <v>1688</v>
      </c>
      <c r="AD21" s="660">
        <v>865</v>
      </c>
      <c r="AE21" s="661">
        <v>922</v>
      </c>
      <c r="AF21" s="726">
        <v>1787</v>
      </c>
      <c r="AG21" s="660">
        <v>903</v>
      </c>
      <c r="AH21" s="661">
        <v>943</v>
      </c>
      <c r="AI21" s="726">
        <v>1846</v>
      </c>
      <c r="AJ21" s="660">
        <v>912</v>
      </c>
      <c r="AK21" s="661">
        <v>956</v>
      </c>
      <c r="AL21" s="726">
        <v>1868</v>
      </c>
      <c r="AM21" s="656">
        <v>829.5</v>
      </c>
      <c r="AN21" s="657">
        <v>889.41666666666663</v>
      </c>
      <c r="AO21" s="1054">
        <v>1718.9166666666665</v>
      </c>
    </row>
    <row r="22" spans="2:41" ht="15" x14ac:dyDescent="0.25">
      <c r="B22" s="1056" t="s">
        <v>40</v>
      </c>
      <c r="C22" s="664">
        <v>3989</v>
      </c>
      <c r="D22" s="665">
        <v>4419</v>
      </c>
      <c r="E22" s="674">
        <v>8408</v>
      </c>
      <c r="F22" s="664">
        <v>4024</v>
      </c>
      <c r="G22" s="665">
        <v>4483</v>
      </c>
      <c r="H22" s="674">
        <v>8507</v>
      </c>
      <c r="I22" s="664">
        <v>4130</v>
      </c>
      <c r="J22" s="665">
        <v>4644</v>
      </c>
      <c r="K22" s="674">
        <v>8774</v>
      </c>
      <c r="L22" s="664">
        <v>4198</v>
      </c>
      <c r="M22" s="665">
        <v>4718</v>
      </c>
      <c r="N22" s="679">
        <v>8916</v>
      </c>
      <c r="O22" s="664">
        <v>4257</v>
      </c>
      <c r="P22" s="665">
        <v>4787</v>
      </c>
      <c r="Q22" s="679">
        <v>9044</v>
      </c>
      <c r="R22" s="664">
        <v>4305</v>
      </c>
      <c r="S22" s="665">
        <v>4807</v>
      </c>
      <c r="T22" s="679">
        <v>9112</v>
      </c>
      <c r="U22" s="664">
        <v>4311</v>
      </c>
      <c r="V22" s="665">
        <v>4821</v>
      </c>
      <c r="W22" s="679">
        <v>9132</v>
      </c>
      <c r="X22" s="664">
        <v>4334</v>
      </c>
      <c r="Y22" s="665">
        <v>4837</v>
      </c>
      <c r="Z22" s="679">
        <v>9171</v>
      </c>
      <c r="AA22" s="664">
        <v>4253</v>
      </c>
      <c r="AB22" s="665">
        <v>4724</v>
      </c>
      <c r="AC22" s="679">
        <v>8977</v>
      </c>
      <c r="AD22" s="664">
        <v>4296</v>
      </c>
      <c r="AE22" s="665">
        <v>4801</v>
      </c>
      <c r="AF22" s="679">
        <v>9097</v>
      </c>
      <c r="AG22" s="664">
        <v>4356</v>
      </c>
      <c r="AH22" s="665">
        <v>4831</v>
      </c>
      <c r="AI22" s="679">
        <v>9187</v>
      </c>
      <c r="AJ22" s="664">
        <v>4363</v>
      </c>
      <c r="AK22" s="665">
        <v>4856</v>
      </c>
      <c r="AL22" s="679">
        <v>9219</v>
      </c>
      <c r="AM22" s="664">
        <v>4234.6666666666661</v>
      </c>
      <c r="AN22" s="665">
        <v>4727.333333333333</v>
      </c>
      <c r="AO22" s="1054">
        <v>8962</v>
      </c>
    </row>
    <row r="23" spans="2:41" ht="25.5" customHeight="1" x14ac:dyDescent="0.2">
      <c r="B23" s="1057" t="s">
        <v>979</v>
      </c>
      <c r="C23" s="1058"/>
      <c r="D23" s="1059"/>
      <c r="E23" s="1060"/>
      <c r="F23" s="1058"/>
      <c r="G23" s="1059"/>
      <c r="H23" s="1060"/>
      <c r="I23" s="1058"/>
      <c r="J23" s="1059"/>
      <c r="K23" s="1060"/>
      <c r="L23" s="1058"/>
      <c r="M23" s="1059"/>
      <c r="N23" s="1060"/>
      <c r="O23" s="1058"/>
      <c r="P23" s="1059"/>
      <c r="Q23" s="1060"/>
      <c r="R23" s="1058"/>
      <c r="S23" s="1059"/>
      <c r="T23" s="1060"/>
      <c r="U23" s="1058"/>
      <c r="V23" s="1059"/>
      <c r="W23" s="1060"/>
      <c r="X23" s="1058"/>
      <c r="Y23" s="1059"/>
      <c r="Z23" s="1060"/>
      <c r="AA23" s="1058"/>
      <c r="AB23" s="1059"/>
      <c r="AC23" s="1060"/>
      <c r="AD23" s="1058"/>
      <c r="AE23" s="1059"/>
      <c r="AF23" s="1060"/>
      <c r="AG23" s="1058"/>
      <c r="AH23" s="1059"/>
      <c r="AI23" s="1060"/>
      <c r="AJ23" s="1058"/>
      <c r="AK23" s="1059"/>
      <c r="AL23" s="1060"/>
      <c r="AM23" s="1058"/>
      <c r="AN23" s="1059"/>
      <c r="AO23" s="1061"/>
    </row>
    <row r="24" spans="2:41" x14ac:dyDescent="0.2">
      <c r="B24" s="699" t="s">
        <v>972</v>
      </c>
      <c r="C24" s="656">
        <v>629</v>
      </c>
      <c r="D24" s="657">
        <v>52</v>
      </c>
      <c r="E24" s="674">
        <v>681</v>
      </c>
      <c r="F24" s="656">
        <v>627</v>
      </c>
      <c r="G24" s="657">
        <v>53</v>
      </c>
      <c r="H24" s="674">
        <v>680</v>
      </c>
      <c r="I24" s="656">
        <v>625</v>
      </c>
      <c r="J24" s="657">
        <v>53</v>
      </c>
      <c r="K24" s="674">
        <v>678</v>
      </c>
      <c r="L24" s="656">
        <v>623</v>
      </c>
      <c r="M24" s="657">
        <v>53</v>
      </c>
      <c r="N24" s="674">
        <v>676</v>
      </c>
      <c r="O24" s="656">
        <v>623</v>
      </c>
      <c r="P24" s="657">
        <v>53</v>
      </c>
      <c r="Q24" s="674">
        <v>676</v>
      </c>
      <c r="R24" s="656">
        <v>622</v>
      </c>
      <c r="S24" s="657">
        <v>53</v>
      </c>
      <c r="T24" s="674">
        <v>675</v>
      </c>
      <c r="U24" s="656">
        <v>621</v>
      </c>
      <c r="V24" s="657">
        <v>53</v>
      </c>
      <c r="W24" s="674">
        <v>674</v>
      </c>
      <c r="X24" s="656">
        <v>618</v>
      </c>
      <c r="Y24" s="657">
        <v>53</v>
      </c>
      <c r="Z24" s="674">
        <v>671</v>
      </c>
      <c r="AA24" s="656">
        <v>616</v>
      </c>
      <c r="AB24" s="657">
        <v>52</v>
      </c>
      <c r="AC24" s="674">
        <v>668</v>
      </c>
      <c r="AD24" s="656">
        <v>611</v>
      </c>
      <c r="AE24" s="657">
        <v>51</v>
      </c>
      <c r="AF24" s="674">
        <v>662</v>
      </c>
      <c r="AG24" s="656">
        <v>610</v>
      </c>
      <c r="AH24" s="657">
        <v>50</v>
      </c>
      <c r="AI24" s="674">
        <v>660</v>
      </c>
      <c r="AJ24" s="656">
        <v>610</v>
      </c>
      <c r="AK24" s="657">
        <v>50</v>
      </c>
      <c r="AL24" s="674">
        <v>660</v>
      </c>
      <c r="AM24" s="656">
        <v>619.58333333333337</v>
      </c>
      <c r="AN24" s="657">
        <v>52.166666666666664</v>
      </c>
      <c r="AO24" s="1054">
        <v>671.75</v>
      </c>
    </row>
    <row r="25" spans="2:41" x14ac:dyDescent="0.2">
      <c r="B25" s="1075" t="s">
        <v>973</v>
      </c>
      <c r="C25" s="656">
        <v>226</v>
      </c>
      <c r="D25" s="657">
        <v>14</v>
      </c>
      <c r="E25" s="674">
        <v>240</v>
      </c>
      <c r="F25" s="656">
        <v>226</v>
      </c>
      <c r="G25" s="657">
        <v>15</v>
      </c>
      <c r="H25" s="674">
        <v>241</v>
      </c>
      <c r="I25" s="660">
        <v>227</v>
      </c>
      <c r="J25" s="661">
        <v>15</v>
      </c>
      <c r="K25" s="726">
        <v>242</v>
      </c>
      <c r="L25" s="660">
        <v>226</v>
      </c>
      <c r="M25" s="661">
        <v>15</v>
      </c>
      <c r="N25" s="726">
        <v>241</v>
      </c>
      <c r="O25" s="660">
        <v>225</v>
      </c>
      <c r="P25" s="661">
        <v>15</v>
      </c>
      <c r="Q25" s="726">
        <v>240</v>
      </c>
      <c r="R25" s="660">
        <v>224</v>
      </c>
      <c r="S25" s="661">
        <v>15</v>
      </c>
      <c r="T25" s="726">
        <v>239</v>
      </c>
      <c r="U25" s="660">
        <v>223</v>
      </c>
      <c r="V25" s="661">
        <v>15</v>
      </c>
      <c r="W25" s="726">
        <v>238</v>
      </c>
      <c r="X25" s="660">
        <v>225</v>
      </c>
      <c r="Y25" s="661">
        <v>15</v>
      </c>
      <c r="Z25" s="726">
        <v>240</v>
      </c>
      <c r="AA25" s="660">
        <v>224</v>
      </c>
      <c r="AB25" s="661">
        <v>15</v>
      </c>
      <c r="AC25" s="726">
        <v>239</v>
      </c>
      <c r="AD25" s="660">
        <v>223</v>
      </c>
      <c r="AE25" s="661">
        <v>16</v>
      </c>
      <c r="AF25" s="726">
        <v>239</v>
      </c>
      <c r="AG25" s="660">
        <v>225</v>
      </c>
      <c r="AH25" s="661">
        <v>17</v>
      </c>
      <c r="AI25" s="726">
        <v>242</v>
      </c>
      <c r="AJ25" s="660">
        <v>225</v>
      </c>
      <c r="AK25" s="661">
        <v>17</v>
      </c>
      <c r="AL25" s="726">
        <v>242</v>
      </c>
      <c r="AM25" s="656">
        <v>224.91666666666666</v>
      </c>
      <c r="AN25" s="657">
        <v>15.333333333333334</v>
      </c>
      <c r="AO25" s="1054">
        <v>240.25</v>
      </c>
    </row>
    <row r="26" spans="2:41" x14ac:dyDescent="0.2">
      <c r="B26" s="1075" t="s">
        <v>974</v>
      </c>
      <c r="C26" s="656">
        <v>47</v>
      </c>
      <c r="D26" s="657">
        <v>3</v>
      </c>
      <c r="E26" s="674">
        <v>50</v>
      </c>
      <c r="F26" s="656">
        <v>48</v>
      </c>
      <c r="G26" s="657">
        <v>3</v>
      </c>
      <c r="H26" s="674">
        <v>51</v>
      </c>
      <c r="I26" s="660">
        <v>46</v>
      </c>
      <c r="J26" s="661">
        <v>3</v>
      </c>
      <c r="K26" s="726">
        <v>49</v>
      </c>
      <c r="L26" s="660">
        <v>46</v>
      </c>
      <c r="M26" s="661">
        <v>3</v>
      </c>
      <c r="N26" s="726">
        <v>49</v>
      </c>
      <c r="O26" s="660">
        <v>46</v>
      </c>
      <c r="P26" s="661">
        <v>3</v>
      </c>
      <c r="Q26" s="726">
        <v>49</v>
      </c>
      <c r="R26" s="660">
        <v>45</v>
      </c>
      <c r="S26" s="661">
        <v>3</v>
      </c>
      <c r="T26" s="726">
        <v>48</v>
      </c>
      <c r="U26" s="660">
        <v>45</v>
      </c>
      <c r="V26" s="661">
        <v>3</v>
      </c>
      <c r="W26" s="726">
        <v>48</v>
      </c>
      <c r="X26" s="660">
        <v>45</v>
      </c>
      <c r="Y26" s="661">
        <v>3</v>
      </c>
      <c r="Z26" s="726">
        <v>48</v>
      </c>
      <c r="AA26" s="660">
        <v>44</v>
      </c>
      <c r="AB26" s="661">
        <v>3</v>
      </c>
      <c r="AC26" s="726">
        <v>47</v>
      </c>
      <c r="AD26" s="660">
        <v>44</v>
      </c>
      <c r="AE26" s="661">
        <v>3</v>
      </c>
      <c r="AF26" s="726">
        <v>47</v>
      </c>
      <c r="AG26" s="660">
        <v>44</v>
      </c>
      <c r="AH26" s="661">
        <v>3</v>
      </c>
      <c r="AI26" s="726">
        <v>47</v>
      </c>
      <c r="AJ26" s="660">
        <v>44</v>
      </c>
      <c r="AK26" s="661">
        <v>3</v>
      </c>
      <c r="AL26" s="726">
        <v>47</v>
      </c>
      <c r="AM26" s="656">
        <v>45.333333333333336</v>
      </c>
      <c r="AN26" s="657">
        <v>3</v>
      </c>
      <c r="AO26" s="1054">
        <v>48.333333333333336</v>
      </c>
    </row>
    <row r="27" spans="2:41" x14ac:dyDescent="0.2">
      <c r="B27" s="1075" t="s">
        <v>975</v>
      </c>
      <c r="C27" s="656">
        <v>1</v>
      </c>
      <c r="D27" s="657">
        <v>1087</v>
      </c>
      <c r="E27" s="674">
        <v>1088</v>
      </c>
      <c r="F27" s="656">
        <v>1</v>
      </c>
      <c r="G27" s="657">
        <v>1093</v>
      </c>
      <c r="H27" s="674">
        <v>1094</v>
      </c>
      <c r="I27" s="660">
        <v>1</v>
      </c>
      <c r="J27" s="661">
        <v>1106</v>
      </c>
      <c r="K27" s="726">
        <v>1107</v>
      </c>
      <c r="L27" s="660">
        <v>1</v>
      </c>
      <c r="M27" s="661">
        <v>1112</v>
      </c>
      <c r="N27" s="726">
        <v>1113</v>
      </c>
      <c r="O27" s="660">
        <v>1</v>
      </c>
      <c r="P27" s="661">
        <v>1114</v>
      </c>
      <c r="Q27" s="726">
        <v>1115</v>
      </c>
      <c r="R27" s="660">
        <v>1</v>
      </c>
      <c r="S27" s="661">
        <v>1114</v>
      </c>
      <c r="T27" s="726">
        <v>1115</v>
      </c>
      <c r="U27" s="660">
        <v>1</v>
      </c>
      <c r="V27" s="661">
        <v>1113</v>
      </c>
      <c r="W27" s="726">
        <v>1114</v>
      </c>
      <c r="X27" s="660">
        <v>1</v>
      </c>
      <c r="Y27" s="661">
        <v>1109</v>
      </c>
      <c r="Z27" s="726">
        <v>1110</v>
      </c>
      <c r="AA27" s="660">
        <v>1</v>
      </c>
      <c r="AB27" s="661">
        <v>1113</v>
      </c>
      <c r="AC27" s="726">
        <v>1114</v>
      </c>
      <c r="AD27" s="660">
        <v>1</v>
      </c>
      <c r="AE27" s="661">
        <v>1113</v>
      </c>
      <c r="AF27" s="726">
        <v>1114</v>
      </c>
      <c r="AG27" s="660">
        <v>1</v>
      </c>
      <c r="AH27" s="661">
        <v>1113</v>
      </c>
      <c r="AI27" s="726">
        <v>1114</v>
      </c>
      <c r="AJ27" s="660">
        <v>1</v>
      </c>
      <c r="AK27" s="661">
        <v>1111</v>
      </c>
      <c r="AL27" s="726">
        <v>1112</v>
      </c>
      <c r="AM27" s="656">
        <v>1</v>
      </c>
      <c r="AN27" s="657">
        <v>1108.1666666666667</v>
      </c>
      <c r="AO27" s="1054">
        <v>1109.1666666666667</v>
      </c>
    </row>
    <row r="28" spans="2:41" x14ac:dyDescent="0.2">
      <c r="B28" s="1075" t="s">
        <v>976</v>
      </c>
      <c r="C28" s="656">
        <v>0</v>
      </c>
      <c r="D28" s="657">
        <v>139</v>
      </c>
      <c r="E28" s="674">
        <v>139</v>
      </c>
      <c r="F28" s="656">
        <v>0</v>
      </c>
      <c r="G28" s="657">
        <v>139</v>
      </c>
      <c r="H28" s="674">
        <v>139</v>
      </c>
      <c r="I28" s="660">
        <v>0</v>
      </c>
      <c r="J28" s="661">
        <v>144</v>
      </c>
      <c r="K28" s="726">
        <v>144</v>
      </c>
      <c r="L28" s="660">
        <v>0</v>
      </c>
      <c r="M28" s="661">
        <v>144</v>
      </c>
      <c r="N28" s="726">
        <v>144</v>
      </c>
      <c r="O28" s="660">
        <v>0</v>
      </c>
      <c r="P28" s="661">
        <v>144</v>
      </c>
      <c r="Q28" s="726">
        <v>144</v>
      </c>
      <c r="R28" s="660">
        <v>0</v>
      </c>
      <c r="S28" s="661">
        <v>144</v>
      </c>
      <c r="T28" s="726">
        <v>144</v>
      </c>
      <c r="U28" s="660">
        <v>0</v>
      </c>
      <c r="V28" s="661">
        <v>144</v>
      </c>
      <c r="W28" s="726">
        <v>144</v>
      </c>
      <c r="X28" s="660">
        <v>0</v>
      </c>
      <c r="Y28" s="661">
        <v>142</v>
      </c>
      <c r="Z28" s="726">
        <v>142</v>
      </c>
      <c r="AA28" s="660">
        <v>0</v>
      </c>
      <c r="AB28" s="661">
        <v>146</v>
      </c>
      <c r="AC28" s="726">
        <v>146</v>
      </c>
      <c r="AD28" s="660">
        <v>0</v>
      </c>
      <c r="AE28" s="661">
        <v>146</v>
      </c>
      <c r="AF28" s="726">
        <v>146</v>
      </c>
      <c r="AG28" s="660">
        <v>0</v>
      </c>
      <c r="AH28" s="661">
        <v>146</v>
      </c>
      <c r="AI28" s="726">
        <v>146</v>
      </c>
      <c r="AJ28" s="660">
        <v>0</v>
      </c>
      <c r="AK28" s="661">
        <v>147</v>
      </c>
      <c r="AL28" s="726">
        <v>147</v>
      </c>
      <c r="AM28" s="656">
        <v>0</v>
      </c>
      <c r="AN28" s="657">
        <v>143.75</v>
      </c>
      <c r="AO28" s="1054">
        <v>143.75</v>
      </c>
    </row>
    <row r="29" spans="2:41" x14ac:dyDescent="0.2">
      <c r="B29" s="1075" t="s">
        <v>977</v>
      </c>
      <c r="C29" s="656">
        <v>229</v>
      </c>
      <c r="D29" s="657">
        <v>187</v>
      </c>
      <c r="E29" s="674">
        <v>416</v>
      </c>
      <c r="F29" s="656">
        <v>246</v>
      </c>
      <c r="G29" s="657">
        <v>215</v>
      </c>
      <c r="H29" s="674">
        <v>461</v>
      </c>
      <c r="I29" s="660">
        <v>286</v>
      </c>
      <c r="J29" s="661">
        <v>260</v>
      </c>
      <c r="K29" s="726">
        <v>546</v>
      </c>
      <c r="L29" s="660">
        <v>296</v>
      </c>
      <c r="M29" s="661">
        <v>272</v>
      </c>
      <c r="N29" s="726">
        <v>568</v>
      </c>
      <c r="O29" s="660">
        <v>301</v>
      </c>
      <c r="P29" s="661">
        <v>277</v>
      </c>
      <c r="Q29" s="726">
        <v>578</v>
      </c>
      <c r="R29" s="660">
        <v>304</v>
      </c>
      <c r="S29" s="661">
        <v>281</v>
      </c>
      <c r="T29" s="726">
        <v>585</v>
      </c>
      <c r="U29" s="660">
        <v>304</v>
      </c>
      <c r="V29" s="661">
        <v>282</v>
      </c>
      <c r="W29" s="726">
        <v>586</v>
      </c>
      <c r="X29" s="660">
        <v>263</v>
      </c>
      <c r="Y29" s="661">
        <v>231</v>
      </c>
      <c r="Z29" s="726">
        <v>494</v>
      </c>
      <c r="AA29" s="660">
        <v>291</v>
      </c>
      <c r="AB29" s="661">
        <v>252</v>
      </c>
      <c r="AC29" s="726">
        <v>543</v>
      </c>
      <c r="AD29" s="660">
        <v>296</v>
      </c>
      <c r="AE29" s="661">
        <v>261</v>
      </c>
      <c r="AF29" s="726">
        <v>557</v>
      </c>
      <c r="AG29" s="660">
        <v>299</v>
      </c>
      <c r="AH29" s="661">
        <v>266</v>
      </c>
      <c r="AI29" s="726">
        <v>565</v>
      </c>
      <c r="AJ29" s="660">
        <v>304</v>
      </c>
      <c r="AK29" s="661">
        <v>268</v>
      </c>
      <c r="AL29" s="726">
        <v>572</v>
      </c>
      <c r="AM29" s="656">
        <v>284.91666666666669</v>
      </c>
      <c r="AN29" s="657">
        <v>254.33333333333334</v>
      </c>
      <c r="AO29" s="1054">
        <v>539.25</v>
      </c>
    </row>
    <row r="30" spans="2:41" ht="15" x14ac:dyDescent="0.25">
      <c r="B30" s="1056" t="s">
        <v>40</v>
      </c>
      <c r="C30" s="664">
        <v>1132</v>
      </c>
      <c r="D30" s="665">
        <v>1482</v>
      </c>
      <c r="E30" s="674">
        <v>2614</v>
      </c>
      <c r="F30" s="664">
        <v>1148</v>
      </c>
      <c r="G30" s="665">
        <v>1518</v>
      </c>
      <c r="H30" s="674">
        <v>2666</v>
      </c>
      <c r="I30" s="664">
        <v>1185</v>
      </c>
      <c r="J30" s="665">
        <v>1581</v>
      </c>
      <c r="K30" s="674">
        <v>2766</v>
      </c>
      <c r="L30" s="664">
        <v>1192</v>
      </c>
      <c r="M30" s="665">
        <v>1599</v>
      </c>
      <c r="N30" s="679">
        <v>2791</v>
      </c>
      <c r="O30" s="664">
        <v>1196</v>
      </c>
      <c r="P30" s="665">
        <v>1606</v>
      </c>
      <c r="Q30" s="679">
        <v>2802</v>
      </c>
      <c r="R30" s="664">
        <v>1196</v>
      </c>
      <c r="S30" s="665">
        <v>1610</v>
      </c>
      <c r="T30" s="679">
        <v>2806</v>
      </c>
      <c r="U30" s="664">
        <v>1194</v>
      </c>
      <c r="V30" s="665">
        <v>1610</v>
      </c>
      <c r="W30" s="679">
        <v>2804</v>
      </c>
      <c r="X30" s="664">
        <v>1152</v>
      </c>
      <c r="Y30" s="665">
        <v>1553</v>
      </c>
      <c r="Z30" s="679">
        <v>2705</v>
      </c>
      <c r="AA30" s="664">
        <v>1176</v>
      </c>
      <c r="AB30" s="665">
        <v>1581</v>
      </c>
      <c r="AC30" s="679">
        <v>2757</v>
      </c>
      <c r="AD30" s="664">
        <v>1175</v>
      </c>
      <c r="AE30" s="665">
        <v>1590</v>
      </c>
      <c r="AF30" s="679">
        <v>2765</v>
      </c>
      <c r="AG30" s="664">
        <v>1179</v>
      </c>
      <c r="AH30" s="665">
        <v>1595</v>
      </c>
      <c r="AI30" s="679">
        <v>2774</v>
      </c>
      <c r="AJ30" s="664">
        <v>1184</v>
      </c>
      <c r="AK30" s="665">
        <v>1596</v>
      </c>
      <c r="AL30" s="679">
        <v>2780</v>
      </c>
      <c r="AM30" s="664">
        <v>1175.75</v>
      </c>
      <c r="AN30" s="665">
        <v>1576.75</v>
      </c>
      <c r="AO30" s="1054">
        <v>2752.5</v>
      </c>
    </row>
    <row r="31" spans="2:41" ht="21.75" customHeight="1" x14ac:dyDescent="0.2">
      <c r="B31" s="1057" t="s">
        <v>980</v>
      </c>
      <c r="C31" s="1058"/>
      <c r="D31" s="1059"/>
      <c r="E31" s="1060"/>
      <c r="F31" s="1058"/>
      <c r="G31" s="1059"/>
      <c r="H31" s="1060"/>
      <c r="I31" s="1058"/>
      <c r="J31" s="1059"/>
      <c r="K31" s="1060"/>
      <c r="L31" s="1058"/>
      <c r="M31" s="1059"/>
      <c r="N31" s="1060"/>
      <c r="O31" s="1058"/>
      <c r="P31" s="1059"/>
      <c r="Q31" s="1060"/>
      <c r="R31" s="1058"/>
      <c r="S31" s="1059"/>
      <c r="T31" s="1060"/>
      <c r="U31" s="1058"/>
      <c r="V31" s="1059"/>
      <c r="W31" s="1060"/>
      <c r="X31" s="1058"/>
      <c r="Y31" s="1059"/>
      <c r="Z31" s="1060"/>
      <c r="AA31" s="1058"/>
      <c r="AB31" s="1059"/>
      <c r="AC31" s="1060"/>
      <c r="AD31" s="1058"/>
      <c r="AE31" s="1059"/>
      <c r="AF31" s="1060"/>
      <c r="AG31" s="1058"/>
      <c r="AH31" s="1059"/>
      <c r="AI31" s="1060"/>
      <c r="AJ31" s="1058"/>
      <c r="AK31" s="1059"/>
      <c r="AL31" s="1060"/>
      <c r="AM31" s="1058"/>
      <c r="AN31" s="1059"/>
      <c r="AO31" s="1061"/>
    </row>
    <row r="32" spans="2:41" x14ac:dyDescent="0.2">
      <c r="B32" s="699" t="s">
        <v>972</v>
      </c>
      <c r="C32" s="656">
        <v>5847</v>
      </c>
      <c r="D32" s="657">
        <v>653</v>
      </c>
      <c r="E32" s="674">
        <v>6500</v>
      </c>
      <c r="F32" s="656">
        <v>5848</v>
      </c>
      <c r="G32" s="657">
        <v>658</v>
      </c>
      <c r="H32" s="674">
        <v>6506</v>
      </c>
      <c r="I32" s="656">
        <v>5842</v>
      </c>
      <c r="J32" s="657">
        <v>658</v>
      </c>
      <c r="K32" s="674">
        <v>6500</v>
      </c>
      <c r="L32" s="656">
        <v>5859</v>
      </c>
      <c r="M32" s="657">
        <v>659</v>
      </c>
      <c r="N32" s="674">
        <v>6518</v>
      </c>
      <c r="O32" s="656">
        <v>5875</v>
      </c>
      <c r="P32" s="657">
        <v>660</v>
      </c>
      <c r="Q32" s="674">
        <v>6535</v>
      </c>
      <c r="R32" s="656">
        <v>5909</v>
      </c>
      <c r="S32" s="657">
        <v>666</v>
      </c>
      <c r="T32" s="674">
        <v>6575</v>
      </c>
      <c r="U32" s="656">
        <v>5925</v>
      </c>
      <c r="V32" s="657">
        <v>664</v>
      </c>
      <c r="W32" s="674">
        <v>6589</v>
      </c>
      <c r="X32" s="656">
        <v>5952</v>
      </c>
      <c r="Y32" s="657">
        <v>669</v>
      </c>
      <c r="Z32" s="674">
        <v>6621</v>
      </c>
      <c r="AA32" s="656">
        <v>5954</v>
      </c>
      <c r="AB32" s="657">
        <v>667</v>
      </c>
      <c r="AC32" s="674">
        <v>6621</v>
      </c>
      <c r="AD32" s="656">
        <v>5989</v>
      </c>
      <c r="AE32" s="657">
        <v>670</v>
      </c>
      <c r="AF32" s="674">
        <v>6659</v>
      </c>
      <c r="AG32" s="656">
        <v>6013</v>
      </c>
      <c r="AH32" s="657">
        <v>665</v>
      </c>
      <c r="AI32" s="674">
        <v>6678</v>
      </c>
      <c r="AJ32" s="656">
        <v>6010</v>
      </c>
      <c r="AK32" s="657">
        <v>666</v>
      </c>
      <c r="AL32" s="674">
        <v>6676</v>
      </c>
      <c r="AM32" s="656">
        <v>5918.583333333333</v>
      </c>
      <c r="AN32" s="657">
        <v>662.91666666666663</v>
      </c>
      <c r="AO32" s="1054">
        <v>6581.5</v>
      </c>
    </row>
    <row r="33" spans="2:41" x14ac:dyDescent="0.2">
      <c r="B33" s="1075" t="s">
        <v>973</v>
      </c>
      <c r="C33" s="656">
        <v>1893</v>
      </c>
      <c r="D33" s="657">
        <v>209</v>
      </c>
      <c r="E33" s="674">
        <v>2102</v>
      </c>
      <c r="F33" s="656">
        <v>1901</v>
      </c>
      <c r="G33" s="657">
        <v>210</v>
      </c>
      <c r="H33" s="674">
        <v>2111</v>
      </c>
      <c r="I33" s="656">
        <v>1902</v>
      </c>
      <c r="J33" s="657">
        <v>214</v>
      </c>
      <c r="K33" s="726">
        <v>2116</v>
      </c>
      <c r="L33" s="656">
        <v>1921</v>
      </c>
      <c r="M33" s="657">
        <v>216</v>
      </c>
      <c r="N33" s="726">
        <v>2137</v>
      </c>
      <c r="O33" s="656">
        <v>1918</v>
      </c>
      <c r="P33" s="657">
        <v>218</v>
      </c>
      <c r="Q33" s="726">
        <v>2136</v>
      </c>
      <c r="R33" s="656">
        <v>1928</v>
      </c>
      <c r="S33" s="657">
        <v>223</v>
      </c>
      <c r="T33" s="726">
        <v>2151</v>
      </c>
      <c r="U33" s="656">
        <v>1927</v>
      </c>
      <c r="V33" s="657">
        <v>235</v>
      </c>
      <c r="W33" s="726">
        <v>2162</v>
      </c>
      <c r="X33" s="656">
        <v>1923</v>
      </c>
      <c r="Y33" s="657">
        <v>236</v>
      </c>
      <c r="Z33" s="726">
        <v>2159</v>
      </c>
      <c r="AA33" s="656">
        <v>1921</v>
      </c>
      <c r="AB33" s="657">
        <v>229</v>
      </c>
      <c r="AC33" s="726">
        <v>2150</v>
      </c>
      <c r="AD33" s="656">
        <v>1929</v>
      </c>
      <c r="AE33" s="657">
        <v>232</v>
      </c>
      <c r="AF33" s="726">
        <v>2161</v>
      </c>
      <c r="AG33" s="656">
        <v>1947</v>
      </c>
      <c r="AH33" s="657">
        <v>235</v>
      </c>
      <c r="AI33" s="726">
        <v>2182</v>
      </c>
      <c r="AJ33" s="656">
        <v>1946</v>
      </c>
      <c r="AK33" s="657">
        <v>232</v>
      </c>
      <c r="AL33" s="726">
        <v>2178</v>
      </c>
      <c r="AM33" s="656">
        <v>1921.3333333333333</v>
      </c>
      <c r="AN33" s="657">
        <v>224.08333333333334</v>
      </c>
      <c r="AO33" s="1054">
        <v>2145.4166666666665</v>
      </c>
    </row>
    <row r="34" spans="2:41" x14ac:dyDescent="0.2">
      <c r="B34" s="1075" t="s">
        <v>974</v>
      </c>
      <c r="C34" s="656">
        <v>449</v>
      </c>
      <c r="D34" s="657">
        <v>36</v>
      </c>
      <c r="E34" s="674">
        <v>485</v>
      </c>
      <c r="F34" s="656">
        <v>450</v>
      </c>
      <c r="G34" s="657">
        <v>36</v>
      </c>
      <c r="H34" s="674">
        <v>486</v>
      </c>
      <c r="I34" s="656">
        <v>449</v>
      </c>
      <c r="J34" s="657">
        <v>36</v>
      </c>
      <c r="K34" s="726">
        <v>485</v>
      </c>
      <c r="L34" s="656">
        <v>451</v>
      </c>
      <c r="M34" s="657">
        <v>35</v>
      </c>
      <c r="N34" s="726">
        <v>486</v>
      </c>
      <c r="O34" s="656">
        <v>452</v>
      </c>
      <c r="P34" s="657">
        <v>35</v>
      </c>
      <c r="Q34" s="726">
        <v>487</v>
      </c>
      <c r="R34" s="656">
        <v>457</v>
      </c>
      <c r="S34" s="657">
        <v>36</v>
      </c>
      <c r="T34" s="726">
        <v>493</v>
      </c>
      <c r="U34" s="656">
        <v>465</v>
      </c>
      <c r="V34" s="657">
        <v>36</v>
      </c>
      <c r="W34" s="726">
        <v>501</v>
      </c>
      <c r="X34" s="656">
        <v>467</v>
      </c>
      <c r="Y34" s="657">
        <v>36</v>
      </c>
      <c r="Z34" s="726">
        <v>503</v>
      </c>
      <c r="AA34" s="656">
        <v>468</v>
      </c>
      <c r="AB34" s="657">
        <v>36</v>
      </c>
      <c r="AC34" s="726">
        <v>504</v>
      </c>
      <c r="AD34" s="656">
        <v>468</v>
      </c>
      <c r="AE34" s="657">
        <v>35</v>
      </c>
      <c r="AF34" s="726">
        <v>503</v>
      </c>
      <c r="AG34" s="656">
        <v>470</v>
      </c>
      <c r="AH34" s="657">
        <v>35</v>
      </c>
      <c r="AI34" s="726">
        <v>505</v>
      </c>
      <c r="AJ34" s="656">
        <v>469</v>
      </c>
      <c r="AK34" s="657">
        <v>36</v>
      </c>
      <c r="AL34" s="726">
        <v>505</v>
      </c>
      <c r="AM34" s="656">
        <v>459.58333333333331</v>
      </c>
      <c r="AN34" s="657">
        <v>35.666666666666671</v>
      </c>
      <c r="AO34" s="1054">
        <v>495.25</v>
      </c>
    </row>
    <row r="35" spans="2:41" x14ac:dyDescent="0.2">
      <c r="B35" s="1075" t="s">
        <v>975</v>
      </c>
      <c r="C35" s="656">
        <v>2</v>
      </c>
      <c r="D35" s="657">
        <v>7075</v>
      </c>
      <c r="E35" s="674">
        <v>7077</v>
      </c>
      <c r="F35" s="656">
        <v>2</v>
      </c>
      <c r="G35" s="657">
        <v>7095</v>
      </c>
      <c r="H35" s="674">
        <v>7097</v>
      </c>
      <c r="I35" s="656">
        <v>2</v>
      </c>
      <c r="J35" s="657">
        <v>7146</v>
      </c>
      <c r="K35" s="726">
        <v>7148</v>
      </c>
      <c r="L35" s="656">
        <v>2</v>
      </c>
      <c r="M35" s="657">
        <v>7179</v>
      </c>
      <c r="N35" s="726">
        <v>7181</v>
      </c>
      <c r="O35" s="656">
        <v>2</v>
      </c>
      <c r="P35" s="657">
        <v>7195</v>
      </c>
      <c r="Q35" s="726">
        <v>7197</v>
      </c>
      <c r="R35" s="656">
        <v>2</v>
      </c>
      <c r="S35" s="657">
        <v>7208</v>
      </c>
      <c r="T35" s="726">
        <v>7210</v>
      </c>
      <c r="U35" s="656">
        <v>3</v>
      </c>
      <c r="V35" s="657">
        <v>7208</v>
      </c>
      <c r="W35" s="726">
        <v>7211</v>
      </c>
      <c r="X35" s="656">
        <v>3</v>
      </c>
      <c r="Y35" s="657">
        <v>7201</v>
      </c>
      <c r="Z35" s="726">
        <v>7204</v>
      </c>
      <c r="AA35" s="656">
        <v>3</v>
      </c>
      <c r="AB35" s="657">
        <v>7199</v>
      </c>
      <c r="AC35" s="726">
        <v>7202</v>
      </c>
      <c r="AD35" s="656">
        <v>3</v>
      </c>
      <c r="AE35" s="657">
        <v>7213</v>
      </c>
      <c r="AF35" s="726">
        <v>7216</v>
      </c>
      <c r="AG35" s="656">
        <v>3</v>
      </c>
      <c r="AH35" s="657">
        <v>7226</v>
      </c>
      <c r="AI35" s="726">
        <v>7229</v>
      </c>
      <c r="AJ35" s="656">
        <v>3</v>
      </c>
      <c r="AK35" s="657">
        <v>7228</v>
      </c>
      <c r="AL35" s="726">
        <v>7231</v>
      </c>
      <c r="AM35" s="656">
        <v>2.5</v>
      </c>
      <c r="AN35" s="657">
        <v>7181.083333333333</v>
      </c>
      <c r="AO35" s="1054">
        <v>7183.583333333333</v>
      </c>
    </row>
    <row r="36" spans="2:41" x14ac:dyDescent="0.2">
      <c r="B36" s="1075" t="s">
        <v>976</v>
      </c>
      <c r="C36" s="656">
        <v>0</v>
      </c>
      <c r="D36" s="657">
        <v>1084</v>
      </c>
      <c r="E36" s="674">
        <v>1084</v>
      </c>
      <c r="F36" s="656">
        <v>0</v>
      </c>
      <c r="G36" s="657">
        <v>1095</v>
      </c>
      <c r="H36" s="674">
        <v>1095</v>
      </c>
      <c r="I36" s="656">
        <v>0</v>
      </c>
      <c r="J36" s="657">
        <v>1114</v>
      </c>
      <c r="K36" s="726">
        <v>1114</v>
      </c>
      <c r="L36" s="656">
        <v>0</v>
      </c>
      <c r="M36" s="657">
        <v>1125</v>
      </c>
      <c r="N36" s="726">
        <v>1125</v>
      </c>
      <c r="O36" s="656">
        <v>0</v>
      </c>
      <c r="P36" s="657">
        <v>1128</v>
      </c>
      <c r="Q36" s="726">
        <v>1128</v>
      </c>
      <c r="R36" s="656">
        <v>0</v>
      </c>
      <c r="S36" s="657">
        <v>1140</v>
      </c>
      <c r="T36" s="726">
        <v>1140</v>
      </c>
      <c r="U36" s="656">
        <v>0</v>
      </c>
      <c r="V36" s="657">
        <v>1145</v>
      </c>
      <c r="W36" s="726">
        <v>1145</v>
      </c>
      <c r="X36" s="656">
        <v>0</v>
      </c>
      <c r="Y36" s="657">
        <v>1140</v>
      </c>
      <c r="Z36" s="726">
        <v>1140</v>
      </c>
      <c r="AA36" s="656">
        <v>0</v>
      </c>
      <c r="AB36" s="657">
        <v>1142</v>
      </c>
      <c r="AC36" s="726">
        <v>1142</v>
      </c>
      <c r="AD36" s="656">
        <v>0</v>
      </c>
      <c r="AE36" s="657">
        <v>1153</v>
      </c>
      <c r="AF36" s="726">
        <v>1153</v>
      </c>
      <c r="AG36" s="656">
        <v>0</v>
      </c>
      <c r="AH36" s="657">
        <v>1158</v>
      </c>
      <c r="AI36" s="726">
        <v>1158</v>
      </c>
      <c r="AJ36" s="656">
        <v>0</v>
      </c>
      <c r="AK36" s="657">
        <v>1162</v>
      </c>
      <c r="AL36" s="726">
        <v>1162</v>
      </c>
      <c r="AM36" s="656">
        <v>0</v>
      </c>
      <c r="AN36" s="657">
        <v>1132.1666666666667</v>
      </c>
      <c r="AO36" s="1054">
        <v>1132.1666666666667</v>
      </c>
    </row>
    <row r="37" spans="2:41" x14ac:dyDescent="0.2">
      <c r="B37" s="1075" t="s">
        <v>977</v>
      </c>
      <c r="C37" s="656">
        <v>1656</v>
      </c>
      <c r="D37" s="657">
        <v>1709</v>
      </c>
      <c r="E37" s="674">
        <v>3365</v>
      </c>
      <c r="F37" s="656">
        <v>1706</v>
      </c>
      <c r="G37" s="657">
        <v>1787</v>
      </c>
      <c r="H37" s="674">
        <v>3493</v>
      </c>
      <c r="I37" s="656">
        <v>1855</v>
      </c>
      <c r="J37" s="657">
        <v>1976</v>
      </c>
      <c r="K37" s="726">
        <v>3831</v>
      </c>
      <c r="L37" s="656">
        <v>1950</v>
      </c>
      <c r="M37" s="657">
        <v>2068</v>
      </c>
      <c r="N37" s="726">
        <v>4018</v>
      </c>
      <c r="O37" s="656">
        <v>2023</v>
      </c>
      <c r="P37" s="657">
        <v>2119</v>
      </c>
      <c r="Q37" s="726">
        <v>4142</v>
      </c>
      <c r="R37" s="656">
        <v>2065</v>
      </c>
      <c r="S37" s="657">
        <v>2148</v>
      </c>
      <c r="T37" s="726">
        <v>4213</v>
      </c>
      <c r="U37" s="656">
        <v>2028</v>
      </c>
      <c r="V37" s="657">
        <v>2116</v>
      </c>
      <c r="W37" s="726">
        <v>4144</v>
      </c>
      <c r="X37" s="656">
        <v>2000</v>
      </c>
      <c r="Y37" s="657">
        <v>2077</v>
      </c>
      <c r="Z37" s="726">
        <v>4077</v>
      </c>
      <c r="AA37" s="656">
        <v>1824</v>
      </c>
      <c r="AB37" s="657">
        <v>1866</v>
      </c>
      <c r="AC37" s="726">
        <v>3690</v>
      </c>
      <c r="AD37" s="656">
        <v>1941</v>
      </c>
      <c r="AE37" s="657">
        <v>2006</v>
      </c>
      <c r="AF37" s="726">
        <v>3947</v>
      </c>
      <c r="AG37" s="656">
        <v>2004</v>
      </c>
      <c r="AH37" s="657">
        <v>2054</v>
      </c>
      <c r="AI37" s="726">
        <v>4058</v>
      </c>
      <c r="AJ37" s="656">
        <v>2033</v>
      </c>
      <c r="AK37" s="657">
        <v>2095</v>
      </c>
      <c r="AL37" s="726">
        <v>4128</v>
      </c>
      <c r="AM37" s="656">
        <v>1923.7500000000002</v>
      </c>
      <c r="AN37" s="657">
        <v>2001.7499999999998</v>
      </c>
      <c r="AO37" s="1054">
        <v>3925.5</v>
      </c>
    </row>
    <row r="38" spans="2:41" ht="15" x14ac:dyDescent="0.25">
      <c r="B38" s="1056" t="s">
        <v>40</v>
      </c>
      <c r="C38" s="664">
        <v>9847</v>
      </c>
      <c r="D38" s="665">
        <v>10766</v>
      </c>
      <c r="E38" s="674">
        <v>20613</v>
      </c>
      <c r="F38" s="664">
        <v>9907</v>
      </c>
      <c r="G38" s="665">
        <v>10881</v>
      </c>
      <c r="H38" s="674">
        <v>20788</v>
      </c>
      <c r="I38" s="664">
        <v>10050</v>
      </c>
      <c r="J38" s="665">
        <v>11144</v>
      </c>
      <c r="K38" s="674">
        <v>21194</v>
      </c>
      <c r="L38" s="664">
        <v>10183</v>
      </c>
      <c r="M38" s="665">
        <v>11282</v>
      </c>
      <c r="N38" s="679">
        <v>21465</v>
      </c>
      <c r="O38" s="664">
        <v>10270</v>
      </c>
      <c r="P38" s="665">
        <v>11355</v>
      </c>
      <c r="Q38" s="679">
        <v>21625</v>
      </c>
      <c r="R38" s="664">
        <v>10361</v>
      </c>
      <c r="S38" s="665">
        <v>11421</v>
      </c>
      <c r="T38" s="679">
        <v>21782</v>
      </c>
      <c r="U38" s="664">
        <v>10348</v>
      </c>
      <c r="V38" s="665">
        <v>11404</v>
      </c>
      <c r="W38" s="679">
        <v>21752</v>
      </c>
      <c r="X38" s="664">
        <v>10345</v>
      </c>
      <c r="Y38" s="665">
        <v>11359</v>
      </c>
      <c r="Z38" s="679">
        <v>21704</v>
      </c>
      <c r="AA38" s="664">
        <v>10170</v>
      </c>
      <c r="AB38" s="665">
        <v>11139</v>
      </c>
      <c r="AC38" s="679">
        <v>21309</v>
      </c>
      <c r="AD38" s="664">
        <v>10330</v>
      </c>
      <c r="AE38" s="665">
        <v>11309</v>
      </c>
      <c r="AF38" s="679">
        <v>21639</v>
      </c>
      <c r="AG38" s="664">
        <v>10437</v>
      </c>
      <c r="AH38" s="665">
        <v>11373</v>
      </c>
      <c r="AI38" s="679">
        <v>21810</v>
      </c>
      <c r="AJ38" s="664">
        <v>10461</v>
      </c>
      <c r="AK38" s="665">
        <v>11419</v>
      </c>
      <c r="AL38" s="679">
        <v>21880</v>
      </c>
      <c r="AM38" s="664">
        <v>10225.75</v>
      </c>
      <c r="AN38" s="665">
        <v>11237.666666666668</v>
      </c>
      <c r="AO38" s="1054">
        <v>21463.416666666668</v>
      </c>
    </row>
    <row r="39" spans="2:41" ht="24" customHeight="1" x14ac:dyDescent="0.2">
      <c r="B39" s="1057" t="s">
        <v>981</v>
      </c>
      <c r="C39" s="1058"/>
      <c r="D39" s="1059"/>
      <c r="E39" s="1060"/>
      <c r="F39" s="1058"/>
      <c r="G39" s="1059"/>
      <c r="H39" s="1060"/>
      <c r="I39" s="1058"/>
      <c r="J39" s="1059"/>
      <c r="K39" s="1060"/>
      <c r="L39" s="1058"/>
      <c r="M39" s="1059"/>
      <c r="N39" s="1060"/>
      <c r="O39" s="1058"/>
      <c r="P39" s="1059"/>
      <c r="Q39" s="1060"/>
      <c r="R39" s="1058"/>
      <c r="S39" s="1059"/>
      <c r="T39" s="1060"/>
      <c r="U39" s="1058"/>
      <c r="V39" s="1059"/>
      <c r="W39" s="1060"/>
      <c r="X39" s="1058"/>
      <c r="Y39" s="1059"/>
      <c r="Z39" s="1060"/>
      <c r="AA39" s="1058"/>
      <c r="AB39" s="1059"/>
      <c r="AC39" s="1060"/>
      <c r="AD39" s="1058"/>
      <c r="AE39" s="1059"/>
      <c r="AF39" s="1060"/>
      <c r="AG39" s="1058"/>
      <c r="AH39" s="1059"/>
      <c r="AI39" s="1060"/>
      <c r="AJ39" s="1058"/>
      <c r="AK39" s="1059"/>
      <c r="AL39" s="1060"/>
      <c r="AM39" s="1058"/>
      <c r="AN39" s="1059"/>
      <c r="AO39" s="1061"/>
    </row>
    <row r="40" spans="2:41" x14ac:dyDescent="0.2">
      <c r="B40" s="699" t="s">
        <v>972</v>
      </c>
      <c r="C40" s="656">
        <v>2898</v>
      </c>
      <c r="D40" s="657">
        <v>184</v>
      </c>
      <c r="E40" s="674">
        <v>3082</v>
      </c>
      <c r="F40" s="656">
        <v>2891</v>
      </c>
      <c r="G40" s="657">
        <v>184</v>
      </c>
      <c r="H40" s="674">
        <v>3075</v>
      </c>
      <c r="I40" s="656">
        <v>2885</v>
      </c>
      <c r="J40" s="657">
        <v>184</v>
      </c>
      <c r="K40" s="674">
        <v>3069</v>
      </c>
      <c r="L40" s="656">
        <v>2865</v>
      </c>
      <c r="M40" s="657">
        <v>186</v>
      </c>
      <c r="N40" s="674">
        <v>3051</v>
      </c>
      <c r="O40" s="656">
        <v>2855</v>
      </c>
      <c r="P40" s="657">
        <v>183</v>
      </c>
      <c r="Q40" s="674">
        <v>3038</v>
      </c>
      <c r="R40" s="656">
        <v>2858</v>
      </c>
      <c r="S40" s="657">
        <v>182</v>
      </c>
      <c r="T40" s="674">
        <v>3040</v>
      </c>
      <c r="U40" s="656">
        <v>2851</v>
      </c>
      <c r="V40" s="657">
        <v>180</v>
      </c>
      <c r="W40" s="674">
        <v>3031</v>
      </c>
      <c r="X40" s="656">
        <v>2844</v>
      </c>
      <c r="Y40" s="657">
        <v>181</v>
      </c>
      <c r="Z40" s="674">
        <v>3025</v>
      </c>
      <c r="AA40" s="656">
        <v>2820</v>
      </c>
      <c r="AB40" s="657">
        <v>183</v>
      </c>
      <c r="AC40" s="674">
        <v>3003</v>
      </c>
      <c r="AD40" s="656">
        <v>2809</v>
      </c>
      <c r="AE40" s="657">
        <v>181</v>
      </c>
      <c r="AF40" s="674">
        <v>2990</v>
      </c>
      <c r="AG40" s="656">
        <v>2790</v>
      </c>
      <c r="AH40" s="657">
        <v>179</v>
      </c>
      <c r="AI40" s="674">
        <v>2969</v>
      </c>
      <c r="AJ40" s="656">
        <v>2777</v>
      </c>
      <c r="AK40" s="657">
        <v>178</v>
      </c>
      <c r="AL40" s="674">
        <v>2955</v>
      </c>
      <c r="AM40" s="656">
        <v>2845.25</v>
      </c>
      <c r="AN40" s="657">
        <v>182.08333333333334</v>
      </c>
      <c r="AO40" s="1054">
        <v>3027.3333333333335</v>
      </c>
    </row>
    <row r="41" spans="2:41" x14ac:dyDescent="0.2">
      <c r="B41" s="1075" t="s">
        <v>973</v>
      </c>
      <c r="C41" s="656">
        <v>1135</v>
      </c>
      <c r="D41" s="657">
        <v>97</v>
      </c>
      <c r="E41" s="674">
        <v>1232</v>
      </c>
      <c r="F41" s="660">
        <v>1127</v>
      </c>
      <c r="G41" s="661">
        <v>99</v>
      </c>
      <c r="H41" s="674">
        <v>1226</v>
      </c>
      <c r="I41" s="660">
        <v>1127</v>
      </c>
      <c r="J41" s="661">
        <v>98</v>
      </c>
      <c r="K41" s="726">
        <v>1225</v>
      </c>
      <c r="L41" s="660">
        <v>1119</v>
      </c>
      <c r="M41" s="661">
        <v>97</v>
      </c>
      <c r="N41" s="726">
        <v>1216</v>
      </c>
      <c r="O41" s="660">
        <v>1118</v>
      </c>
      <c r="P41" s="661">
        <v>97</v>
      </c>
      <c r="Q41" s="726">
        <v>1215</v>
      </c>
      <c r="R41" s="660">
        <v>1113</v>
      </c>
      <c r="S41" s="661">
        <v>97</v>
      </c>
      <c r="T41" s="726">
        <v>1210</v>
      </c>
      <c r="U41" s="660">
        <v>1103</v>
      </c>
      <c r="V41" s="661">
        <v>95</v>
      </c>
      <c r="W41" s="726">
        <v>1198</v>
      </c>
      <c r="X41" s="660">
        <v>1105</v>
      </c>
      <c r="Y41" s="661">
        <v>96</v>
      </c>
      <c r="Z41" s="726">
        <v>1201</v>
      </c>
      <c r="AA41" s="660">
        <v>1101</v>
      </c>
      <c r="AB41" s="661">
        <v>97</v>
      </c>
      <c r="AC41" s="726">
        <v>1198</v>
      </c>
      <c r="AD41" s="660">
        <v>1092</v>
      </c>
      <c r="AE41" s="661">
        <v>98</v>
      </c>
      <c r="AF41" s="726">
        <v>1190</v>
      </c>
      <c r="AG41" s="660">
        <v>1086</v>
      </c>
      <c r="AH41" s="661">
        <v>98</v>
      </c>
      <c r="AI41" s="726">
        <v>1184</v>
      </c>
      <c r="AJ41" s="660">
        <v>1094</v>
      </c>
      <c r="AK41" s="661">
        <v>101</v>
      </c>
      <c r="AL41" s="726">
        <v>1195</v>
      </c>
      <c r="AM41" s="656">
        <v>1110</v>
      </c>
      <c r="AN41" s="657">
        <v>97.5</v>
      </c>
      <c r="AO41" s="1054">
        <v>1207.5</v>
      </c>
    </row>
    <row r="42" spans="2:41" x14ac:dyDescent="0.2">
      <c r="B42" s="1075" t="s">
        <v>974</v>
      </c>
      <c r="C42" s="656">
        <v>125</v>
      </c>
      <c r="D42" s="657">
        <v>14</v>
      </c>
      <c r="E42" s="674">
        <v>139</v>
      </c>
      <c r="F42" s="660">
        <v>125</v>
      </c>
      <c r="G42" s="661">
        <v>14</v>
      </c>
      <c r="H42" s="674">
        <v>139</v>
      </c>
      <c r="I42" s="660">
        <v>127</v>
      </c>
      <c r="J42" s="661">
        <v>14</v>
      </c>
      <c r="K42" s="726">
        <v>141</v>
      </c>
      <c r="L42" s="660">
        <v>129</v>
      </c>
      <c r="M42" s="661">
        <v>14</v>
      </c>
      <c r="N42" s="726">
        <v>143</v>
      </c>
      <c r="O42" s="660">
        <v>129</v>
      </c>
      <c r="P42" s="661">
        <v>14</v>
      </c>
      <c r="Q42" s="726">
        <v>143</v>
      </c>
      <c r="R42" s="660">
        <v>129</v>
      </c>
      <c r="S42" s="661">
        <v>15</v>
      </c>
      <c r="T42" s="726">
        <v>144</v>
      </c>
      <c r="U42" s="660">
        <v>130</v>
      </c>
      <c r="V42" s="661">
        <v>15</v>
      </c>
      <c r="W42" s="726">
        <v>145</v>
      </c>
      <c r="X42" s="660">
        <v>131</v>
      </c>
      <c r="Y42" s="661">
        <v>14</v>
      </c>
      <c r="Z42" s="726">
        <v>145</v>
      </c>
      <c r="AA42" s="660">
        <v>130</v>
      </c>
      <c r="AB42" s="661">
        <v>14</v>
      </c>
      <c r="AC42" s="726">
        <v>144</v>
      </c>
      <c r="AD42" s="660">
        <v>130</v>
      </c>
      <c r="AE42" s="661">
        <v>14</v>
      </c>
      <c r="AF42" s="726">
        <v>144</v>
      </c>
      <c r="AG42" s="660">
        <v>128</v>
      </c>
      <c r="AH42" s="661">
        <v>14</v>
      </c>
      <c r="AI42" s="726">
        <v>142</v>
      </c>
      <c r="AJ42" s="660">
        <v>128</v>
      </c>
      <c r="AK42" s="661">
        <v>14</v>
      </c>
      <c r="AL42" s="726">
        <v>142</v>
      </c>
      <c r="AM42" s="656">
        <v>128.41666666666666</v>
      </c>
      <c r="AN42" s="657">
        <v>14.166666666666666</v>
      </c>
      <c r="AO42" s="1054">
        <v>142.58333333333331</v>
      </c>
    </row>
    <row r="43" spans="2:41" x14ac:dyDescent="0.2">
      <c r="B43" s="1075" t="s">
        <v>975</v>
      </c>
      <c r="C43" s="656">
        <v>1</v>
      </c>
      <c r="D43" s="657">
        <v>4764</v>
      </c>
      <c r="E43" s="674">
        <v>4765</v>
      </c>
      <c r="F43" s="660">
        <v>1</v>
      </c>
      <c r="G43" s="661">
        <v>4759</v>
      </c>
      <c r="H43" s="674">
        <v>4760</v>
      </c>
      <c r="I43" s="660">
        <v>1</v>
      </c>
      <c r="J43" s="661">
        <v>4759</v>
      </c>
      <c r="K43" s="726">
        <v>4760</v>
      </c>
      <c r="L43" s="660">
        <v>1</v>
      </c>
      <c r="M43" s="661">
        <v>4762</v>
      </c>
      <c r="N43" s="726">
        <v>4763</v>
      </c>
      <c r="O43" s="660">
        <v>1</v>
      </c>
      <c r="P43" s="661">
        <v>4762</v>
      </c>
      <c r="Q43" s="726">
        <v>4763</v>
      </c>
      <c r="R43" s="660">
        <v>1</v>
      </c>
      <c r="S43" s="661">
        <v>4762</v>
      </c>
      <c r="T43" s="726">
        <v>4763</v>
      </c>
      <c r="U43" s="660">
        <v>1</v>
      </c>
      <c r="V43" s="661">
        <v>4768</v>
      </c>
      <c r="W43" s="726">
        <v>4769</v>
      </c>
      <c r="X43" s="660">
        <v>1</v>
      </c>
      <c r="Y43" s="661">
        <v>4771</v>
      </c>
      <c r="Z43" s="726">
        <v>4772</v>
      </c>
      <c r="AA43" s="660">
        <v>1</v>
      </c>
      <c r="AB43" s="661">
        <v>4743</v>
      </c>
      <c r="AC43" s="726">
        <v>4744</v>
      </c>
      <c r="AD43" s="660">
        <v>1</v>
      </c>
      <c r="AE43" s="661">
        <v>4741</v>
      </c>
      <c r="AF43" s="726">
        <v>4742</v>
      </c>
      <c r="AG43" s="660">
        <v>1</v>
      </c>
      <c r="AH43" s="661">
        <v>4742</v>
      </c>
      <c r="AI43" s="726">
        <v>4743</v>
      </c>
      <c r="AJ43" s="660">
        <v>1</v>
      </c>
      <c r="AK43" s="661">
        <v>4753</v>
      </c>
      <c r="AL43" s="726">
        <v>4754</v>
      </c>
      <c r="AM43" s="656">
        <v>1</v>
      </c>
      <c r="AN43" s="657">
        <v>4757.166666666667</v>
      </c>
      <c r="AO43" s="1054">
        <v>4758.166666666667</v>
      </c>
    </row>
    <row r="44" spans="2:41" x14ac:dyDescent="0.2">
      <c r="B44" s="1075" t="s">
        <v>976</v>
      </c>
      <c r="C44" s="656">
        <v>0</v>
      </c>
      <c r="D44" s="657">
        <v>223</v>
      </c>
      <c r="E44" s="674">
        <v>223</v>
      </c>
      <c r="F44" s="660">
        <v>0</v>
      </c>
      <c r="G44" s="661">
        <v>222</v>
      </c>
      <c r="H44" s="674">
        <v>222</v>
      </c>
      <c r="I44" s="660">
        <v>0</v>
      </c>
      <c r="J44" s="661">
        <v>222</v>
      </c>
      <c r="K44" s="726">
        <v>222</v>
      </c>
      <c r="L44" s="660">
        <v>0</v>
      </c>
      <c r="M44" s="661">
        <v>222</v>
      </c>
      <c r="N44" s="726">
        <v>222</v>
      </c>
      <c r="O44" s="660">
        <v>0</v>
      </c>
      <c r="P44" s="661">
        <v>222</v>
      </c>
      <c r="Q44" s="726">
        <v>222</v>
      </c>
      <c r="R44" s="660">
        <v>0</v>
      </c>
      <c r="S44" s="661">
        <v>226</v>
      </c>
      <c r="T44" s="726">
        <v>226</v>
      </c>
      <c r="U44" s="660">
        <v>0</v>
      </c>
      <c r="V44" s="661">
        <v>226</v>
      </c>
      <c r="W44" s="726">
        <v>226</v>
      </c>
      <c r="X44" s="660">
        <v>0</v>
      </c>
      <c r="Y44" s="661">
        <v>230</v>
      </c>
      <c r="Z44" s="726">
        <v>230</v>
      </c>
      <c r="AA44" s="660">
        <v>0</v>
      </c>
      <c r="AB44" s="661">
        <v>228</v>
      </c>
      <c r="AC44" s="726">
        <v>228</v>
      </c>
      <c r="AD44" s="660">
        <v>0</v>
      </c>
      <c r="AE44" s="661">
        <v>228</v>
      </c>
      <c r="AF44" s="726">
        <v>228</v>
      </c>
      <c r="AG44" s="660">
        <v>0</v>
      </c>
      <c r="AH44" s="661">
        <v>230</v>
      </c>
      <c r="AI44" s="726">
        <v>230</v>
      </c>
      <c r="AJ44" s="660">
        <v>0</v>
      </c>
      <c r="AK44" s="661">
        <v>230</v>
      </c>
      <c r="AL44" s="726">
        <v>230</v>
      </c>
      <c r="AM44" s="656">
        <v>0</v>
      </c>
      <c r="AN44" s="657">
        <v>225.75</v>
      </c>
      <c r="AO44" s="1054">
        <v>225.75</v>
      </c>
    </row>
    <row r="45" spans="2:41" x14ac:dyDescent="0.2">
      <c r="B45" s="1075" t="s">
        <v>977</v>
      </c>
      <c r="C45" s="656">
        <v>542</v>
      </c>
      <c r="D45" s="657">
        <v>499</v>
      </c>
      <c r="E45" s="674">
        <v>1041</v>
      </c>
      <c r="F45" s="660">
        <v>547</v>
      </c>
      <c r="G45" s="661">
        <v>502</v>
      </c>
      <c r="H45" s="674">
        <v>1049</v>
      </c>
      <c r="I45" s="660">
        <v>556</v>
      </c>
      <c r="J45" s="661">
        <v>523</v>
      </c>
      <c r="K45" s="726">
        <v>1079</v>
      </c>
      <c r="L45" s="660">
        <v>566</v>
      </c>
      <c r="M45" s="661">
        <v>542</v>
      </c>
      <c r="N45" s="726">
        <v>1108</v>
      </c>
      <c r="O45" s="660">
        <v>595</v>
      </c>
      <c r="P45" s="661">
        <v>569</v>
      </c>
      <c r="Q45" s="726">
        <v>1164</v>
      </c>
      <c r="R45" s="660">
        <v>634</v>
      </c>
      <c r="S45" s="661">
        <v>604</v>
      </c>
      <c r="T45" s="726">
        <v>1238</v>
      </c>
      <c r="U45" s="660">
        <v>685</v>
      </c>
      <c r="V45" s="661">
        <v>663</v>
      </c>
      <c r="W45" s="726">
        <v>1348</v>
      </c>
      <c r="X45" s="660">
        <v>725</v>
      </c>
      <c r="Y45" s="661">
        <v>704</v>
      </c>
      <c r="Z45" s="726">
        <v>1429</v>
      </c>
      <c r="AA45" s="660">
        <v>618</v>
      </c>
      <c r="AB45" s="661">
        <v>569</v>
      </c>
      <c r="AC45" s="726">
        <v>1187</v>
      </c>
      <c r="AD45" s="660">
        <v>649</v>
      </c>
      <c r="AE45" s="661">
        <v>598</v>
      </c>
      <c r="AF45" s="726">
        <v>1247</v>
      </c>
      <c r="AG45" s="660">
        <v>684</v>
      </c>
      <c r="AH45" s="661">
        <v>639</v>
      </c>
      <c r="AI45" s="726">
        <v>1323</v>
      </c>
      <c r="AJ45" s="660">
        <v>712</v>
      </c>
      <c r="AK45" s="661">
        <v>683</v>
      </c>
      <c r="AL45" s="726">
        <v>1395</v>
      </c>
      <c r="AM45" s="656">
        <v>626.08333333333337</v>
      </c>
      <c r="AN45" s="657">
        <v>591.25</v>
      </c>
      <c r="AO45" s="1054">
        <v>1217.3333333333335</v>
      </c>
    </row>
    <row r="46" spans="2:41" ht="15.75" x14ac:dyDescent="0.25">
      <c r="B46" s="1075" t="s">
        <v>982</v>
      </c>
      <c r="C46" s="656">
        <v>115</v>
      </c>
      <c r="D46" s="657">
        <v>316</v>
      </c>
      <c r="E46" s="674">
        <v>431</v>
      </c>
      <c r="F46" s="660">
        <v>113</v>
      </c>
      <c r="G46" s="661">
        <v>314</v>
      </c>
      <c r="H46" s="674">
        <v>427</v>
      </c>
      <c r="I46" s="660">
        <v>109</v>
      </c>
      <c r="J46" s="661">
        <v>310</v>
      </c>
      <c r="K46" s="726">
        <v>419</v>
      </c>
      <c r="L46" s="660">
        <v>107</v>
      </c>
      <c r="M46" s="661">
        <v>305</v>
      </c>
      <c r="N46" s="726">
        <v>412</v>
      </c>
      <c r="O46" s="660">
        <v>106</v>
      </c>
      <c r="P46" s="661">
        <v>305</v>
      </c>
      <c r="Q46" s="726">
        <v>411</v>
      </c>
      <c r="R46" s="660">
        <v>106</v>
      </c>
      <c r="S46" s="661">
        <v>303</v>
      </c>
      <c r="T46" s="726">
        <v>409</v>
      </c>
      <c r="U46" s="660">
        <v>107</v>
      </c>
      <c r="V46" s="661">
        <v>303</v>
      </c>
      <c r="W46" s="726">
        <v>410</v>
      </c>
      <c r="X46" s="660">
        <v>107</v>
      </c>
      <c r="Y46" s="661">
        <v>302</v>
      </c>
      <c r="Z46" s="726">
        <v>409</v>
      </c>
      <c r="AA46" s="660">
        <v>106</v>
      </c>
      <c r="AB46" s="661">
        <v>300</v>
      </c>
      <c r="AC46" s="726">
        <v>406</v>
      </c>
      <c r="AD46" s="660">
        <v>104</v>
      </c>
      <c r="AE46" s="661">
        <v>299</v>
      </c>
      <c r="AF46" s="726">
        <v>403</v>
      </c>
      <c r="AG46" s="660">
        <v>103</v>
      </c>
      <c r="AH46" s="661">
        <v>299</v>
      </c>
      <c r="AI46" s="726">
        <v>402</v>
      </c>
      <c r="AJ46" s="660">
        <v>103</v>
      </c>
      <c r="AK46" s="661">
        <v>299</v>
      </c>
      <c r="AL46" s="726">
        <v>402</v>
      </c>
      <c r="AM46" s="664">
        <v>107.16666666666667</v>
      </c>
      <c r="AN46" s="665">
        <v>304.58333333333331</v>
      </c>
      <c r="AO46" s="1054">
        <v>411.75</v>
      </c>
    </row>
    <row r="47" spans="2:41" ht="15" x14ac:dyDescent="0.25">
      <c r="B47" s="1056" t="s">
        <v>40</v>
      </c>
      <c r="C47" s="656">
        <v>4816</v>
      </c>
      <c r="D47" s="657">
        <v>6097</v>
      </c>
      <c r="E47" s="674">
        <v>10913</v>
      </c>
      <c r="F47" s="664">
        <v>4804</v>
      </c>
      <c r="G47" s="665">
        <v>6094</v>
      </c>
      <c r="H47" s="674">
        <v>10898</v>
      </c>
      <c r="I47" s="664">
        <v>4805</v>
      </c>
      <c r="J47" s="665">
        <v>6110</v>
      </c>
      <c r="K47" s="674">
        <v>10915</v>
      </c>
      <c r="L47" s="664">
        <v>4787</v>
      </c>
      <c r="M47" s="665">
        <v>6128</v>
      </c>
      <c r="N47" s="679">
        <v>10915</v>
      </c>
      <c r="O47" s="664">
        <v>4804</v>
      </c>
      <c r="P47" s="665">
        <v>6152</v>
      </c>
      <c r="Q47" s="679">
        <v>10956</v>
      </c>
      <c r="R47" s="664">
        <v>4841</v>
      </c>
      <c r="S47" s="665">
        <v>6189</v>
      </c>
      <c r="T47" s="679">
        <v>11030</v>
      </c>
      <c r="U47" s="664">
        <v>4877</v>
      </c>
      <c r="V47" s="665">
        <v>6250</v>
      </c>
      <c r="W47" s="679">
        <v>11127</v>
      </c>
      <c r="X47" s="664">
        <v>4913</v>
      </c>
      <c r="Y47" s="665">
        <v>6298</v>
      </c>
      <c r="Z47" s="679">
        <v>11211</v>
      </c>
      <c r="AA47" s="664">
        <v>4776</v>
      </c>
      <c r="AB47" s="665">
        <v>6134</v>
      </c>
      <c r="AC47" s="679">
        <v>10910</v>
      </c>
      <c r="AD47" s="664">
        <v>4785</v>
      </c>
      <c r="AE47" s="665">
        <v>6159</v>
      </c>
      <c r="AF47" s="679">
        <v>10944</v>
      </c>
      <c r="AG47" s="664">
        <v>4792</v>
      </c>
      <c r="AH47" s="665">
        <v>6201</v>
      </c>
      <c r="AI47" s="679">
        <v>10993</v>
      </c>
      <c r="AJ47" s="664">
        <v>4815</v>
      </c>
      <c r="AK47" s="665">
        <v>6258</v>
      </c>
      <c r="AL47" s="679">
        <v>11073</v>
      </c>
      <c r="AM47" s="664">
        <v>4817.916666666667</v>
      </c>
      <c r="AN47" s="665">
        <v>6172.5</v>
      </c>
      <c r="AO47" s="1054">
        <v>10990.416666666668</v>
      </c>
    </row>
    <row r="48" spans="2:41" ht="31.5" customHeight="1" x14ac:dyDescent="0.2">
      <c r="B48" s="1057" t="s">
        <v>983</v>
      </c>
      <c r="C48" s="1058"/>
      <c r="D48" s="1059"/>
      <c r="E48" s="1060"/>
      <c r="F48" s="1058"/>
      <c r="G48" s="1059"/>
      <c r="H48" s="1060"/>
      <c r="I48" s="1058"/>
      <c r="J48" s="1059"/>
      <c r="K48" s="1060"/>
      <c r="L48" s="1058"/>
      <c r="M48" s="1059"/>
      <c r="N48" s="1060"/>
      <c r="O48" s="1058"/>
      <c r="P48" s="1059"/>
      <c r="Q48" s="1060"/>
      <c r="R48" s="1058"/>
      <c r="S48" s="1059"/>
      <c r="T48" s="1060"/>
      <c r="U48" s="1058"/>
      <c r="V48" s="1059"/>
      <c r="W48" s="1060"/>
      <c r="X48" s="1058"/>
      <c r="Y48" s="1059"/>
      <c r="Z48" s="1060"/>
      <c r="AA48" s="1058"/>
      <c r="AB48" s="1059"/>
      <c r="AC48" s="1060"/>
      <c r="AD48" s="1058"/>
      <c r="AE48" s="1059"/>
      <c r="AF48" s="1060"/>
      <c r="AG48" s="1058"/>
      <c r="AH48" s="1059"/>
      <c r="AI48" s="1060"/>
      <c r="AJ48" s="1058"/>
      <c r="AK48" s="1059"/>
      <c r="AL48" s="1060"/>
      <c r="AM48" s="1058"/>
      <c r="AN48" s="1059"/>
      <c r="AO48" s="1061"/>
    </row>
    <row r="49" spans="2:41" x14ac:dyDescent="0.2">
      <c r="B49" s="699" t="s">
        <v>972</v>
      </c>
      <c r="C49" s="656">
        <v>8745</v>
      </c>
      <c r="D49" s="657">
        <v>837</v>
      </c>
      <c r="E49" s="674">
        <v>9582</v>
      </c>
      <c r="F49" s="656">
        <v>8739</v>
      </c>
      <c r="G49" s="657">
        <v>842</v>
      </c>
      <c r="H49" s="674">
        <v>9581</v>
      </c>
      <c r="I49" s="656">
        <v>8727</v>
      </c>
      <c r="J49" s="657">
        <v>842</v>
      </c>
      <c r="K49" s="674">
        <v>9569</v>
      </c>
      <c r="L49" s="656">
        <v>8724</v>
      </c>
      <c r="M49" s="657">
        <v>845</v>
      </c>
      <c r="N49" s="674">
        <v>9569</v>
      </c>
      <c r="O49" s="656">
        <v>8730</v>
      </c>
      <c r="P49" s="657">
        <v>843</v>
      </c>
      <c r="Q49" s="674">
        <v>9573</v>
      </c>
      <c r="R49" s="656">
        <v>8767</v>
      </c>
      <c r="S49" s="657">
        <v>848</v>
      </c>
      <c r="T49" s="674">
        <v>9615</v>
      </c>
      <c r="U49" s="656">
        <v>8776</v>
      </c>
      <c r="V49" s="657">
        <v>844</v>
      </c>
      <c r="W49" s="674">
        <v>9620</v>
      </c>
      <c r="X49" s="656">
        <v>8796</v>
      </c>
      <c r="Y49" s="657">
        <v>850</v>
      </c>
      <c r="Z49" s="674">
        <v>9646</v>
      </c>
      <c r="AA49" s="656">
        <v>8774</v>
      </c>
      <c r="AB49" s="657">
        <v>850</v>
      </c>
      <c r="AC49" s="674">
        <v>9624</v>
      </c>
      <c r="AD49" s="656">
        <v>8798</v>
      </c>
      <c r="AE49" s="657">
        <v>851</v>
      </c>
      <c r="AF49" s="674">
        <v>9649</v>
      </c>
      <c r="AG49" s="656">
        <v>8803</v>
      </c>
      <c r="AH49" s="657">
        <v>844</v>
      </c>
      <c r="AI49" s="674">
        <v>9647</v>
      </c>
      <c r="AJ49" s="656">
        <v>8787</v>
      </c>
      <c r="AK49" s="657">
        <v>844</v>
      </c>
      <c r="AL49" s="674">
        <v>9631</v>
      </c>
      <c r="AM49" s="656">
        <v>8763.8333333333321</v>
      </c>
      <c r="AN49" s="657">
        <v>845</v>
      </c>
      <c r="AO49" s="1054">
        <v>9608.8333333333339</v>
      </c>
    </row>
    <row r="50" spans="2:41" x14ac:dyDescent="0.2">
      <c r="B50" s="1075" t="s">
        <v>973</v>
      </c>
      <c r="C50" s="656">
        <v>3028</v>
      </c>
      <c r="D50" s="657">
        <v>306</v>
      </c>
      <c r="E50" s="674">
        <v>3334</v>
      </c>
      <c r="F50" s="660">
        <v>3028</v>
      </c>
      <c r="G50" s="661">
        <v>309</v>
      </c>
      <c r="H50" s="674">
        <v>3337</v>
      </c>
      <c r="I50" s="660">
        <v>3029</v>
      </c>
      <c r="J50" s="661">
        <v>312</v>
      </c>
      <c r="K50" s="726">
        <v>3341</v>
      </c>
      <c r="L50" s="660">
        <v>3040</v>
      </c>
      <c r="M50" s="661">
        <v>313</v>
      </c>
      <c r="N50" s="726">
        <v>3353</v>
      </c>
      <c r="O50" s="660">
        <v>3036</v>
      </c>
      <c r="P50" s="661">
        <v>315</v>
      </c>
      <c r="Q50" s="726">
        <v>3351</v>
      </c>
      <c r="R50" s="660">
        <v>3041</v>
      </c>
      <c r="S50" s="661">
        <v>320</v>
      </c>
      <c r="T50" s="726">
        <v>3361</v>
      </c>
      <c r="U50" s="660">
        <v>3030</v>
      </c>
      <c r="V50" s="661">
        <v>330</v>
      </c>
      <c r="W50" s="726">
        <v>3360</v>
      </c>
      <c r="X50" s="660">
        <v>3028</v>
      </c>
      <c r="Y50" s="661">
        <v>332</v>
      </c>
      <c r="Z50" s="726">
        <v>3360</v>
      </c>
      <c r="AA50" s="660">
        <v>3022</v>
      </c>
      <c r="AB50" s="661">
        <v>326</v>
      </c>
      <c r="AC50" s="726">
        <v>3348</v>
      </c>
      <c r="AD50" s="660">
        <v>3021</v>
      </c>
      <c r="AE50" s="661">
        <v>330</v>
      </c>
      <c r="AF50" s="726">
        <v>3351</v>
      </c>
      <c r="AG50" s="660">
        <v>3033</v>
      </c>
      <c r="AH50" s="661">
        <v>333</v>
      </c>
      <c r="AI50" s="726">
        <v>3366</v>
      </c>
      <c r="AJ50" s="660">
        <v>3040</v>
      </c>
      <c r="AK50" s="661">
        <v>333</v>
      </c>
      <c r="AL50" s="726">
        <v>3373</v>
      </c>
      <c r="AM50" s="656">
        <v>3031.333333333333</v>
      </c>
      <c r="AN50" s="657">
        <v>321.58333333333337</v>
      </c>
      <c r="AO50" s="1054">
        <v>3352.9166666666665</v>
      </c>
    </row>
    <row r="51" spans="2:41" x14ac:dyDescent="0.2">
      <c r="B51" s="1075" t="s">
        <v>974</v>
      </c>
      <c r="C51" s="656">
        <v>574</v>
      </c>
      <c r="D51" s="657">
        <v>50</v>
      </c>
      <c r="E51" s="674">
        <v>624</v>
      </c>
      <c r="F51" s="660">
        <v>575</v>
      </c>
      <c r="G51" s="661">
        <v>50</v>
      </c>
      <c r="H51" s="674">
        <v>625</v>
      </c>
      <c r="I51" s="660">
        <v>576</v>
      </c>
      <c r="J51" s="661">
        <v>50</v>
      </c>
      <c r="K51" s="726">
        <v>626</v>
      </c>
      <c r="L51" s="660">
        <v>580</v>
      </c>
      <c r="M51" s="661">
        <v>49</v>
      </c>
      <c r="N51" s="726">
        <v>629</v>
      </c>
      <c r="O51" s="660">
        <v>581</v>
      </c>
      <c r="P51" s="661">
        <v>49</v>
      </c>
      <c r="Q51" s="726">
        <v>630</v>
      </c>
      <c r="R51" s="660">
        <v>586</v>
      </c>
      <c r="S51" s="661">
        <v>51</v>
      </c>
      <c r="T51" s="726">
        <v>637</v>
      </c>
      <c r="U51" s="660">
        <v>595</v>
      </c>
      <c r="V51" s="661">
        <v>51</v>
      </c>
      <c r="W51" s="726">
        <v>646</v>
      </c>
      <c r="X51" s="660">
        <v>598</v>
      </c>
      <c r="Y51" s="661">
        <v>50</v>
      </c>
      <c r="Z51" s="726">
        <v>648</v>
      </c>
      <c r="AA51" s="660">
        <v>598</v>
      </c>
      <c r="AB51" s="661">
        <v>50</v>
      </c>
      <c r="AC51" s="726">
        <v>648</v>
      </c>
      <c r="AD51" s="660">
        <v>598</v>
      </c>
      <c r="AE51" s="661">
        <v>49</v>
      </c>
      <c r="AF51" s="726">
        <v>647</v>
      </c>
      <c r="AG51" s="660">
        <v>598</v>
      </c>
      <c r="AH51" s="661">
        <v>49</v>
      </c>
      <c r="AI51" s="726">
        <v>647</v>
      </c>
      <c r="AJ51" s="660">
        <v>597</v>
      </c>
      <c r="AK51" s="661">
        <v>50</v>
      </c>
      <c r="AL51" s="726">
        <v>647</v>
      </c>
      <c r="AM51" s="656">
        <v>588</v>
      </c>
      <c r="AN51" s="657">
        <v>49.833333333333336</v>
      </c>
      <c r="AO51" s="1054">
        <v>637.83333333333326</v>
      </c>
    </row>
    <row r="52" spans="2:41" x14ac:dyDescent="0.2">
      <c r="B52" s="1075" t="s">
        <v>975</v>
      </c>
      <c r="C52" s="656">
        <v>3</v>
      </c>
      <c r="D52" s="657">
        <v>11839</v>
      </c>
      <c r="E52" s="674">
        <v>11842</v>
      </c>
      <c r="F52" s="660">
        <v>3</v>
      </c>
      <c r="G52" s="661">
        <v>11854</v>
      </c>
      <c r="H52" s="674">
        <v>11857</v>
      </c>
      <c r="I52" s="660">
        <v>3</v>
      </c>
      <c r="J52" s="661">
        <v>11905</v>
      </c>
      <c r="K52" s="726">
        <v>11908</v>
      </c>
      <c r="L52" s="660">
        <v>3</v>
      </c>
      <c r="M52" s="661">
        <v>11941</v>
      </c>
      <c r="N52" s="726">
        <v>11944</v>
      </c>
      <c r="O52" s="660">
        <v>3</v>
      </c>
      <c r="P52" s="661">
        <v>11957</v>
      </c>
      <c r="Q52" s="726">
        <v>11960</v>
      </c>
      <c r="R52" s="660">
        <v>3</v>
      </c>
      <c r="S52" s="661">
        <v>11970</v>
      </c>
      <c r="T52" s="726">
        <v>11973</v>
      </c>
      <c r="U52" s="660">
        <v>4</v>
      </c>
      <c r="V52" s="661">
        <v>11976</v>
      </c>
      <c r="W52" s="726">
        <v>11980</v>
      </c>
      <c r="X52" s="660">
        <v>4</v>
      </c>
      <c r="Y52" s="661">
        <v>11972</v>
      </c>
      <c r="Z52" s="726">
        <v>11976</v>
      </c>
      <c r="AA52" s="660">
        <v>4</v>
      </c>
      <c r="AB52" s="661">
        <v>11942</v>
      </c>
      <c r="AC52" s="726">
        <v>11946</v>
      </c>
      <c r="AD52" s="660">
        <v>4</v>
      </c>
      <c r="AE52" s="661">
        <v>11954</v>
      </c>
      <c r="AF52" s="726">
        <v>11958</v>
      </c>
      <c r="AG52" s="660">
        <v>4</v>
      </c>
      <c r="AH52" s="661">
        <v>11968</v>
      </c>
      <c r="AI52" s="726">
        <v>11972</v>
      </c>
      <c r="AJ52" s="660">
        <v>4</v>
      </c>
      <c r="AK52" s="661">
        <v>11981</v>
      </c>
      <c r="AL52" s="726">
        <v>11985</v>
      </c>
      <c r="AM52" s="656">
        <v>3.5</v>
      </c>
      <c r="AN52" s="657">
        <v>11938.25</v>
      </c>
      <c r="AO52" s="1054">
        <v>11941.75</v>
      </c>
    </row>
    <row r="53" spans="2:41" x14ac:dyDescent="0.2">
      <c r="B53" s="1075" t="s">
        <v>976</v>
      </c>
      <c r="C53" s="656">
        <v>0</v>
      </c>
      <c r="D53" s="657">
        <v>1307</v>
      </c>
      <c r="E53" s="674">
        <v>1307</v>
      </c>
      <c r="F53" s="660">
        <v>0</v>
      </c>
      <c r="G53" s="661">
        <v>1317</v>
      </c>
      <c r="H53" s="674">
        <v>1317</v>
      </c>
      <c r="I53" s="660">
        <v>0</v>
      </c>
      <c r="J53" s="661">
        <v>1336</v>
      </c>
      <c r="K53" s="726">
        <v>1336</v>
      </c>
      <c r="L53" s="660">
        <v>0</v>
      </c>
      <c r="M53" s="661">
        <v>1347</v>
      </c>
      <c r="N53" s="726">
        <v>1347</v>
      </c>
      <c r="O53" s="660">
        <v>0</v>
      </c>
      <c r="P53" s="661">
        <v>1350</v>
      </c>
      <c r="Q53" s="726">
        <v>1350</v>
      </c>
      <c r="R53" s="660">
        <v>0</v>
      </c>
      <c r="S53" s="661">
        <v>1366</v>
      </c>
      <c r="T53" s="726">
        <v>1366</v>
      </c>
      <c r="U53" s="660">
        <v>0</v>
      </c>
      <c r="V53" s="661">
        <v>1371</v>
      </c>
      <c r="W53" s="726">
        <v>1371</v>
      </c>
      <c r="X53" s="660">
        <v>0</v>
      </c>
      <c r="Y53" s="661">
        <v>1370</v>
      </c>
      <c r="Z53" s="726">
        <v>1370</v>
      </c>
      <c r="AA53" s="660">
        <v>0</v>
      </c>
      <c r="AB53" s="661">
        <v>1370</v>
      </c>
      <c r="AC53" s="726">
        <v>1370</v>
      </c>
      <c r="AD53" s="660">
        <v>0</v>
      </c>
      <c r="AE53" s="661">
        <v>1381</v>
      </c>
      <c r="AF53" s="726">
        <v>1381</v>
      </c>
      <c r="AG53" s="660">
        <v>0</v>
      </c>
      <c r="AH53" s="661">
        <v>1388</v>
      </c>
      <c r="AI53" s="726">
        <v>1388</v>
      </c>
      <c r="AJ53" s="660">
        <v>0</v>
      </c>
      <c r="AK53" s="661">
        <v>1392</v>
      </c>
      <c r="AL53" s="726">
        <v>1392</v>
      </c>
      <c r="AM53" s="656">
        <v>0</v>
      </c>
      <c r="AN53" s="657">
        <v>1357.9166666666667</v>
      </c>
      <c r="AO53" s="1054">
        <v>1357.9166666666667</v>
      </c>
    </row>
    <row r="54" spans="2:41" x14ac:dyDescent="0.2">
      <c r="B54" s="1075" t="s">
        <v>977</v>
      </c>
      <c r="C54" s="656">
        <v>2198</v>
      </c>
      <c r="D54" s="657">
        <v>2208</v>
      </c>
      <c r="E54" s="674">
        <v>4406</v>
      </c>
      <c r="F54" s="660">
        <v>2253</v>
      </c>
      <c r="G54" s="661">
        <v>2289</v>
      </c>
      <c r="H54" s="674">
        <v>4542</v>
      </c>
      <c r="I54" s="660">
        <v>2411</v>
      </c>
      <c r="J54" s="661">
        <v>2499</v>
      </c>
      <c r="K54" s="726">
        <v>4910</v>
      </c>
      <c r="L54" s="660">
        <v>2516</v>
      </c>
      <c r="M54" s="661">
        <v>2610</v>
      </c>
      <c r="N54" s="726">
        <v>5126</v>
      </c>
      <c r="O54" s="660">
        <v>2618</v>
      </c>
      <c r="P54" s="661">
        <v>2688</v>
      </c>
      <c r="Q54" s="726">
        <v>5306</v>
      </c>
      <c r="R54" s="660">
        <v>2699</v>
      </c>
      <c r="S54" s="661">
        <v>2752</v>
      </c>
      <c r="T54" s="726">
        <v>5451</v>
      </c>
      <c r="U54" s="660">
        <v>2713</v>
      </c>
      <c r="V54" s="661">
        <v>2779</v>
      </c>
      <c r="W54" s="726">
        <v>5492</v>
      </c>
      <c r="X54" s="660">
        <v>2725</v>
      </c>
      <c r="Y54" s="661">
        <v>2781</v>
      </c>
      <c r="Z54" s="726">
        <v>5506</v>
      </c>
      <c r="AA54" s="660">
        <v>2442</v>
      </c>
      <c r="AB54" s="661">
        <v>2435</v>
      </c>
      <c r="AC54" s="726">
        <v>4877</v>
      </c>
      <c r="AD54" s="660">
        <v>2590</v>
      </c>
      <c r="AE54" s="661">
        <v>2604</v>
      </c>
      <c r="AF54" s="726">
        <v>5194</v>
      </c>
      <c r="AG54" s="660">
        <v>2688</v>
      </c>
      <c r="AH54" s="661">
        <v>2693</v>
      </c>
      <c r="AI54" s="726">
        <v>5381</v>
      </c>
      <c r="AJ54" s="660">
        <v>2745</v>
      </c>
      <c r="AK54" s="661">
        <v>2778</v>
      </c>
      <c r="AL54" s="726">
        <v>5523</v>
      </c>
      <c r="AM54" s="656">
        <v>2549.8333333333335</v>
      </c>
      <c r="AN54" s="657">
        <v>2593</v>
      </c>
      <c r="AO54" s="1054">
        <v>5142.8333333333339</v>
      </c>
    </row>
    <row r="55" spans="2:41" ht="15.75" x14ac:dyDescent="0.25">
      <c r="B55" s="1075" t="s">
        <v>982</v>
      </c>
      <c r="C55" s="656">
        <v>115</v>
      </c>
      <c r="D55" s="657">
        <v>316</v>
      </c>
      <c r="E55" s="674">
        <v>431</v>
      </c>
      <c r="F55" s="660">
        <v>113</v>
      </c>
      <c r="G55" s="661">
        <v>314</v>
      </c>
      <c r="H55" s="674">
        <v>427</v>
      </c>
      <c r="I55" s="660">
        <v>109</v>
      </c>
      <c r="J55" s="661">
        <v>310</v>
      </c>
      <c r="K55" s="726">
        <v>419</v>
      </c>
      <c r="L55" s="660">
        <v>107</v>
      </c>
      <c r="M55" s="661">
        <v>305</v>
      </c>
      <c r="N55" s="726">
        <v>412</v>
      </c>
      <c r="O55" s="660">
        <v>106</v>
      </c>
      <c r="P55" s="661">
        <v>305</v>
      </c>
      <c r="Q55" s="726">
        <v>411</v>
      </c>
      <c r="R55" s="660">
        <v>106</v>
      </c>
      <c r="S55" s="661">
        <v>303</v>
      </c>
      <c r="T55" s="726">
        <v>409</v>
      </c>
      <c r="U55" s="660">
        <v>107</v>
      </c>
      <c r="V55" s="661">
        <v>303</v>
      </c>
      <c r="W55" s="726">
        <v>410</v>
      </c>
      <c r="X55" s="660">
        <v>107</v>
      </c>
      <c r="Y55" s="661">
        <v>302</v>
      </c>
      <c r="Z55" s="726">
        <v>409</v>
      </c>
      <c r="AA55" s="660">
        <v>106</v>
      </c>
      <c r="AB55" s="661">
        <v>300</v>
      </c>
      <c r="AC55" s="726">
        <v>406</v>
      </c>
      <c r="AD55" s="660">
        <v>104</v>
      </c>
      <c r="AE55" s="661">
        <v>299</v>
      </c>
      <c r="AF55" s="726">
        <v>403</v>
      </c>
      <c r="AG55" s="660">
        <v>103</v>
      </c>
      <c r="AH55" s="661">
        <v>299</v>
      </c>
      <c r="AI55" s="726">
        <v>402</v>
      </c>
      <c r="AJ55" s="660">
        <v>103</v>
      </c>
      <c r="AK55" s="661">
        <v>299</v>
      </c>
      <c r="AL55" s="726">
        <v>402</v>
      </c>
      <c r="AM55" s="664">
        <v>107.16666666666667</v>
      </c>
      <c r="AN55" s="665">
        <v>304.58333333333331</v>
      </c>
      <c r="AO55" s="1054">
        <v>411.75</v>
      </c>
    </row>
    <row r="56" spans="2:41" ht="15" x14ac:dyDescent="0.25">
      <c r="B56" s="1056" t="s">
        <v>40</v>
      </c>
      <c r="C56" s="664">
        <v>14663</v>
      </c>
      <c r="D56" s="665">
        <v>16863</v>
      </c>
      <c r="E56" s="665">
        <v>31526</v>
      </c>
      <c r="F56" s="664">
        <v>14711</v>
      </c>
      <c r="G56" s="665">
        <v>16975</v>
      </c>
      <c r="H56" s="674">
        <v>31686</v>
      </c>
      <c r="I56" s="664">
        <v>14855</v>
      </c>
      <c r="J56" s="665">
        <v>17254</v>
      </c>
      <c r="K56" s="674">
        <v>32109</v>
      </c>
      <c r="L56" s="664">
        <v>14970</v>
      </c>
      <c r="M56" s="665">
        <v>17410</v>
      </c>
      <c r="N56" s="679">
        <v>32380</v>
      </c>
      <c r="O56" s="664">
        <v>15074</v>
      </c>
      <c r="P56" s="665">
        <v>17507</v>
      </c>
      <c r="Q56" s="679">
        <v>32581</v>
      </c>
      <c r="R56" s="664">
        <v>15202</v>
      </c>
      <c r="S56" s="665">
        <v>17610</v>
      </c>
      <c r="T56" s="679">
        <v>32812</v>
      </c>
      <c r="U56" s="664">
        <v>15225</v>
      </c>
      <c r="V56" s="665">
        <v>17654</v>
      </c>
      <c r="W56" s="679">
        <v>32879</v>
      </c>
      <c r="X56" s="664">
        <v>15258</v>
      </c>
      <c r="Y56" s="665">
        <v>17657</v>
      </c>
      <c r="Z56" s="679">
        <v>32915</v>
      </c>
      <c r="AA56" s="664">
        <v>14946</v>
      </c>
      <c r="AB56" s="665">
        <v>17273</v>
      </c>
      <c r="AC56" s="679">
        <v>32219</v>
      </c>
      <c r="AD56" s="664">
        <v>15115</v>
      </c>
      <c r="AE56" s="665">
        <v>17468</v>
      </c>
      <c r="AF56" s="679">
        <v>32583</v>
      </c>
      <c r="AG56" s="664">
        <v>15229</v>
      </c>
      <c r="AH56" s="665">
        <v>17574</v>
      </c>
      <c r="AI56" s="679">
        <v>32803</v>
      </c>
      <c r="AJ56" s="664">
        <v>15276</v>
      </c>
      <c r="AK56" s="665">
        <v>17677</v>
      </c>
      <c r="AL56" s="679">
        <v>32953</v>
      </c>
      <c r="AM56" s="664">
        <v>15043.666666666664</v>
      </c>
      <c r="AN56" s="665">
        <v>17410.166666666664</v>
      </c>
      <c r="AO56" s="1054">
        <v>32453.833333333336</v>
      </c>
    </row>
    <row r="57" spans="2:41" x14ac:dyDescent="0.2">
      <c r="B57" s="872" t="s">
        <v>984</v>
      </c>
    </row>
    <row r="58" spans="2:41" x14ac:dyDescent="0.2">
      <c r="B58" s="872" t="s">
        <v>985</v>
      </c>
    </row>
    <row r="59" spans="2:41" x14ac:dyDescent="0.2">
      <c r="B59" s="872" t="s">
        <v>986</v>
      </c>
    </row>
    <row r="60" spans="2:41" x14ac:dyDescent="0.2">
      <c r="B60" s="872" t="s">
        <v>987</v>
      </c>
    </row>
    <row r="61" spans="2:41" x14ac:dyDescent="0.2">
      <c r="B61" s="23"/>
    </row>
  </sheetData>
  <mergeCells count="14">
    <mergeCell ref="O5:Q5"/>
    <mergeCell ref="B5:B6"/>
    <mergeCell ref="C5:E5"/>
    <mergeCell ref="F5:H5"/>
    <mergeCell ref="I5:K5"/>
    <mergeCell ref="L5:N5"/>
    <mergeCell ref="AJ5:AL5"/>
    <mergeCell ref="AM5:AO5"/>
    <mergeCell ref="R5:T5"/>
    <mergeCell ref="U5:W5"/>
    <mergeCell ref="X5:Z5"/>
    <mergeCell ref="AA5:AC5"/>
    <mergeCell ref="AD5:AF5"/>
    <mergeCell ref="AG5:AI5"/>
  </mergeCells>
  <hyperlinks>
    <hyperlink ref="AO3" location="Índice!A1" display="Volver"/>
  </hyperlinks>
  <pageMargins left="0.7" right="0.7" top="0.75" bottom="0.75" header="0.3" footer="0.3"/>
  <pageSetup paperSize="1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G25"/>
  <sheetViews>
    <sheetView zoomScale="90" zoomScaleNormal="90" zoomScalePageLayoutView="90" workbookViewId="0"/>
  </sheetViews>
  <sheetFormatPr baseColWidth="10" defaultColWidth="5" defaultRowHeight="12.75" x14ac:dyDescent="0.2"/>
  <cols>
    <col min="1" max="1" width="6.7109375" style="3" customWidth="1"/>
    <col min="2" max="2" width="41" style="3" customWidth="1"/>
    <col min="3" max="14" width="11.7109375" style="3" customWidth="1"/>
    <col min="15" max="15" width="14.42578125" style="868" customWidth="1"/>
    <col min="16" max="16" width="12.7109375" style="3" customWidth="1"/>
    <col min="17" max="17" width="14.7109375" style="3" customWidth="1"/>
    <col min="18" max="18" width="5" style="3"/>
    <col min="19" max="19" width="9.28515625" style="3" customWidth="1"/>
    <col min="20" max="16384" width="5" style="3"/>
  </cols>
  <sheetData>
    <row r="1" spans="2:16" x14ac:dyDescent="0.2">
      <c r="B1" s="12"/>
      <c r="C1" s="1"/>
      <c r="D1" s="1"/>
      <c r="E1" s="1"/>
      <c r="F1" s="1"/>
      <c r="G1" s="1"/>
      <c r="H1" s="1"/>
      <c r="I1" s="1"/>
      <c r="J1" s="1"/>
      <c r="K1" s="1"/>
      <c r="L1" s="1"/>
      <c r="M1" s="1"/>
      <c r="N1" s="1"/>
    </row>
    <row r="2" spans="2:16" s="13" customFormat="1" ht="15.75" x14ac:dyDescent="0.25">
      <c r="B2" s="1278" t="s">
        <v>988</v>
      </c>
      <c r="C2" s="1278"/>
      <c r="D2" s="1278"/>
      <c r="E2" s="1278"/>
      <c r="F2" s="1278"/>
      <c r="G2" s="1278"/>
      <c r="H2" s="1278"/>
      <c r="I2" s="1278"/>
      <c r="J2" s="1278"/>
      <c r="K2" s="1278"/>
      <c r="L2" s="1278"/>
      <c r="M2" s="1278"/>
      <c r="N2" s="1278"/>
      <c r="O2" s="1278"/>
      <c r="P2" s="849"/>
    </row>
    <row r="3" spans="2:16" s="13" customFormat="1" ht="15.75" x14ac:dyDescent="0.25">
      <c r="B3" s="1278" t="s">
        <v>989</v>
      </c>
      <c r="C3" s="1278"/>
      <c r="D3" s="1278"/>
      <c r="E3" s="1278"/>
      <c r="F3" s="1278"/>
      <c r="G3" s="1278"/>
      <c r="H3" s="1278"/>
      <c r="I3" s="1278"/>
      <c r="J3" s="1278"/>
      <c r="K3" s="1278"/>
      <c r="L3" s="1278"/>
      <c r="M3" s="1278"/>
      <c r="N3" s="1278"/>
      <c r="O3" s="1278"/>
      <c r="P3" s="896" t="s">
        <v>1059</v>
      </c>
    </row>
    <row r="4" spans="2:16" s="13" customFormat="1" ht="15.75" x14ac:dyDescent="0.25">
      <c r="B4" s="1278" t="s">
        <v>13</v>
      </c>
      <c r="C4" s="1324"/>
      <c r="D4" s="1324"/>
      <c r="E4" s="1324"/>
      <c r="F4" s="1324"/>
      <c r="G4" s="1324"/>
      <c r="H4" s="1324"/>
      <c r="I4" s="1324"/>
      <c r="J4" s="1324"/>
      <c r="K4" s="1324"/>
      <c r="L4" s="1324"/>
      <c r="M4" s="1324"/>
      <c r="N4" s="1324"/>
      <c r="O4" s="1324"/>
    </row>
    <row r="5" spans="2:16" s="13" customFormat="1" ht="15.75" x14ac:dyDescent="0.25">
      <c r="B5" s="1325" t="s">
        <v>803</v>
      </c>
      <c r="C5" s="1325"/>
      <c r="D5" s="1325"/>
      <c r="E5" s="1325"/>
      <c r="F5" s="1325"/>
      <c r="G5" s="1325"/>
      <c r="H5" s="1325"/>
      <c r="I5" s="1325"/>
      <c r="J5" s="1325"/>
      <c r="K5" s="1325"/>
      <c r="L5" s="1325"/>
      <c r="M5" s="1325"/>
      <c r="N5" s="1325"/>
      <c r="O5" s="1325"/>
    </row>
    <row r="6" spans="2:16" ht="18" customHeight="1" x14ac:dyDescent="0.2">
      <c r="B6" s="1073" t="s">
        <v>937</v>
      </c>
      <c r="C6" s="935" t="s">
        <v>14</v>
      </c>
      <c r="D6" s="935" t="s">
        <v>15</v>
      </c>
      <c r="E6" s="935" t="s">
        <v>16</v>
      </c>
      <c r="F6" s="935" t="s">
        <v>17</v>
      </c>
      <c r="G6" s="935" t="s">
        <v>18</v>
      </c>
      <c r="H6" s="935" t="s">
        <v>19</v>
      </c>
      <c r="I6" s="935" t="s">
        <v>20</v>
      </c>
      <c r="J6" s="935" t="s">
        <v>21</v>
      </c>
      <c r="K6" s="935" t="s">
        <v>22</v>
      </c>
      <c r="L6" s="935" t="s">
        <v>23</v>
      </c>
      <c r="M6" s="935" t="s">
        <v>24</v>
      </c>
      <c r="N6" s="935" t="s">
        <v>25</v>
      </c>
      <c r="O6" s="1074" t="s">
        <v>40</v>
      </c>
    </row>
    <row r="7" spans="2:16" x14ac:dyDescent="0.2">
      <c r="B7" s="1062" t="s">
        <v>804</v>
      </c>
      <c r="C7" s="851"/>
      <c r="D7" s="851"/>
      <c r="E7" s="851"/>
      <c r="F7" s="851"/>
      <c r="G7" s="851"/>
      <c r="H7" s="852"/>
      <c r="I7" s="852"/>
      <c r="J7" s="852"/>
      <c r="K7" s="852"/>
      <c r="L7" s="852"/>
      <c r="M7" s="852"/>
      <c r="N7" s="852"/>
      <c r="O7" s="852"/>
    </row>
    <row r="8" spans="2:16" x14ac:dyDescent="0.2">
      <c r="B8" s="1063" t="s">
        <v>939</v>
      </c>
      <c r="C8" s="853">
        <v>1512638</v>
      </c>
      <c r="D8" s="853">
        <v>1570640</v>
      </c>
      <c r="E8" s="854">
        <v>1619618</v>
      </c>
      <c r="F8" s="854">
        <v>1646783</v>
      </c>
      <c r="G8" s="1064">
        <v>1652539</v>
      </c>
      <c r="H8" s="1065">
        <v>1691447</v>
      </c>
      <c r="I8" s="854">
        <v>1697022</v>
      </c>
      <c r="J8" s="854">
        <v>1653149</v>
      </c>
      <c r="K8" s="854">
        <v>1640418</v>
      </c>
      <c r="L8" s="854">
        <v>1648506</v>
      </c>
      <c r="M8" s="854">
        <v>1667517</v>
      </c>
      <c r="N8" s="854">
        <v>1697500</v>
      </c>
      <c r="O8" s="1066">
        <v>19697777</v>
      </c>
    </row>
    <row r="9" spans="2:16" x14ac:dyDescent="0.2">
      <c r="B9" s="1063" t="s">
        <v>941</v>
      </c>
      <c r="C9" s="853">
        <v>259132</v>
      </c>
      <c r="D9" s="853">
        <v>284611</v>
      </c>
      <c r="E9" s="854">
        <v>217715</v>
      </c>
      <c r="F9" s="854">
        <v>286263</v>
      </c>
      <c r="G9" s="1064">
        <v>282526</v>
      </c>
      <c r="H9" s="1065">
        <v>277152</v>
      </c>
      <c r="I9" s="854">
        <v>287164</v>
      </c>
      <c r="J9" s="854">
        <v>280948</v>
      </c>
      <c r="K9" s="854">
        <v>245294</v>
      </c>
      <c r="L9" s="869">
        <v>517354</v>
      </c>
      <c r="M9" s="854">
        <v>343206</v>
      </c>
      <c r="N9" s="854">
        <v>252821</v>
      </c>
      <c r="O9" s="1066">
        <v>3534186</v>
      </c>
    </row>
    <row r="10" spans="2:16" x14ac:dyDescent="0.2">
      <c r="B10" s="1067" t="s">
        <v>27</v>
      </c>
      <c r="C10" s="856">
        <v>1771770</v>
      </c>
      <c r="D10" s="856">
        <v>1855251</v>
      </c>
      <c r="E10" s="856">
        <v>1837333</v>
      </c>
      <c r="F10" s="856">
        <v>1933046</v>
      </c>
      <c r="G10" s="856">
        <v>1935065</v>
      </c>
      <c r="H10" s="856">
        <v>1968599</v>
      </c>
      <c r="I10" s="856">
        <v>1984186</v>
      </c>
      <c r="J10" s="856">
        <v>1934097</v>
      </c>
      <c r="K10" s="856">
        <v>1885712</v>
      </c>
      <c r="L10" s="856">
        <v>2165860</v>
      </c>
      <c r="M10" s="856">
        <v>2010723</v>
      </c>
      <c r="N10" s="856">
        <v>1950321</v>
      </c>
      <c r="O10" s="1066">
        <v>23231963</v>
      </c>
    </row>
    <row r="11" spans="2:16" ht="15" customHeight="1" x14ac:dyDescent="0.2">
      <c r="B11" s="1062" t="s">
        <v>963</v>
      </c>
      <c r="C11" s="857"/>
      <c r="D11" s="857"/>
      <c r="E11" s="851"/>
      <c r="F11" s="851"/>
      <c r="G11" s="851"/>
      <c r="H11" s="852"/>
      <c r="I11" s="852"/>
      <c r="J11" s="852"/>
      <c r="K11" s="852"/>
      <c r="L11" s="852"/>
      <c r="M11" s="852"/>
      <c r="N11" s="852"/>
      <c r="O11" s="852"/>
    </row>
    <row r="12" spans="2:16" x14ac:dyDescent="0.2">
      <c r="B12" s="1063" t="s">
        <v>939</v>
      </c>
      <c r="C12" s="853">
        <v>1418903</v>
      </c>
      <c r="D12" s="853">
        <v>1440337</v>
      </c>
      <c r="E12" s="854">
        <v>1492214</v>
      </c>
      <c r="F12" s="854">
        <v>1510615</v>
      </c>
      <c r="G12" s="1065">
        <v>1508132</v>
      </c>
      <c r="H12" s="1065">
        <v>1495038</v>
      </c>
      <c r="I12" s="854">
        <v>1508492</v>
      </c>
      <c r="J12" s="854">
        <v>1503400</v>
      </c>
      <c r="K12" s="854">
        <v>1487089</v>
      </c>
      <c r="L12" s="854">
        <v>1508733</v>
      </c>
      <c r="M12" s="854">
        <v>1520473</v>
      </c>
      <c r="N12" s="854">
        <v>1545188</v>
      </c>
      <c r="O12" s="1066">
        <v>17938614</v>
      </c>
    </row>
    <row r="13" spans="2:16" x14ac:dyDescent="0.2">
      <c r="B13" s="1063" t="s">
        <v>941</v>
      </c>
      <c r="C13" s="853">
        <v>141521</v>
      </c>
      <c r="D13" s="853">
        <v>142019</v>
      </c>
      <c r="E13" s="854">
        <v>144253</v>
      </c>
      <c r="F13" s="854">
        <v>145449</v>
      </c>
      <c r="G13" s="1065">
        <v>146914</v>
      </c>
      <c r="H13" s="1065">
        <v>147249</v>
      </c>
      <c r="I13" s="854">
        <v>147637</v>
      </c>
      <c r="J13" s="854">
        <v>148774</v>
      </c>
      <c r="K13" s="854">
        <v>150597</v>
      </c>
      <c r="L13" s="854">
        <v>160435</v>
      </c>
      <c r="M13" s="854">
        <v>163408</v>
      </c>
      <c r="N13" s="854">
        <v>158638</v>
      </c>
      <c r="O13" s="1066">
        <v>1796894</v>
      </c>
    </row>
    <row r="14" spans="2:16" x14ac:dyDescent="0.2">
      <c r="B14" s="1067" t="s">
        <v>27</v>
      </c>
      <c r="C14" s="856">
        <v>1560424</v>
      </c>
      <c r="D14" s="856">
        <v>1582356</v>
      </c>
      <c r="E14" s="858">
        <v>1636467</v>
      </c>
      <c r="F14" s="858">
        <v>1656064</v>
      </c>
      <c r="G14" s="1066">
        <v>1655046</v>
      </c>
      <c r="H14" s="1066">
        <v>1642287</v>
      </c>
      <c r="I14" s="1066">
        <v>1656129</v>
      </c>
      <c r="J14" s="1066">
        <v>1652174</v>
      </c>
      <c r="K14" s="1066">
        <v>1637686</v>
      </c>
      <c r="L14" s="1066">
        <v>1669168</v>
      </c>
      <c r="M14" s="1066">
        <v>1683881</v>
      </c>
      <c r="N14" s="1066">
        <v>1703826</v>
      </c>
      <c r="O14" s="1066">
        <v>19735508</v>
      </c>
    </row>
    <row r="15" spans="2:16" x14ac:dyDescent="0.2">
      <c r="B15" s="1062" t="s">
        <v>806</v>
      </c>
      <c r="C15" s="857"/>
      <c r="D15" s="857"/>
      <c r="E15" s="851"/>
      <c r="F15" s="851"/>
      <c r="G15" s="851"/>
      <c r="H15" s="851"/>
      <c r="I15" s="852"/>
      <c r="J15" s="852"/>
      <c r="K15" s="852"/>
      <c r="L15" s="852"/>
      <c r="M15" s="852"/>
      <c r="N15" s="852"/>
      <c r="O15" s="852"/>
    </row>
    <row r="16" spans="2:16" x14ac:dyDescent="0.2">
      <c r="B16" s="1063" t="s">
        <v>939</v>
      </c>
      <c r="C16" s="853">
        <v>412475.34300000005</v>
      </c>
      <c r="D16" s="853">
        <v>423296.50400000007</v>
      </c>
      <c r="E16" s="854">
        <v>437178.85100000002</v>
      </c>
      <c r="F16" s="854">
        <v>438091.66700000007</v>
      </c>
      <c r="G16" s="1065">
        <v>432949.82900000003</v>
      </c>
      <c r="H16" s="1065">
        <v>431906.03499999997</v>
      </c>
      <c r="I16" s="854">
        <v>431931.95399999997</v>
      </c>
      <c r="J16" s="854">
        <v>426096.74200000003</v>
      </c>
      <c r="K16" s="854">
        <v>432115.15599999996</v>
      </c>
      <c r="L16" s="854">
        <v>429774.027</v>
      </c>
      <c r="M16" s="854">
        <v>430243.712</v>
      </c>
      <c r="N16" s="854">
        <v>438611.31599999993</v>
      </c>
      <c r="O16" s="1066">
        <v>5164671.1359999999</v>
      </c>
    </row>
    <row r="17" spans="2:33" x14ac:dyDescent="0.2">
      <c r="B17" s="1063" t="s">
        <v>941</v>
      </c>
      <c r="C17" s="853">
        <v>29956.606</v>
      </c>
      <c r="D17" s="853">
        <v>29975.339</v>
      </c>
      <c r="E17" s="854">
        <v>29937.206999999999</v>
      </c>
      <c r="F17" s="854">
        <v>30002.374</v>
      </c>
      <c r="G17" s="1065">
        <v>30002.373</v>
      </c>
      <c r="H17" s="1065">
        <v>30306.477999999999</v>
      </c>
      <c r="I17" s="854">
        <v>29995.235999999997</v>
      </c>
      <c r="J17" s="854">
        <v>29995.235999999997</v>
      </c>
      <c r="K17" s="854">
        <v>29968.066999999999</v>
      </c>
      <c r="L17" s="854">
        <v>29696.521999999997</v>
      </c>
      <c r="M17" s="854">
        <v>29696.521999999997</v>
      </c>
      <c r="N17" s="854">
        <v>30870.892</v>
      </c>
      <c r="O17" s="1066">
        <v>360402.85200000001</v>
      </c>
    </row>
    <row r="18" spans="2:33" x14ac:dyDescent="0.2">
      <c r="B18" s="1067" t="s">
        <v>27</v>
      </c>
      <c r="C18" s="856">
        <v>442431.94900000002</v>
      </c>
      <c r="D18" s="856">
        <v>453271.84300000005</v>
      </c>
      <c r="E18" s="856">
        <v>467116.05800000002</v>
      </c>
      <c r="F18" s="856">
        <v>468094.04100000008</v>
      </c>
      <c r="G18" s="856">
        <v>462952.20200000005</v>
      </c>
      <c r="H18" s="856">
        <v>462212.51299999998</v>
      </c>
      <c r="I18" s="856">
        <v>461927.18999999994</v>
      </c>
      <c r="J18" s="856">
        <v>456091.978</v>
      </c>
      <c r="K18" s="856">
        <v>462083.22299999994</v>
      </c>
      <c r="L18" s="856">
        <v>459470.549</v>
      </c>
      <c r="M18" s="856">
        <v>459940.234</v>
      </c>
      <c r="N18" s="856">
        <v>469482.20799999993</v>
      </c>
      <c r="O18" s="1066">
        <v>5525073.9879999999</v>
      </c>
      <c r="P18" s="616"/>
    </row>
    <row r="19" spans="2:33" ht="17.25" customHeight="1" x14ac:dyDescent="0.25">
      <c r="B19" s="1068" t="s">
        <v>943</v>
      </c>
      <c r="C19" s="857"/>
      <c r="D19" s="857"/>
      <c r="E19" s="851"/>
      <c r="F19" s="851"/>
      <c r="G19" s="851"/>
      <c r="H19" s="851"/>
      <c r="I19" s="852"/>
      <c r="J19" s="852"/>
      <c r="K19" s="852"/>
      <c r="L19" s="852"/>
      <c r="M19" s="852"/>
      <c r="N19" s="852"/>
      <c r="O19" s="852"/>
    </row>
    <row r="20" spans="2:33" ht="15" x14ac:dyDescent="0.25">
      <c r="B20" s="1069" t="s">
        <v>939</v>
      </c>
      <c r="C20" s="862">
        <v>3344016.3429999999</v>
      </c>
      <c r="D20" s="862">
        <v>3434273.5040000002</v>
      </c>
      <c r="E20" s="863">
        <v>3549010.8509999998</v>
      </c>
      <c r="F20" s="863">
        <v>3595489.6669999999</v>
      </c>
      <c r="G20" s="863">
        <v>3593620.8289999999</v>
      </c>
      <c r="H20" s="863">
        <v>3618391.0350000001</v>
      </c>
      <c r="I20" s="1070">
        <v>3637445.9539999999</v>
      </c>
      <c r="J20" s="1070">
        <v>3582645.7420000001</v>
      </c>
      <c r="K20" s="1070">
        <v>3559622.156</v>
      </c>
      <c r="L20" s="1070">
        <v>3587013.0269999998</v>
      </c>
      <c r="M20" s="1070">
        <v>3618233.7119999998</v>
      </c>
      <c r="N20" s="1070">
        <v>3681299.3160000001</v>
      </c>
      <c r="O20" s="1066">
        <v>42801062.135999992</v>
      </c>
      <c r="P20" s="787"/>
      <c r="Q20" s="787"/>
      <c r="R20" s="787"/>
      <c r="S20" s="787"/>
      <c r="T20" s="787"/>
      <c r="U20" s="787"/>
      <c r="V20" s="787"/>
      <c r="W20" s="787"/>
      <c r="X20" s="787"/>
      <c r="Y20" s="787"/>
      <c r="Z20" s="787"/>
      <c r="AA20" s="787"/>
      <c r="AB20" s="787"/>
      <c r="AC20" s="787"/>
      <c r="AD20" s="787"/>
      <c r="AE20" s="787"/>
      <c r="AF20" s="787"/>
      <c r="AG20" s="787"/>
    </row>
    <row r="21" spans="2:33" s="13" customFormat="1" ht="16.5" customHeight="1" x14ac:dyDescent="0.25">
      <c r="B21" s="1069" t="s">
        <v>941</v>
      </c>
      <c r="C21" s="862">
        <v>430609.60600000003</v>
      </c>
      <c r="D21" s="862">
        <v>456605.33899999998</v>
      </c>
      <c r="E21" s="863">
        <v>391905.20699999999</v>
      </c>
      <c r="F21" s="863">
        <v>461714.37400000001</v>
      </c>
      <c r="G21" s="863">
        <v>459442.37300000002</v>
      </c>
      <c r="H21" s="863">
        <v>454707.478</v>
      </c>
      <c r="I21" s="1070">
        <v>464796.23599999998</v>
      </c>
      <c r="J21" s="1070">
        <v>459717.23599999998</v>
      </c>
      <c r="K21" s="1070">
        <v>425859.06699999998</v>
      </c>
      <c r="L21" s="1071">
        <v>707485.522</v>
      </c>
      <c r="M21" s="1070">
        <v>536310.522</v>
      </c>
      <c r="N21" s="1070">
        <v>442329.89199999999</v>
      </c>
      <c r="O21" s="1066">
        <v>5691482.852</v>
      </c>
      <c r="P21" s="792"/>
      <c r="Q21" s="792"/>
      <c r="R21" s="792"/>
      <c r="S21" s="792"/>
      <c r="T21" s="792"/>
      <c r="U21" s="792"/>
      <c r="V21" s="792"/>
      <c r="W21" s="792"/>
      <c r="X21" s="792"/>
      <c r="Y21" s="792"/>
      <c r="Z21" s="792"/>
      <c r="AA21" s="792"/>
      <c r="AB21" s="792"/>
      <c r="AC21" s="792"/>
      <c r="AD21" s="792"/>
      <c r="AE21" s="792"/>
      <c r="AF21" s="792"/>
      <c r="AG21" s="792"/>
    </row>
    <row r="22" spans="2:33" ht="15" x14ac:dyDescent="0.25">
      <c r="B22" s="1069" t="s">
        <v>964</v>
      </c>
      <c r="C22" s="862">
        <v>3774625.949</v>
      </c>
      <c r="D22" s="862">
        <v>3890878.8429999999</v>
      </c>
      <c r="E22" s="862">
        <v>3940916.0580000002</v>
      </c>
      <c r="F22" s="862">
        <v>4057204.0410000002</v>
      </c>
      <c r="G22" s="862">
        <v>4053063.202</v>
      </c>
      <c r="H22" s="862">
        <v>4073098.5129999998</v>
      </c>
      <c r="I22" s="862">
        <v>4102242.19</v>
      </c>
      <c r="J22" s="862">
        <v>4042362.9780000001</v>
      </c>
      <c r="K22" s="862">
        <v>3985481.2229999998</v>
      </c>
      <c r="L22" s="862">
        <v>4294498.5489999996</v>
      </c>
      <c r="M22" s="862">
        <v>4154544.2340000002</v>
      </c>
      <c r="N22" s="862">
        <v>4123629.2080000001</v>
      </c>
      <c r="O22" s="1066">
        <v>48492544.987999991</v>
      </c>
    </row>
    <row r="23" spans="2:33" ht="17.25" x14ac:dyDescent="0.25">
      <c r="B23" s="1068" t="s">
        <v>990</v>
      </c>
      <c r="C23" s="859">
        <v>1721357</v>
      </c>
      <c r="D23" s="859">
        <v>1717247</v>
      </c>
      <c r="E23" s="860">
        <v>1761705.25</v>
      </c>
      <c r="F23" s="860">
        <v>1756575.777</v>
      </c>
      <c r="G23" s="860">
        <v>1756746.0369999998</v>
      </c>
      <c r="H23" s="864">
        <v>1758457.3699999999</v>
      </c>
      <c r="I23" s="860">
        <v>1757332.9950000001</v>
      </c>
      <c r="J23" s="860">
        <v>1758757.8299999998</v>
      </c>
      <c r="K23" s="860">
        <v>1737903.0260000001</v>
      </c>
      <c r="L23" s="860">
        <v>1734203.7559999998</v>
      </c>
      <c r="M23" s="860">
        <v>1730173.8450000002</v>
      </c>
      <c r="N23" s="860">
        <v>1764616.4629999998</v>
      </c>
      <c r="O23" s="1072">
        <v>20955076.348999996</v>
      </c>
    </row>
    <row r="24" spans="2:33" ht="15" x14ac:dyDescent="0.25">
      <c r="B24" s="1062" t="s">
        <v>27</v>
      </c>
      <c r="C24" s="860">
        <v>5495982.949</v>
      </c>
      <c r="D24" s="860">
        <v>5608125.8430000003</v>
      </c>
      <c r="E24" s="860">
        <v>5702621.3080000002</v>
      </c>
      <c r="F24" s="860">
        <v>5813779.818</v>
      </c>
      <c r="G24" s="860">
        <v>5809809.2390000001</v>
      </c>
      <c r="H24" s="860">
        <v>5831555.8829999994</v>
      </c>
      <c r="I24" s="860">
        <v>5859575.1850000005</v>
      </c>
      <c r="J24" s="860">
        <v>5801120.8080000002</v>
      </c>
      <c r="K24" s="860">
        <v>5723384.2489999998</v>
      </c>
      <c r="L24" s="860">
        <v>6028702.3049999997</v>
      </c>
      <c r="M24" s="860">
        <v>5884718.0789999999</v>
      </c>
      <c r="N24" s="860">
        <v>5888245.6710000001</v>
      </c>
      <c r="O24" s="1072">
        <v>69447621.336999983</v>
      </c>
    </row>
    <row r="25" spans="2:33" x14ac:dyDescent="0.2">
      <c r="B25" s="872" t="s">
        <v>991</v>
      </c>
    </row>
  </sheetData>
  <mergeCells count="4">
    <mergeCell ref="B2:O2"/>
    <mergeCell ref="B3:O3"/>
    <mergeCell ref="B4:O4"/>
    <mergeCell ref="B5:O5"/>
  </mergeCells>
  <hyperlinks>
    <hyperlink ref="P3" location="Índice!A1" display="Volver"/>
  </hyperlinks>
  <printOptions horizontalCentered="1"/>
  <pageMargins left="0.15748031496062992" right="0.15748031496062992" top="0.43307086614173229" bottom="0.98425196850393704" header="0" footer="0"/>
  <pageSetup scale="6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P60"/>
  <sheetViews>
    <sheetView showGridLines="0" zoomScale="90" zoomScaleNormal="90" workbookViewId="0"/>
  </sheetViews>
  <sheetFormatPr baseColWidth="10" defaultColWidth="11.42578125" defaultRowHeight="12.75" x14ac:dyDescent="0.2"/>
  <cols>
    <col min="1" max="1" width="6.7109375" style="22" customWidth="1"/>
    <col min="2" max="2" width="38" style="22" customWidth="1"/>
    <col min="3" max="41" width="12.140625" style="22" customWidth="1"/>
    <col min="42" max="16384" width="11.42578125" style="22"/>
  </cols>
  <sheetData>
    <row r="1" spans="2:41" ht="18" x14ac:dyDescent="0.2">
      <c r="B1" s="689" t="s">
        <v>992</v>
      </c>
      <c r="C1" s="640"/>
      <c r="D1" s="641"/>
      <c r="E1" s="641"/>
      <c r="F1" s="641"/>
      <c r="G1" s="641"/>
      <c r="H1" s="626"/>
      <c r="I1" s="626"/>
      <c r="J1" s="626"/>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2:41" ht="15.75" x14ac:dyDescent="0.2">
      <c r="B2" s="639" t="s">
        <v>969</v>
      </c>
      <c r="C2" s="640"/>
      <c r="D2" s="641"/>
      <c r="E2" s="641"/>
      <c r="F2" s="641"/>
      <c r="G2" s="641"/>
      <c r="H2" s="626"/>
      <c r="I2" s="626"/>
      <c r="J2" s="626"/>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896" t="s">
        <v>1059</v>
      </c>
    </row>
    <row r="3" spans="2:41" ht="15.75" x14ac:dyDescent="0.25">
      <c r="B3" s="642" t="s">
        <v>13</v>
      </c>
      <c r="C3" s="18"/>
      <c r="D3" s="643"/>
      <c r="E3" s="643"/>
      <c r="F3" s="643"/>
      <c r="G3" s="643"/>
      <c r="H3" s="626"/>
      <c r="I3" s="626"/>
      <c r="J3" s="626"/>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2:41" ht="15.75" x14ac:dyDescent="0.25">
      <c r="B4" s="870" t="s">
        <v>803</v>
      </c>
      <c r="C4" s="644"/>
      <c r="D4" s="668"/>
      <c r="E4" s="645"/>
      <c r="F4" s="646"/>
      <c r="G4" s="646"/>
      <c r="H4" s="646"/>
      <c r="I4" s="646"/>
      <c r="J4" s="646"/>
      <c r="K4" s="647"/>
      <c r="L4" s="647"/>
      <c r="M4" s="648"/>
      <c r="N4" s="648"/>
      <c r="O4" s="648"/>
      <c r="P4" s="648"/>
      <c r="Q4" s="648"/>
      <c r="R4" s="648"/>
      <c r="S4" s="648"/>
      <c r="T4" s="648"/>
      <c r="U4" s="648"/>
      <c r="V4" s="648"/>
      <c r="W4" s="648"/>
      <c r="X4" s="648"/>
      <c r="Y4" s="648"/>
      <c r="Z4" s="648"/>
      <c r="AA4" s="648"/>
      <c r="AB4" s="648"/>
      <c r="AC4" s="648"/>
      <c r="AD4" s="648"/>
      <c r="AE4" s="648"/>
      <c r="AF4" s="648"/>
      <c r="AG4" s="648"/>
      <c r="AH4" s="648"/>
      <c r="AI4" s="649"/>
      <c r="AJ4" s="649"/>
      <c r="AK4" s="649"/>
      <c r="AL4" s="649"/>
      <c r="AM4" s="649"/>
      <c r="AN4" s="649"/>
      <c r="AO4" s="649"/>
    </row>
    <row r="5" spans="2:41" x14ac:dyDescent="0.2">
      <c r="B5" s="1284" t="s">
        <v>970</v>
      </c>
      <c r="C5" s="1281" t="s">
        <v>14</v>
      </c>
      <c r="D5" s="1282"/>
      <c r="E5" s="1283"/>
      <c r="F5" s="1281" t="s">
        <v>15</v>
      </c>
      <c r="G5" s="1282"/>
      <c r="H5" s="1283"/>
      <c r="I5" s="1281" t="s">
        <v>16</v>
      </c>
      <c r="J5" s="1282"/>
      <c r="K5" s="1283"/>
      <c r="L5" s="1281" t="s">
        <v>17</v>
      </c>
      <c r="M5" s="1282"/>
      <c r="N5" s="1283"/>
      <c r="O5" s="1281" t="s">
        <v>18</v>
      </c>
      <c r="P5" s="1282"/>
      <c r="Q5" s="1283"/>
      <c r="R5" s="1281" t="s">
        <v>19</v>
      </c>
      <c r="S5" s="1282"/>
      <c r="T5" s="1283"/>
      <c r="U5" s="1281" t="s">
        <v>20</v>
      </c>
      <c r="V5" s="1282"/>
      <c r="W5" s="1283"/>
      <c r="X5" s="1281" t="s">
        <v>21</v>
      </c>
      <c r="Y5" s="1282"/>
      <c r="Z5" s="1283"/>
      <c r="AA5" s="1281" t="s">
        <v>22</v>
      </c>
      <c r="AB5" s="1282"/>
      <c r="AC5" s="1283"/>
      <c r="AD5" s="1281" t="s">
        <v>23</v>
      </c>
      <c r="AE5" s="1282"/>
      <c r="AF5" s="1283"/>
      <c r="AG5" s="1281" t="s">
        <v>24</v>
      </c>
      <c r="AH5" s="1282"/>
      <c r="AI5" s="1283"/>
      <c r="AJ5" s="1281" t="s">
        <v>25</v>
      </c>
      <c r="AK5" s="1282"/>
      <c r="AL5" s="1283"/>
      <c r="AM5" s="1281" t="s">
        <v>875</v>
      </c>
      <c r="AN5" s="1282"/>
      <c r="AO5" s="1282"/>
    </row>
    <row r="6" spans="2:41" x14ac:dyDescent="0.2">
      <c r="B6" s="1295"/>
      <c r="C6" s="670" t="s">
        <v>845</v>
      </c>
      <c r="D6" s="671" t="s">
        <v>846</v>
      </c>
      <c r="E6" s="672" t="s">
        <v>40</v>
      </c>
      <c r="F6" s="670" t="s">
        <v>845</v>
      </c>
      <c r="G6" s="671" t="s">
        <v>846</v>
      </c>
      <c r="H6" s="672" t="s">
        <v>40</v>
      </c>
      <c r="I6" s="670" t="s">
        <v>845</v>
      </c>
      <c r="J6" s="671" t="s">
        <v>846</v>
      </c>
      <c r="K6" s="672" t="s">
        <v>40</v>
      </c>
      <c r="L6" s="670" t="s">
        <v>845</v>
      </c>
      <c r="M6" s="671" t="s">
        <v>846</v>
      </c>
      <c r="N6" s="672" t="s">
        <v>40</v>
      </c>
      <c r="O6" s="670" t="s">
        <v>845</v>
      </c>
      <c r="P6" s="671" t="s">
        <v>846</v>
      </c>
      <c r="Q6" s="672" t="s">
        <v>40</v>
      </c>
      <c r="R6" s="670" t="s">
        <v>845</v>
      </c>
      <c r="S6" s="671" t="s">
        <v>846</v>
      </c>
      <c r="T6" s="672" t="s">
        <v>40</v>
      </c>
      <c r="U6" s="670" t="s">
        <v>845</v>
      </c>
      <c r="V6" s="671" t="s">
        <v>846</v>
      </c>
      <c r="W6" s="672" t="s">
        <v>40</v>
      </c>
      <c r="X6" s="670" t="s">
        <v>845</v>
      </c>
      <c r="Y6" s="671" t="s">
        <v>846</v>
      </c>
      <c r="Z6" s="672" t="s">
        <v>40</v>
      </c>
      <c r="AA6" s="670" t="s">
        <v>845</v>
      </c>
      <c r="AB6" s="671" t="s">
        <v>846</v>
      </c>
      <c r="AC6" s="672" t="s">
        <v>40</v>
      </c>
      <c r="AD6" s="670" t="s">
        <v>845</v>
      </c>
      <c r="AE6" s="671" t="s">
        <v>846</v>
      </c>
      <c r="AF6" s="672" t="s">
        <v>40</v>
      </c>
      <c r="AG6" s="670" t="s">
        <v>845</v>
      </c>
      <c r="AH6" s="671" t="s">
        <v>846</v>
      </c>
      <c r="AI6" s="672" t="s">
        <v>40</v>
      </c>
      <c r="AJ6" s="670" t="s">
        <v>845</v>
      </c>
      <c r="AK6" s="671" t="s">
        <v>846</v>
      </c>
      <c r="AL6" s="672" t="s">
        <v>40</v>
      </c>
      <c r="AM6" s="670" t="s">
        <v>845</v>
      </c>
      <c r="AN6" s="671" t="s">
        <v>846</v>
      </c>
      <c r="AO6" s="1051" t="s">
        <v>40</v>
      </c>
    </row>
    <row r="7" spans="2:41" ht="21.75" customHeight="1" x14ac:dyDescent="0.2">
      <c r="B7" s="1057" t="s">
        <v>971</v>
      </c>
      <c r="C7" s="1058"/>
      <c r="D7" s="1059"/>
      <c r="E7" s="1060"/>
      <c r="F7" s="1058"/>
      <c r="G7" s="1059"/>
      <c r="H7" s="1060"/>
      <c r="I7" s="1058"/>
      <c r="J7" s="1059"/>
      <c r="K7" s="1060"/>
      <c r="L7" s="1058"/>
      <c r="M7" s="1059"/>
      <c r="N7" s="1060"/>
      <c r="O7" s="1058"/>
      <c r="P7" s="1059"/>
      <c r="Q7" s="1060"/>
      <c r="R7" s="1058"/>
      <c r="S7" s="1059"/>
      <c r="T7" s="1060"/>
      <c r="U7" s="1058"/>
      <c r="V7" s="1059"/>
      <c r="W7" s="1060"/>
      <c r="X7" s="1058"/>
      <c r="Y7" s="1059"/>
      <c r="Z7" s="1060"/>
      <c r="AA7" s="1058"/>
      <c r="AB7" s="1059"/>
      <c r="AC7" s="1060"/>
      <c r="AD7" s="1058"/>
      <c r="AE7" s="1059"/>
      <c r="AF7" s="1060"/>
      <c r="AG7" s="1058"/>
      <c r="AH7" s="1059"/>
      <c r="AI7" s="1060"/>
      <c r="AJ7" s="1058"/>
      <c r="AK7" s="1059"/>
      <c r="AL7" s="1060"/>
      <c r="AM7" s="1058"/>
      <c r="AN7" s="1059"/>
      <c r="AO7" s="1061"/>
    </row>
    <row r="8" spans="2:41" x14ac:dyDescent="0.2">
      <c r="B8" s="1053" t="s">
        <v>972</v>
      </c>
      <c r="C8" s="656">
        <v>519912</v>
      </c>
      <c r="D8" s="657">
        <v>78153</v>
      </c>
      <c r="E8" s="674">
        <v>598065</v>
      </c>
      <c r="F8" s="656">
        <v>567548</v>
      </c>
      <c r="G8" s="657">
        <v>75262</v>
      </c>
      <c r="H8" s="674">
        <v>642810</v>
      </c>
      <c r="I8" s="656">
        <v>496474</v>
      </c>
      <c r="J8" s="657">
        <v>80188</v>
      </c>
      <c r="K8" s="674">
        <v>576662</v>
      </c>
      <c r="L8" s="656">
        <v>554883</v>
      </c>
      <c r="M8" s="657">
        <v>74207</v>
      </c>
      <c r="N8" s="674">
        <v>629090</v>
      </c>
      <c r="O8" s="656">
        <v>576060</v>
      </c>
      <c r="P8" s="657">
        <v>73347</v>
      </c>
      <c r="Q8" s="674">
        <v>649407</v>
      </c>
      <c r="R8" s="656">
        <v>508584</v>
      </c>
      <c r="S8" s="657">
        <v>79029</v>
      </c>
      <c r="T8" s="674">
        <v>587613</v>
      </c>
      <c r="U8" s="656">
        <v>575037</v>
      </c>
      <c r="V8" s="657">
        <v>84695</v>
      </c>
      <c r="W8" s="674">
        <v>659732</v>
      </c>
      <c r="X8" s="656">
        <v>556680</v>
      </c>
      <c r="Y8" s="657">
        <v>76455</v>
      </c>
      <c r="Z8" s="674">
        <v>633135</v>
      </c>
      <c r="AA8" s="656">
        <v>525929</v>
      </c>
      <c r="AB8" s="657">
        <v>73660</v>
      </c>
      <c r="AC8" s="674">
        <v>599589</v>
      </c>
      <c r="AD8" s="656">
        <v>638191</v>
      </c>
      <c r="AE8" s="657">
        <v>72170</v>
      </c>
      <c r="AF8" s="674">
        <v>710361</v>
      </c>
      <c r="AG8" s="656">
        <v>614658</v>
      </c>
      <c r="AH8" s="657">
        <v>78671</v>
      </c>
      <c r="AI8" s="674">
        <v>693329</v>
      </c>
      <c r="AJ8" s="656">
        <v>547026</v>
      </c>
      <c r="AK8" s="657">
        <v>71974</v>
      </c>
      <c r="AL8" s="674">
        <v>619000</v>
      </c>
      <c r="AM8" s="656">
        <v>6680982</v>
      </c>
      <c r="AN8" s="657">
        <v>917811</v>
      </c>
      <c r="AO8" s="1054">
        <v>7598793</v>
      </c>
    </row>
    <row r="9" spans="2:41" x14ac:dyDescent="0.2">
      <c r="B9" s="1055" t="s">
        <v>973</v>
      </c>
      <c r="C9" s="656">
        <v>351054</v>
      </c>
      <c r="D9" s="657">
        <v>52258</v>
      </c>
      <c r="E9" s="674">
        <v>403312</v>
      </c>
      <c r="F9" s="656">
        <v>370443</v>
      </c>
      <c r="G9" s="657">
        <v>52031</v>
      </c>
      <c r="H9" s="674">
        <v>422474</v>
      </c>
      <c r="I9" s="660">
        <v>336381</v>
      </c>
      <c r="J9" s="661">
        <v>68510</v>
      </c>
      <c r="K9" s="674">
        <v>404891</v>
      </c>
      <c r="L9" s="660">
        <v>384544</v>
      </c>
      <c r="M9" s="661">
        <v>68656</v>
      </c>
      <c r="N9" s="674">
        <v>453200</v>
      </c>
      <c r="O9" s="660">
        <v>362641</v>
      </c>
      <c r="P9" s="661">
        <v>64791</v>
      </c>
      <c r="Q9" s="674">
        <v>427432</v>
      </c>
      <c r="R9" s="660">
        <v>437238</v>
      </c>
      <c r="S9" s="661">
        <v>64689</v>
      </c>
      <c r="T9" s="674">
        <v>501927</v>
      </c>
      <c r="U9" s="660">
        <v>376268</v>
      </c>
      <c r="V9" s="661">
        <v>76630</v>
      </c>
      <c r="W9" s="674">
        <v>452898</v>
      </c>
      <c r="X9" s="660">
        <v>382674</v>
      </c>
      <c r="Y9" s="661">
        <v>67580</v>
      </c>
      <c r="Z9" s="674">
        <v>450254</v>
      </c>
      <c r="AA9" s="660">
        <v>403574</v>
      </c>
      <c r="AB9" s="661">
        <v>62213</v>
      </c>
      <c r="AC9" s="674">
        <v>465787</v>
      </c>
      <c r="AD9" s="660">
        <v>533181</v>
      </c>
      <c r="AE9" s="661">
        <v>62087</v>
      </c>
      <c r="AF9" s="674">
        <v>595268</v>
      </c>
      <c r="AG9" s="660">
        <v>405835</v>
      </c>
      <c r="AH9" s="661">
        <v>63287</v>
      </c>
      <c r="AI9" s="674">
        <v>469122</v>
      </c>
      <c r="AJ9" s="660">
        <v>375885</v>
      </c>
      <c r="AK9" s="661">
        <v>64054</v>
      </c>
      <c r="AL9" s="674">
        <v>439939</v>
      </c>
      <c r="AM9" s="656">
        <v>4719718</v>
      </c>
      <c r="AN9" s="657">
        <v>766786</v>
      </c>
      <c r="AO9" s="1054">
        <v>5486504</v>
      </c>
    </row>
    <row r="10" spans="2:41" x14ac:dyDescent="0.2">
      <c r="B10" s="1055" t="s">
        <v>974</v>
      </c>
      <c r="C10" s="656">
        <v>76562</v>
      </c>
      <c r="D10" s="657">
        <v>10554</v>
      </c>
      <c r="E10" s="674">
        <v>87116</v>
      </c>
      <c r="F10" s="656">
        <v>76067</v>
      </c>
      <c r="G10" s="657">
        <v>10555</v>
      </c>
      <c r="H10" s="674">
        <v>86622</v>
      </c>
      <c r="I10" s="660">
        <v>88243</v>
      </c>
      <c r="J10" s="661">
        <v>10554</v>
      </c>
      <c r="K10" s="674">
        <v>98797</v>
      </c>
      <c r="L10" s="660">
        <v>83740</v>
      </c>
      <c r="M10" s="661">
        <v>10554</v>
      </c>
      <c r="N10" s="674">
        <v>94294</v>
      </c>
      <c r="O10" s="660">
        <v>78455</v>
      </c>
      <c r="P10" s="661">
        <v>10554</v>
      </c>
      <c r="Q10" s="674">
        <v>89009</v>
      </c>
      <c r="R10" s="660">
        <v>79035</v>
      </c>
      <c r="S10" s="661">
        <v>23877</v>
      </c>
      <c r="T10" s="674">
        <v>102912</v>
      </c>
      <c r="U10" s="660">
        <v>101722</v>
      </c>
      <c r="V10" s="661">
        <v>11159</v>
      </c>
      <c r="W10" s="674">
        <v>112881</v>
      </c>
      <c r="X10" s="660">
        <v>86251</v>
      </c>
      <c r="Y10" s="661">
        <v>12202</v>
      </c>
      <c r="Z10" s="674">
        <v>98453</v>
      </c>
      <c r="AA10" s="660">
        <v>90203</v>
      </c>
      <c r="AB10" s="661">
        <v>11122</v>
      </c>
      <c r="AC10" s="674">
        <v>101325</v>
      </c>
      <c r="AD10" s="660">
        <v>83768</v>
      </c>
      <c r="AE10" s="661">
        <v>11122</v>
      </c>
      <c r="AF10" s="674">
        <v>94890</v>
      </c>
      <c r="AG10" s="660">
        <v>89631</v>
      </c>
      <c r="AH10" s="661">
        <v>11122</v>
      </c>
      <c r="AI10" s="674">
        <v>100753</v>
      </c>
      <c r="AJ10" s="660">
        <v>98179</v>
      </c>
      <c r="AK10" s="661">
        <v>13600</v>
      </c>
      <c r="AL10" s="674">
        <v>111779</v>
      </c>
      <c r="AM10" s="656">
        <v>1031856</v>
      </c>
      <c r="AN10" s="657">
        <v>146975</v>
      </c>
      <c r="AO10" s="1054">
        <v>1178831</v>
      </c>
    </row>
    <row r="11" spans="2:41" x14ac:dyDescent="0.2">
      <c r="B11" s="1055" t="s">
        <v>975</v>
      </c>
      <c r="C11" s="656">
        <v>128</v>
      </c>
      <c r="D11" s="657">
        <v>545010</v>
      </c>
      <c r="E11" s="674">
        <v>545138</v>
      </c>
      <c r="F11" s="656">
        <v>128</v>
      </c>
      <c r="G11" s="657">
        <v>555794</v>
      </c>
      <c r="H11" s="674">
        <v>555922</v>
      </c>
      <c r="I11" s="660">
        <v>128</v>
      </c>
      <c r="J11" s="661">
        <v>578691</v>
      </c>
      <c r="K11" s="674">
        <v>578819</v>
      </c>
      <c r="L11" s="660">
        <v>128</v>
      </c>
      <c r="M11" s="661">
        <v>567747</v>
      </c>
      <c r="N11" s="674">
        <v>567875</v>
      </c>
      <c r="O11" s="660">
        <v>128</v>
      </c>
      <c r="P11" s="661">
        <v>567273</v>
      </c>
      <c r="Q11" s="674">
        <v>567401</v>
      </c>
      <c r="R11" s="660">
        <v>128</v>
      </c>
      <c r="S11" s="661">
        <v>569315</v>
      </c>
      <c r="T11" s="674">
        <v>569443</v>
      </c>
      <c r="U11" s="660">
        <v>1282</v>
      </c>
      <c r="V11" s="661">
        <v>567706</v>
      </c>
      <c r="W11" s="674">
        <v>568988</v>
      </c>
      <c r="X11" s="660">
        <v>381</v>
      </c>
      <c r="Y11" s="661">
        <v>563794</v>
      </c>
      <c r="Z11" s="674">
        <v>564175</v>
      </c>
      <c r="AA11" s="660">
        <v>381</v>
      </c>
      <c r="AB11" s="661">
        <v>561665</v>
      </c>
      <c r="AC11" s="674">
        <v>562046</v>
      </c>
      <c r="AD11" s="660">
        <v>381</v>
      </c>
      <c r="AE11" s="661">
        <v>566133</v>
      </c>
      <c r="AF11" s="674">
        <v>566514</v>
      </c>
      <c r="AG11" s="660">
        <v>381</v>
      </c>
      <c r="AH11" s="661">
        <v>563996</v>
      </c>
      <c r="AI11" s="674">
        <v>564377</v>
      </c>
      <c r="AJ11" s="660">
        <v>388</v>
      </c>
      <c r="AK11" s="661">
        <v>584420</v>
      </c>
      <c r="AL11" s="674">
        <v>584808</v>
      </c>
      <c r="AM11" s="656">
        <v>3962</v>
      </c>
      <c r="AN11" s="657">
        <v>6791544</v>
      </c>
      <c r="AO11" s="1054">
        <v>6795506</v>
      </c>
    </row>
    <row r="12" spans="2:41" x14ac:dyDescent="0.2">
      <c r="B12" s="1055" t="s">
        <v>976</v>
      </c>
      <c r="C12" s="656">
        <v>0</v>
      </c>
      <c r="D12" s="657">
        <v>46322</v>
      </c>
      <c r="E12" s="674">
        <v>46322</v>
      </c>
      <c r="F12" s="656">
        <v>0</v>
      </c>
      <c r="G12" s="657">
        <v>50159</v>
      </c>
      <c r="H12" s="674">
        <v>50159</v>
      </c>
      <c r="I12" s="660">
        <v>0</v>
      </c>
      <c r="J12" s="661">
        <v>51806</v>
      </c>
      <c r="K12" s="674">
        <v>51806</v>
      </c>
      <c r="L12" s="660">
        <v>0</v>
      </c>
      <c r="M12" s="661">
        <v>48993</v>
      </c>
      <c r="N12" s="674">
        <v>48993</v>
      </c>
      <c r="O12" s="660">
        <v>0</v>
      </c>
      <c r="P12" s="661">
        <v>48023</v>
      </c>
      <c r="Q12" s="674">
        <v>48023</v>
      </c>
      <c r="R12" s="660">
        <v>0</v>
      </c>
      <c r="S12" s="661">
        <v>50294</v>
      </c>
      <c r="T12" s="674">
        <v>50294</v>
      </c>
      <c r="U12" s="660">
        <v>0</v>
      </c>
      <c r="V12" s="661">
        <v>49233</v>
      </c>
      <c r="W12" s="674">
        <v>49233</v>
      </c>
      <c r="X12" s="660">
        <v>0</v>
      </c>
      <c r="Y12" s="661">
        <v>46423</v>
      </c>
      <c r="Z12" s="674">
        <v>46423</v>
      </c>
      <c r="AA12" s="660">
        <v>0</v>
      </c>
      <c r="AB12" s="661">
        <v>46778</v>
      </c>
      <c r="AC12" s="674">
        <v>46778</v>
      </c>
      <c r="AD12" s="660">
        <v>0</v>
      </c>
      <c r="AE12" s="661">
        <v>51895</v>
      </c>
      <c r="AF12" s="674">
        <v>51895</v>
      </c>
      <c r="AG12" s="660">
        <v>0</v>
      </c>
      <c r="AH12" s="661">
        <v>48759</v>
      </c>
      <c r="AI12" s="674">
        <v>48759</v>
      </c>
      <c r="AJ12" s="660">
        <v>0</v>
      </c>
      <c r="AK12" s="661">
        <v>50582</v>
      </c>
      <c r="AL12" s="674">
        <v>50582</v>
      </c>
      <c r="AM12" s="656">
        <v>0</v>
      </c>
      <c r="AN12" s="657">
        <v>589267</v>
      </c>
      <c r="AO12" s="1054">
        <v>589267</v>
      </c>
    </row>
    <row r="13" spans="2:41" x14ac:dyDescent="0.2">
      <c r="B13" s="1055" t="s">
        <v>977</v>
      </c>
      <c r="C13" s="656">
        <v>45469</v>
      </c>
      <c r="D13" s="657">
        <v>46348</v>
      </c>
      <c r="E13" s="674">
        <v>91817</v>
      </c>
      <c r="F13" s="656">
        <v>47921</v>
      </c>
      <c r="G13" s="657">
        <v>49343</v>
      </c>
      <c r="H13" s="674">
        <v>97264</v>
      </c>
      <c r="I13" s="660">
        <v>60018</v>
      </c>
      <c r="J13" s="661">
        <v>66340</v>
      </c>
      <c r="K13" s="674">
        <v>126358</v>
      </c>
      <c r="L13" s="660">
        <v>70389</v>
      </c>
      <c r="M13" s="661">
        <v>69205</v>
      </c>
      <c r="N13" s="674">
        <v>139594</v>
      </c>
      <c r="O13" s="660">
        <v>78115</v>
      </c>
      <c r="P13" s="661">
        <v>75678</v>
      </c>
      <c r="Q13" s="674">
        <v>153793</v>
      </c>
      <c r="R13" s="660">
        <v>78034</v>
      </c>
      <c r="S13" s="661">
        <v>78376</v>
      </c>
      <c r="T13" s="674">
        <v>156410</v>
      </c>
      <c r="U13" s="660">
        <v>68369</v>
      </c>
      <c r="V13" s="661">
        <v>72085</v>
      </c>
      <c r="W13" s="674">
        <v>140454</v>
      </c>
      <c r="X13" s="660">
        <v>70779</v>
      </c>
      <c r="Y13" s="661">
        <v>70878</v>
      </c>
      <c r="Z13" s="674">
        <v>141657</v>
      </c>
      <c r="AA13" s="660">
        <v>53751</v>
      </c>
      <c r="AB13" s="661">
        <v>56436</v>
      </c>
      <c r="AC13" s="674">
        <v>110187</v>
      </c>
      <c r="AD13" s="660">
        <v>73700</v>
      </c>
      <c r="AE13" s="661">
        <v>73232</v>
      </c>
      <c r="AF13" s="674">
        <v>146932</v>
      </c>
      <c r="AG13" s="660">
        <v>67128</v>
      </c>
      <c r="AH13" s="661">
        <v>67255</v>
      </c>
      <c r="AI13" s="674">
        <v>134383</v>
      </c>
      <c r="AJ13" s="660">
        <v>69239</v>
      </c>
      <c r="AK13" s="661">
        <v>74974</v>
      </c>
      <c r="AL13" s="674">
        <v>144213</v>
      </c>
      <c r="AM13" s="656">
        <v>782912</v>
      </c>
      <c r="AN13" s="657">
        <v>800150</v>
      </c>
      <c r="AO13" s="1054">
        <v>1583062</v>
      </c>
    </row>
    <row r="14" spans="2:41" ht="15" x14ac:dyDescent="0.25">
      <c r="B14" s="1056" t="s">
        <v>40</v>
      </c>
      <c r="C14" s="664">
        <v>993125</v>
      </c>
      <c r="D14" s="665">
        <v>778645</v>
      </c>
      <c r="E14" s="674">
        <v>1771770</v>
      </c>
      <c r="F14" s="664">
        <v>1062107</v>
      </c>
      <c r="G14" s="665">
        <v>793144</v>
      </c>
      <c r="H14" s="674">
        <v>1855251</v>
      </c>
      <c r="I14" s="664">
        <v>981244</v>
      </c>
      <c r="J14" s="665">
        <v>856089</v>
      </c>
      <c r="K14" s="674">
        <v>1837333</v>
      </c>
      <c r="L14" s="664">
        <v>1093684</v>
      </c>
      <c r="M14" s="665">
        <v>839362</v>
      </c>
      <c r="N14" s="674">
        <v>1933046</v>
      </c>
      <c r="O14" s="664">
        <v>1095399</v>
      </c>
      <c r="P14" s="665">
        <v>839666</v>
      </c>
      <c r="Q14" s="674">
        <v>1935065</v>
      </c>
      <c r="R14" s="664">
        <v>1103019</v>
      </c>
      <c r="S14" s="665">
        <v>865580</v>
      </c>
      <c r="T14" s="674">
        <v>1968599</v>
      </c>
      <c r="U14" s="664">
        <v>1122678</v>
      </c>
      <c r="V14" s="665">
        <v>861508</v>
      </c>
      <c r="W14" s="674">
        <v>1984186</v>
      </c>
      <c r="X14" s="664">
        <v>1096765</v>
      </c>
      <c r="Y14" s="665">
        <v>837332</v>
      </c>
      <c r="Z14" s="674">
        <v>1934097</v>
      </c>
      <c r="AA14" s="664">
        <v>1073838</v>
      </c>
      <c r="AB14" s="665">
        <v>811874</v>
      </c>
      <c r="AC14" s="674">
        <v>1885712</v>
      </c>
      <c r="AD14" s="664">
        <v>1329221</v>
      </c>
      <c r="AE14" s="665">
        <v>836639</v>
      </c>
      <c r="AF14" s="674">
        <v>2165860</v>
      </c>
      <c r="AG14" s="664">
        <v>1177633</v>
      </c>
      <c r="AH14" s="665">
        <v>833090</v>
      </c>
      <c r="AI14" s="674">
        <v>2010723</v>
      </c>
      <c r="AJ14" s="664">
        <v>1090717</v>
      </c>
      <c r="AK14" s="665">
        <v>859604</v>
      </c>
      <c r="AL14" s="674">
        <v>1950321</v>
      </c>
      <c r="AM14" s="675">
        <v>13219430</v>
      </c>
      <c r="AN14" s="676">
        <v>10012533</v>
      </c>
      <c r="AO14" s="1054">
        <v>23231963</v>
      </c>
    </row>
    <row r="15" spans="2:41" ht="20.25" customHeight="1" x14ac:dyDescent="0.2">
      <c r="B15" s="1057" t="s">
        <v>978</v>
      </c>
      <c r="C15" s="1058"/>
      <c r="D15" s="1059"/>
      <c r="E15" s="1060"/>
      <c r="F15" s="1058"/>
      <c r="G15" s="1059"/>
      <c r="H15" s="1060"/>
      <c r="I15" s="1058"/>
      <c r="J15" s="1059"/>
      <c r="K15" s="1060"/>
      <c r="L15" s="1058"/>
      <c r="M15" s="1059"/>
      <c r="N15" s="1060"/>
      <c r="O15" s="1058"/>
      <c r="P15" s="1059"/>
      <c r="Q15" s="1060"/>
      <c r="R15" s="1058"/>
      <c r="S15" s="1059"/>
      <c r="T15" s="1060"/>
      <c r="U15" s="1058"/>
      <c r="V15" s="1059"/>
      <c r="W15" s="1060"/>
      <c r="X15" s="1058"/>
      <c r="Y15" s="1059"/>
      <c r="Z15" s="1060"/>
      <c r="AA15" s="1058"/>
      <c r="AB15" s="1059"/>
      <c r="AC15" s="1060"/>
      <c r="AD15" s="1058"/>
      <c r="AE15" s="1059"/>
      <c r="AF15" s="1060"/>
      <c r="AG15" s="1058"/>
      <c r="AH15" s="1059"/>
      <c r="AI15" s="1060"/>
      <c r="AJ15" s="1058"/>
      <c r="AK15" s="1059"/>
      <c r="AL15" s="1060"/>
      <c r="AM15" s="1058"/>
      <c r="AN15" s="1059"/>
      <c r="AO15" s="1061"/>
    </row>
    <row r="16" spans="2:41" x14ac:dyDescent="0.2">
      <c r="B16" s="1053" t="s">
        <v>972</v>
      </c>
      <c r="C16" s="656">
        <v>456617</v>
      </c>
      <c r="D16" s="657">
        <v>36195</v>
      </c>
      <c r="E16" s="674">
        <v>492812</v>
      </c>
      <c r="F16" s="656">
        <v>457757</v>
      </c>
      <c r="G16" s="657">
        <v>36195</v>
      </c>
      <c r="H16" s="674">
        <v>493952</v>
      </c>
      <c r="I16" s="656">
        <v>459754</v>
      </c>
      <c r="J16" s="657">
        <v>36593</v>
      </c>
      <c r="K16" s="674">
        <v>496347</v>
      </c>
      <c r="L16" s="656">
        <v>462525</v>
      </c>
      <c r="M16" s="657">
        <v>36968</v>
      </c>
      <c r="N16" s="674">
        <v>499493</v>
      </c>
      <c r="O16" s="656">
        <v>464725</v>
      </c>
      <c r="P16" s="657">
        <v>37211</v>
      </c>
      <c r="Q16" s="674">
        <v>501936</v>
      </c>
      <c r="R16" s="656">
        <v>468376</v>
      </c>
      <c r="S16" s="657">
        <v>37191</v>
      </c>
      <c r="T16" s="674">
        <v>505567</v>
      </c>
      <c r="U16" s="656">
        <v>469747</v>
      </c>
      <c r="V16" s="657">
        <v>37191</v>
      </c>
      <c r="W16" s="674">
        <v>506938</v>
      </c>
      <c r="X16" s="656">
        <v>473542</v>
      </c>
      <c r="Y16" s="657">
        <v>37422</v>
      </c>
      <c r="Z16" s="674">
        <v>510964</v>
      </c>
      <c r="AA16" s="656">
        <v>476350</v>
      </c>
      <c r="AB16" s="657">
        <v>37401</v>
      </c>
      <c r="AC16" s="674">
        <v>513751</v>
      </c>
      <c r="AD16" s="656">
        <v>486005</v>
      </c>
      <c r="AE16" s="657">
        <v>37178</v>
      </c>
      <c r="AF16" s="674">
        <v>523183</v>
      </c>
      <c r="AG16" s="656">
        <v>490162</v>
      </c>
      <c r="AH16" s="657">
        <v>36920</v>
      </c>
      <c r="AI16" s="674">
        <v>527082</v>
      </c>
      <c r="AJ16" s="656">
        <v>490484</v>
      </c>
      <c r="AK16" s="657">
        <v>38110</v>
      </c>
      <c r="AL16" s="674">
        <v>528594</v>
      </c>
      <c r="AM16" s="656">
        <v>5656044</v>
      </c>
      <c r="AN16" s="657">
        <v>444575</v>
      </c>
      <c r="AO16" s="1054">
        <v>6100619</v>
      </c>
    </row>
    <row r="17" spans="2:42" x14ac:dyDescent="0.2">
      <c r="B17" s="1055" t="s">
        <v>973</v>
      </c>
      <c r="C17" s="656">
        <v>194901</v>
      </c>
      <c r="D17" s="657">
        <v>10170</v>
      </c>
      <c r="E17" s="674">
        <v>205071</v>
      </c>
      <c r="F17" s="656">
        <v>195132</v>
      </c>
      <c r="G17" s="657">
        <v>10484</v>
      </c>
      <c r="H17" s="674">
        <v>205616</v>
      </c>
      <c r="I17" s="660">
        <v>195781</v>
      </c>
      <c r="J17" s="661">
        <v>10880</v>
      </c>
      <c r="K17" s="674">
        <v>206661</v>
      </c>
      <c r="L17" s="660">
        <v>198815</v>
      </c>
      <c r="M17" s="661">
        <v>10795</v>
      </c>
      <c r="N17" s="674">
        <v>209610</v>
      </c>
      <c r="O17" s="660">
        <v>196301</v>
      </c>
      <c r="P17" s="661">
        <v>9611</v>
      </c>
      <c r="Q17" s="674">
        <v>205912</v>
      </c>
      <c r="R17" s="660">
        <v>193762</v>
      </c>
      <c r="S17" s="661">
        <v>9305</v>
      </c>
      <c r="T17" s="674">
        <v>203067</v>
      </c>
      <c r="U17" s="660">
        <v>191477</v>
      </c>
      <c r="V17" s="661">
        <v>9606</v>
      </c>
      <c r="W17" s="674">
        <v>201083</v>
      </c>
      <c r="X17" s="660">
        <v>189854</v>
      </c>
      <c r="Y17" s="661">
        <v>11066</v>
      </c>
      <c r="Z17" s="674">
        <v>200920</v>
      </c>
      <c r="AA17" s="660">
        <v>192515</v>
      </c>
      <c r="AB17" s="661">
        <v>10953</v>
      </c>
      <c r="AC17" s="674">
        <v>203468</v>
      </c>
      <c r="AD17" s="660">
        <v>190561</v>
      </c>
      <c r="AE17" s="661">
        <v>12447</v>
      </c>
      <c r="AF17" s="674">
        <v>203008</v>
      </c>
      <c r="AG17" s="660">
        <v>193109</v>
      </c>
      <c r="AH17" s="661">
        <v>12422</v>
      </c>
      <c r="AI17" s="674">
        <v>205531</v>
      </c>
      <c r="AJ17" s="660">
        <v>198845</v>
      </c>
      <c r="AK17" s="661">
        <v>12659</v>
      </c>
      <c r="AL17" s="674">
        <v>211504</v>
      </c>
      <c r="AM17" s="656">
        <v>2331053</v>
      </c>
      <c r="AN17" s="657">
        <v>130398</v>
      </c>
      <c r="AO17" s="1054">
        <v>2461451</v>
      </c>
    </row>
    <row r="18" spans="2:42" x14ac:dyDescent="0.2">
      <c r="B18" s="1055" t="s">
        <v>974</v>
      </c>
      <c r="C18" s="656">
        <v>97742</v>
      </c>
      <c r="D18" s="657">
        <v>5401</v>
      </c>
      <c r="E18" s="674">
        <v>103143</v>
      </c>
      <c r="F18" s="656">
        <v>97742</v>
      </c>
      <c r="G18" s="657">
        <v>5401</v>
      </c>
      <c r="H18" s="674">
        <v>103143</v>
      </c>
      <c r="I18" s="660">
        <v>97875</v>
      </c>
      <c r="J18" s="661">
        <v>5150</v>
      </c>
      <c r="K18" s="674">
        <v>103025</v>
      </c>
      <c r="L18" s="660">
        <v>97875</v>
      </c>
      <c r="M18" s="661">
        <v>5059</v>
      </c>
      <c r="N18" s="674">
        <v>102934</v>
      </c>
      <c r="O18" s="660">
        <v>99240</v>
      </c>
      <c r="P18" s="661">
        <v>5059</v>
      </c>
      <c r="Q18" s="674">
        <v>104299</v>
      </c>
      <c r="R18" s="660">
        <v>102414</v>
      </c>
      <c r="S18" s="661">
        <v>5059</v>
      </c>
      <c r="T18" s="674">
        <v>107473</v>
      </c>
      <c r="U18" s="660">
        <v>104813</v>
      </c>
      <c r="V18" s="661">
        <v>5059</v>
      </c>
      <c r="W18" s="674">
        <v>109872</v>
      </c>
      <c r="X18" s="660">
        <v>104412</v>
      </c>
      <c r="Y18" s="661">
        <v>5059</v>
      </c>
      <c r="Z18" s="674">
        <v>109471</v>
      </c>
      <c r="AA18" s="660">
        <v>104141</v>
      </c>
      <c r="AB18" s="661">
        <v>4936</v>
      </c>
      <c r="AC18" s="674">
        <v>109077</v>
      </c>
      <c r="AD18" s="660">
        <v>104514</v>
      </c>
      <c r="AE18" s="661">
        <v>4889</v>
      </c>
      <c r="AF18" s="674">
        <v>109403</v>
      </c>
      <c r="AG18" s="660">
        <v>105642</v>
      </c>
      <c r="AH18" s="661">
        <v>4889</v>
      </c>
      <c r="AI18" s="674">
        <v>110531</v>
      </c>
      <c r="AJ18" s="660">
        <v>105875</v>
      </c>
      <c r="AK18" s="661">
        <v>4983</v>
      </c>
      <c r="AL18" s="674">
        <v>110858</v>
      </c>
      <c r="AM18" s="656">
        <v>1222285</v>
      </c>
      <c r="AN18" s="657">
        <v>60944</v>
      </c>
      <c r="AO18" s="1054">
        <v>1283229</v>
      </c>
    </row>
    <row r="19" spans="2:42" x14ac:dyDescent="0.2">
      <c r="B19" s="1055" t="s">
        <v>975</v>
      </c>
      <c r="C19" s="656">
        <v>0</v>
      </c>
      <c r="D19" s="657">
        <v>605008</v>
      </c>
      <c r="E19" s="674">
        <v>605008</v>
      </c>
      <c r="F19" s="656">
        <v>0</v>
      </c>
      <c r="G19" s="657">
        <v>610643</v>
      </c>
      <c r="H19" s="674">
        <v>610643</v>
      </c>
      <c r="I19" s="660">
        <v>0</v>
      </c>
      <c r="J19" s="661">
        <v>618962</v>
      </c>
      <c r="K19" s="674">
        <v>618962</v>
      </c>
      <c r="L19" s="660">
        <v>0</v>
      </c>
      <c r="M19" s="661">
        <v>625143</v>
      </c>
      <c r="N19" s="674">
        <v>625143</v>
      </c>
      <c r="O19" s="660">
        <v>0</v>
      </c>
      <c r="P19" s="661">
        <v>619497</v>
      </c>
      <c r="Q19" s="674">
        <v>619497</v>
      </c>
      <c r="R19" s="660">
        <v>0</v>
      </c>
      <c r="S19" s="661">
        <v>619540</v>
      </c>
      <c r="T19" s="674">
        <v>619540</v>
      </c>
      <c r="U19" s="660">
        <v>0</v>
      </c>
      <c r="V19" s="661">
        <v>620393</v>
      </c>
      <c r="W19" s="674">
        <v>620393</v>
      </c>
      <c r="X19" s="660">
        <v>0</v>
      </c>
      <c r="Y19" s="661">
        <v>622784</v>
      </c>
      <c r="Z19" s="674">
        <v>622784</v>
      </c>
      <c r="AA19" s="660">
        <v>0</v>
      </c>
      <c r="AB19" s="661">
        <v>621846</v>
      </c>
      <c r="AC19" s="674">
        <v>621846</v>
      </c>
      <c r="AD19" s="660">
        <v>0</v>
      </c>
      <c r="AE19" s="661">
        <v>625814</v>
      </c>
      <c r="AF19" s="674">
        <v>625814</v>
      </c>
      <c r="AG19" s="660">
        <v>0</v>
      </c>
      <c r="AH19" s="661">
        <v>627693</v>
      </c>
      <c r="AI19" s="674">
        <v>627693</v>
      </c>
      <c r="AJ19" s="660">
        <v>0</v>
      </c>
      <c r="AK19" s="661">
        <v>639204</v>
      </c>
      <c r="AL19" s="674">
        <v>639204</v>
      </c>
      <c r="AM19" s="656">
        <v>0</v>
      </c>
      <c r="AN19" s="657">
        <v>7456527</v>
      </c>
      <c r="AO19" s="1054">
        <v>7456527</v>
      </c>
    </row>
    <row r="20" spans="2:42" x14ac:dyDescent="0.2">
      <c r="B20" s="1055" t="s">
        <v>976</v>
      </c>
      <c r="C20" s="656">
        <v>0</v>
      </c>
      <c r="D20" s="657">
        <v>54875</v>
      </c>
      <c r="E20" s="674">
        <v>54875</v>
      </c>
      <c r="F20" s="656">
        <v>0</v>
      </c>
      <c r="G20" s="657">
        <v>56425</v>
      </c>
      <c r="H20" s="674">
        <v>56425</v>
      </c>
      <c r="I20" s="660">
        <v>0</v>
      </c>
      <c r="J20" s="661">
        <v>57688</v>
      </c>
      <c r="K20" s="674">
        <v>57688</v>
      </c>
      <c r="L20" s="660">
        <v>0</v>
      </c>
      <c r="M20" s="661">
        <v>59103</v>
      </c>
      <c r="N20" s="674">
        <v>59103</v>
      </c>
      <c r="O20" s="660">
        <v>0</v>
      </c>
      <c r="P20" s="661">
        <v>58312</v>
      </c>
      <c r="Q20" s="674">
        <v>58312</v>
      </c>
      <c r="R20" s="660">
        <v>0</v>
      </c>
      <c r="S20" s="661">
        <v>59099</v>
      </c>
      <c r="T20" s="674">
        <v>59099</v>
      </c>
      <c r="U20" s="660">
        <v>0</v>
      </c>
      <c r="V20" s="661">
        <v>58715</v>
      </c>
      <c r="W20" s="674">
        <v>58715</v>
      </c>
      <c r="X20" s="660">
        <v>0</v>
      </c>
      <c r="Y20" s="661">
        <v>60109</v>
      </c>
      <c r="Z20" s="674">
        <v>60109</v>
      </c>
      <c r="AA20" s="660">
        <v>0</v>
      </c>
      <c r="AB20" s="661">
        <v>59113</v>
      </c>
      <c r="AC20" s="674">
        <v>59113</v>
      </c>
      <c r="AD20" s="660">
        <v>0</v>
      </c>
      <c r="AE20" s="661">
        <v>60711</v>
      </c>
      <c r="AF20" s="674">
        <v>60711</v>
      </c>
      <c r="AG20" s="660">
        <v>0</v>
      </c>
      <c r="AH20" s="661">
        <v>60784</v>
      </c>
      <c r="AI20" s="674">
        <v>60784</v>
      </c>
      <c r="AJ20" s="660">
        <v>0</v>
      </c>
      <c r="AK20" s="661">
        <v>62341</v>
      </c>
      <c r="AL20" s="674">
        <v>62341</v>
      </c>
      <c r="AM20" s="656">
        <v>0</v>
      </c>
      <c r="AN20" s="657">
        <v>707275</v>
      </c>
      <c r="AO20" s="1054">
        <v>707275</v>
      </c>
    </row>
    <row r="21" spans="2:42" x14ac:dyDescent="0.2">
      <c r="B21" s="1055" t="s">
        <v>977</v>
      </c>
      <c r="C21" s="656">
        <v>46793</v>
      </c>
      <c r="D21" s="657">
        <v>52722</v>
      </c>
      <c r="E21" s="674">
        <v>99515</v>
      </c>
      <c r="F21" s="656">
        <v>54115</v>
      </c>
      <c r="G21" s="657">
        <v>58462</v>
      </c>
      <c r="H21" s="674">
        <v>112577</v>
      </c>
      <c r="I21" s="660">
        <v>73448</v>
      </c>
      <c r="J21" s="661">
        <v>80336</v>
      </c>
      <c r="K21" s="674">
        <v>153784</v>
      </c>
      <c r="L21" s="660">
        <v>77210</v>
      </c>
      <c r="M21" s="661">
        <v>82571</v>
      </c>
      <c r="N21" s="674">
        <v>159781</v>
      </c>
      <c r="O21" s="660">
        <v>84172</v>
      </c>
      <c r="P21" s="661">
        <v>80918</v>
      </c>
      <c r="Q21" s="674">
        <v>165090</v>
      </c>
      <c r="R21" s="660">
        <v>73605</v>
      </c>
      <c r="S21" s="661">
        <v>73936</v>
      </c>
      <c r="T21" s="674">
        <v>147541</v>
      </c>
      <c r="U21" s="660">
        <v>83692</v>
      </c>
      <c r="V21" s="661">
        <v>75436</v>
      </c>
      <c r="W21" s="674">
        <v>159128</v>
      </c>
      <c r="X21" s="660">
        <v>72971</v>
      </c>
      <c r="Y21" s="661">
        <v>74955</v>
      </c>
      <c r="Z21" s="674">
        <v>147926</v>
      </c>
      <c r="AA21" s="660">
        <v>63906</v>
      </c>
      <c r="AB21" s="661">
        <v>66525</v>
      </c>
      <c r="AC21" s="674">
        <v>130431</v>
      </c>
      <c r="AD21" s="660">
        <v>71578</v>
      </c>
      <c r="AE21" s="661">
        <v>75471</v>
      </c>
      <c r="AF21" s="674">
        <v>147049</v>
      </c>
      <c r="AG21" s="660">
        <v>77172</v>
      </c>
      <c r="AH21" s="661">
        <v>75088</v>
      </c>
      <c r="AI21" s="674">
        <v>152260</v>
      </c>
      <c r="AJ21" s="660">
        <v>74627</v>
      </c>
      <c r="AK21" s="661">
        <v>76698</v>
      </c>
      <c r="AL21" s="674">
        <v>151325</v>
      </c>
      <c r="AM21" s="656">
        <v>853289</v>
      </c>
      <c r="AN21" s="657">
        <v>873118</v>
      </c>
      <c r="AO21" s="1054">
        <v>1726407</v>
      </c>
    </row>
    <row r="22" spans="2:42" ht="15" x14ac:dyDescent="0.25">
      <c r="B22" s="1056" t="s">
        <v>40</v>
      </c>
      <c r="C22" s="664">
        <v>796053</v>
      </c>
      <c r="D22" s="665">
        <v>764371</v>
      </c>
      <c r="E22" s="674">
        <v>1560424</v>
      </c>
      <c r="F22" s="664">
        <v>804746</v>
      </c>
      <c r="G22" s="665">
        <v>777610</v>
      </c>
      <c r="H22" s="674">
        <v>1582356</v>
      </c>
      <c r="I22" s="664">
        <v>826858</v>
      </c>
      <c r="J22" s="665">
        <v>809609</v>
      </c>
      <c r="K22" s="674">
        <v>1636467</v>
      </c>
      <c r="L22" s="664">
        <v>836425</v>
      </c>
      <c r="M22" s="665">
        <v>819639</v>
      </c>
      <c r="N22" s="674">
        <v>1656064</v>
      </c>
      <c r="O22" s="664">
        <v>844438</v>
      </c>
      <c r="P22" s="665">
        <v>810608</v>
      </c>
      <c r="Q22" s="674">
        <v>1655046</v>
      </c>
      <c r="R22" s="664">
        <v>838157</v>
      </c>
      <c r="S22" s="665">
        <v>804130</v>
      </c>
      <c r="T22" s="674">
        <v>1642287</v>
      </c>
      <c r="U22" s="664">
        <v>849729</v>
      </c>
      <c r="V22" s="665">
        <v>806400</v>
      </c>
      <c r="W22" s="674">
        <v>1656129</v>
      </c>
      <c r="X22" s="664">
        <v>840779</v>
      </c>
      <c r="Y22" s="665">
        <v>811395</v>
      </c>
      <c r="Z22" s="674">
        <v>1652174</v>
      </c>
      <c r="AA22" s="664">
        <v>836912</v>
      </c>
      <c r="AB22" s="665">
        <v>800774</v>
      </c>
      <c r="AC22" s="674">
        <v>1637686</v>
      </c>
      <c r="AD22" s="664">
        <v>852658</v>
      </c>
      <c r="AE22" s="665">
        <v>816510</v>
      </c>
      <c r="AF22" s="674">
        <v>1669168</v>
      </c>
      <c r="AG22" s="664">
        <v>866085</v>
      </c>
      <c r="AH22" s="665">
        <v>817796</v>
      </c>
      <c r="AI22" s="674">
        <v>1683881</v>
      </c>
      <c r="AJ22" s="664">
        <v>869831</v>
      </c>
      <c r="AK22" s="665">
        <v>833995</v>
      </c>
      <c r="AL22" s="674">
        <v>1703826</v>
      </c>
      <c r="AM22" s="675">
        <v>10062671</v>
      </c>
      <c r="AN22" s="676">
        <v>9672837</v>
      </c>
      <c r="AO22" s="1054">
        <v>19735508</v>
      </c>
    </row>
    <row r="23" spans="2:42" ht="25.5" customHeight="1" x14ac:dyDescent="0.2">
      <c r="B23" s="1057" t="s">
        <v>979</v>
      </c>
      <c r="C23" s="1058"/>
      <c r="D23" s="1059"/>
      <c r="E23" s="1060"/>
      <c r="F23" s="1058"/>
      <c r="G23" s="1059"/>
      <c r="H23" s="1060"/>
      <c r="I23" s="1058"/>
      <c r="J23" s="1059"/>
      <c r="K23" s="1060"/>
      <c r="L23" s="1058"/>
      <c r="M23" s="1059"/>
      <c r="N23" s="1060"/>
      <c r="O23" s="1058"/>
      <c r="P23" s="1059"/>
      <c r="Q23" s="1060"/>
      <c r="R23" s="1058"/>
      <c r="S23" s="1059"/>
      <c r="T23" s="1060"/>
      <c r="U23" s="1058"/>
      <c r="V23" s="1059"/>
      <c r="W23" s="1060"/>
      <c r="X23" s="1058"/>
      <c r="Y23" s="1059"/>
      <c r="Z23" s="1060"/>
      <c r="AA23" s="1058"/>
      <c r="AB23" s="1059"/>
      <c r="AC23" s="1060"/>
      <c r="AD23" s="1058"/>
      <c r="AE23" s="1059"/>
      <c r="AF23" s="1060"/>
      <c r="AG23" s="1058"/>
      <c r="AH23" s="1059"/>
      <c r="AI23" s="1060"/>
      <c r="AJ23" s="1058"/>
      <c r="AK23" s="1059"/>
      <c r="AL23" s="1060"/>
      <c r="AM23" s="1058"/>
      <c r="AN23" s="1059"/>
      <c r="AO23" s="1061"/>
    </row>
    <row r="24" spans="2:42" x14ac:dyDescent="0.2">
      <c r="B24" s="1053" t="s">
        <v>972</v>
      </c>
      <c r="C24" s="656">
        <v>109956.497</v>
      </c>
      <c r="D24" s="657">
        <v>8151.1319999999996</v>
      </c>
      <c r="E24" s="674">
        <v>118107.629</v>
      </c>
      <c r="F24" s="656">
        <v>109694.126</v>
      </c>
      <c r="G24" s="657">
        <v>8310.5280000000002</v>
      </c>
      <c r="H24" s="674">
        <v>118004.65400000001</v>
      </c>
      <c r="I24" s="656">
        <v>109906.909</v>
      </c>
      <c r="J24" s="657">
        <v>8038.5339999999997</v>
      </c>
      <c r="K24" s="674">
        <v>117945.443</v>
      </c>
      <c r="L24" s="656">
        <v>109689.136</v>
      </c>
      <c r="M24" s="657">
        <v>8219.6209999999992</v>
      </c>
      <c r="N24" s="674">
        <v>117908.757</v>
      </c>
      <c r="O24" s="656">
        <v>109653.864</v>
      </c>
      <c r="P24" s="657">
        <v>8219.6209999999992</v>
      </c>
      <c r="Q24" s="674">
        <v>117873.485</v>
      </c>
      <c r="R24" s="656">
        <v>109763.986</v>
      </c>
      <c r="S24" s="657">
        <v>8219.6209999999992</v>
      </c>
      <c r="T24" s="674">
        <v>117983.607</v>
      </c>
      <c r="U24" s="656">
        <v>109254.38</v>
      </c>
      <c r="V24" s="657">
        <v>8219.6209999999992</v>
      </c>
      <c r="W24" s="674">
        <v>117474.001</v>
      </c>
      <c r="X24" s="656">
        <v>108958.04399999999</v>
      </c>
      <c r="Y24" s="657">
        <v>8140.27</v>
      </c>
      <c r="Z24" s="674">
        <v>117098.314</v>
      </c>
      <c r="AA24" s="656">
        <v>108296.817</v>
      </c>
      <c r="AB24" s="657">
        <v>8043.2830000000004</v>
      </c>
      <c r="AC24" s="674">
        <v>116340.09999999999</v>
      </c>
      <c r="AD24" s="656">
        <v>107416.834</v>
      </c>
      <c r="AE24" s="657">
        <v>7888.9790000000003</v>
      </c>
      <c r="AF24" s="674">
        <v>115305.81300000001</v>
      </c>
      <c r="AG24" s="656">
        <v>107066.588</v>
      </c>
      <c r="AH24" s="657">
        <v>7822.8440000000001</v>
      </c>
      <c r="AI24" s="674">
        <v>114889.432</v>
      </c>
      <c r="AJ24" s="656">
        <v>109752.05499999999</v>
      </c>
      <c r="AK24" s="657">
        <v>7972.2879999999996</v>
      </c>
      <c r="AL24" s="674">
        <v>117724.34299999999</v>
      </c>
      <c r="AM24" s="656">
        <v>1309409.236</v>
      </c>
      <c r="AN24" s="657">
        <v>97246.342000000004</v>
      </c>
      <c r="AO24" s="1054">
        <v>1406655.578</v>
      </c>
    </row>
    <row r="25" spans="2:42" x14ac:dyDescent="0.2">
      <c r="B25" s="1055" t="s">
        <v>973</v>
      </c>
      <c r="C25" s="656">
        <v>61450.648999999998</v>
      </c>
      <c r="D25" s="657">
        <v>4644.9040000000005</v>
      </c>
      <c r="E25" s="674">
        <v>66095.553</v>
      </c>
      <c r="F25" s="656">
        <v>62020.411</v>
      </c>
      <c r="G25" s="657">
        <v>4872.9690000000001</v>
      </c>
      <c r="H25" s="674">
        <v>66893.38</v>
      </c>
      <c r="I25" s="660">
        <v>62421.607000000004</v>
      </c>
      <c r="J25" s="661">
        <v>4872.9690000000001</v>
      </c>
      <c r="K25" s="674">
        <v>67294.576000000001</v>
      </c>
      <c r="L25" s="660">
        <v>62423.214</v>
      </c>
      <c r="M25" s="661">
        <v>4865.9340000000002</v>
      </c>
      <c r="N25" s="674">
        <v>67289.148000000001</v>
      </c>
      <c r="O25" s="660">
        <v>61877.885000000002</v>
      </c>
      <c r="P25" s="661">
        <v>4865.9340000000002</v>
      </c>
      <c r="Q25" s="674">
        <v>66743.819000000003</v>
      </c>
      <c r="R25" s="660">
        <v>61967.932000000001</v>
      </c>
      <c r="S25" s="661">
        <v>4865.9340000000002</v>
      </c>
      <c r="T25" s="674">
        <v>66833.865999999995</v>
      </c>
      <c r="U25" s="660">
        <v>61276.283000000003</v>
      </c>
      <c r="V25" s="661">
        <v>4865.9340000000002</v>
      </c>
      <c r="W25" s="674">
        <v>66142.217000000004</v>
      </c>
      <c r="X25" s="660">
        <v>62405.044000000002</v>
      </c>
      <c r="Y25" s="661">
        <v>4865.9340000000002</v>
      </c>
      <c r="Z25" s="674">
        <v>67270.978000000003</v>
      </c>
      <c r="AA25" s="660">
        <v>61461.544999999998</v>
      </c>
      <c r="AB25" s="661">
        <v>4865.9340000000002</v>
      </c>
      <c r="AC25" s="674">
        <v>66327.478999999992</v>
      </c>
      <c r="AD25" s="660">
        <v>61513.464</v>
      </c>
      <c r="AE25" s="661">
        <v>5081.8689999999997</v>
      </c>
      <c r="AF25" s="674">
        <v>66595.332999999999</v>
      </c>
      <c r="AG25" s="660">
        <v>62688.95</v>
      </c>
      <c r="AH25" s="661">
        <v>5251.8360000000002</v>
      </c>
      <c r="AI25" s="674">
        <v>67940.785999999993</v>
      </c>
      <c r="AJ25" s="660">
        <v>63808.059000000001</v>
      </c>
      <c r="AK25" s="661">
        <v>5352.1469999999999</v>
      </c>
      <c r="AL25" s="674">
        <v>69160.206000000006</v>
      </c>
      <c r="AM25" s="656">
        <v>745315.04299999995</v>
      </c>
      <c r="AN25" s="657">
        <v>59272.298000000003</v>
      </c>
      <c r="AO25" s="1054">
        <v>804587.3409999999</v>
      </c>
    </row>
    <row r="26" spans="2:42" x14ac:dyDescent="0.2">
      <c r="B26" s="1055" t="s">
        <v>974</v>
      </c>
      <c r="C26" s="656">
        <v>16728.744999999999</v>
      </c>
      <c r="D26" s="657">
        <v>564.66600000000005</v>
      </c>
      <c r="E26" s="674">
        <v>17293.411</v>
      </c>
      <c r="F26" s="656">
        <v>16914.128000000001</v>
      </c>
      <c r="G26" s="657">
        <v>564.66600000000005</v>
      </c>
      <c r="H26" s="674">
        <v>17478.794000000002</v>
      </c>
      <c r="I26" s="660">
        <v>16162.540999999999</v>
      </c>
      <c r="J26" s="661">
        <v>564.66600000000005</v>
      </c>
      <c r="K26" s="674">
        <v>16727.206999999999</v>
      </c>
      <c r="L26" s="660">
        <v>16144.22</v>
      </c>
      <c r="M26" s="661">
        <v>564.66600000000005</v>
      </c>
      <c r="N26" s="674">
        <v>16708.885999999999</v>
      </c>
      <c r="O26" s="660">
        <v>16131.290999999999</v>
      </c>
      <c r="P26" s="661">
        <v>564.66600000000005</v>
      </c>
      <c r="Q26" s="674">
        <v>16695.956999999999</v>
      </c>
      <c r="R26" s="660">
        <v>15811.316999999999</v>
      </c>
      <c r="S26" s="661">
        <v>564.66600000000005</v>
      </c>
      <c r="T26" s="674">
        <v>16375.982999999998</v>
      </c>
      <c r="U26" s="660">
        <v>15774.674999999999</v>
      </c>
      <c r="V26" s="661">
        <v>564.66600000000005</v>
      </c>
      <c r="W26" s="674">
        <v>16339.340999999999</v>
      </c>
      <c r="X26" s="660">
        <v>15774.674999999999</v>
      </c>
      <c r="Y26" s="661">
        <v>564.66600000000005</v>
      </c>
      <c r="Z26" s="674">
        <v>16339.340999999999</v>
      </c>
      <c r="AA26" s="660">
        <v>15471.184999999999</v>
      </c>
      <c r="AB26" s="661">
        <v>564.66600000000005</v>
      </c>
      <c r="AC26" s="674">
        <v>16035.850999999999</v>
      </c>
      <c r="AD26" s="660">
        <v>15471.184999999999</v>
      </c>
      <c r="AE26" s="661">
        <v>564.66600000000005</v>
      </c>
      <c r="AF26" s="674">
        <v>16035.850999999999</v>
      </c>
      <c r="AG26" s="660">
        <v>15471.184999999999</v>
      </c>
      <c r="AH26" s="661">
        <v>564.66600000000005</v>
      </c>
      <c r="AI26" s="674">
        <v>16035.850999999999</v>
      </c>
      <c r="AJ26" s="660">
        <v>15766.683000000001</v>
      </c>
      <c r="AK26" s="661">
        <v>575.45100000000002</v>
      </c>
      <c r="AL26" s="674">
        <v>16342.134000000002</v>
      </c>
      <c r="AM26" s="656">
        <v>191621.83</v>
      </c>
      <c r="AN26" s="657">
        <v>6786.777000000001</v>
      </c>
      <c r="AO26" s="1054">
        <v>198408.60699999999</v>
      </c>
    </row>
    <row r="27" spans="2:42" x14ac:dyDescent="0.2">
      <c r="B27" s="1055" t="s">
        <v>975</v>
      </c>
      <c r="C27" s="656">
        <v>112.417</v>
      </c>
      <c r="D27" s="657">
        <v>198549.55499999999</v>
      </c>
      <c r="E27" s="674">
        <v>198661.97199999998</v>
      </c>
      <c r="F27" s="656">
        <v>112.417</v>
      </c>
      <c r="G27" s="657">
        <v>200301.291</v>
      </c>
      <c r="H27" s="674">
        <v>200413.70799999998</v>
      </c>
      <c r="I27" s="660">
        <v>112.417</v>
      </c>
      <c r="J27" s="661">
        <v>203478.08900000001</v>
      </c>
      <c r="K27" s="674">
        <v>203590.50599999999</v>
      </c>
      <c r="L27" s="660">
        <v>112.417</v>
      </c>
      <c r="M27" s="661">
        <v>205607.87299999999</v>
      </c>
      <c r="N27" s="674">
        <v>205720.28999999998</v>
      </c>
      <c r="O27" s="660">
        <v>112.417</v>
      </c>
      <c r="P27" s="661">
        <v>204042.753</v>
      </c>
      <c r="Q27" s="674">
        <v>204155.16999999998</v>
      </c>
      <c r="R27" s="660">
        <v>112.417</v>
      </c>
      <c r="S27" s="661">
        <v>204145.902</v>
      </c>
      <c r="T27" s="674">
        <v>204258.31899999999</v>
      </c>
      <c r="U27" s="660">
        <v>112.417</v>
      </c>
      <c r="V27" s="661">
        <v>204763.73499999999</v>
      </c>
      <c r="W27" s="674">
        <v>204876.15199999997</v>
      </c>
      <c r="X27" s="660">
        <v>112.417</v>
      </c>
      <c r="Y27" s="661">
        <v>205198.84299999999</v>
      </c>
      <c r="Z27" s="674">
        <v>205311.25999999998</v>
      </c>
      <c r="AA27" s="660">
        <v>112.417</v>
      </c>
      <c r="AB27" s="661">
        <v>205275.42800000001</v>
      </c>
      <c r="AC27" s="674">
        <v>205387.845</v>
      </c>
      <c r="AD27" s="660">
        <v>112.417</v>
      </c>
      <c r="AE27" s="661">
        <v>205037.815</v>
      </c>
      <c r="AF27" s="674">
        <v>205150.23199999999</v>
      </c>
      <c r="AG27" s="660">
        <v>112.417</v>
      </c>
      <c r="AH27" s="661">
        <v>204919.48699999999</v>
      </c>
      <c r="AI27" s="674">
        <v>205031.90399999998</v>
      </c>
      <c r="AJ27" s="660">
        <v>114.565</v>
      </c>
      <c r="AK27" s="661">
        <v>208541.505</v>
      </c>
      <c r="AL27" s="674">
        <v>208656.07</v>
      </c>
      <c r="AM27" s="656">
        <v>1351.152</v>
      </c>
      <c r="AN27" s="657">
        <v>2449862.2759999996</v>
      </c>
      <c r="AO27" s="1054">
        <v>2451213.4279999994</v>
      </c>
    </row>
    <row r="28" spans="2:42" x14ac:dyDescent="0.2">
      <c r="B28" s="1055" t="s">
        <v>976</v>
      </c>
      <c r="C28" s="656">
        <v>0</v>
      </c>
      <c r="D28" s="657">
        <v>13389.25</v>
      </c>
      <c r="E28" s="674">
        <v>13389.25</v>
      </c>
      <c r="F28" s="656">
        <v>0</v>
      </c>
      <c r="G28" s="657">
        <v>13388.053</v>
      </c>
      <c r="H28" s="674">
        <v>13388.053</v>
      </c>
      <c r="I28" s="660">
        <v>0</v>
      </c>
      <c r="J28" s="661">
        <v>14424.476000000001</v>
      </c>
      <c r="K28" s="674">
        <v>14424.476000000001</v>
      </c>
      <c r="L28" s="660">
        <v>0</v>
      </c>
      <c r="M28" s="661">
        <v>13993.609</v>
      </c>
      <c r="N28" s="674">
        <v>13993.609</v>
      </c>
      <c r="O28" s="660">
        <v>0</v>
      </c>
      <c r="P28" s="661">
        <v>13993.609</v>
      </c>
      <c r="Q28" s="674">
        <v>13993.609</v>
      </c>
      <c r="R28" s="660">
        <v>0</v>
      </c>
      <c r="S28" s="661">
        <v>13993.609</v>
      </c>
      <c r="T28" s="674">
        <v>13993.609</v>
      </c>
      <c r="U28" s="660">
        <v>0</v>
      </c>
      <c r="V28" s="661">
        <v>13995.877</v>
      </c>
      <c r="W28" s="674">
        <v>13995.877</v>
      </c>
      <c r="X28" s="660">
        <v>0</v>
      </c>
      <c r="Y28" s="661">
        <v>13781.049000000001</v>
      </c>
      <c r="Z28" s="674">
        <v>13781.049000000001</v>
      </c>
      <c r="AA28" s="660">
        <v>0</v>
      </c>
      <c r="AB28" s="661">
        <v>14338.382</v>
      </c>
      <c r="AC28" s="674">
        <v>14338.382</v>
      </c>
      <c r="AD28" s="660">
        <v>0</v>
      </c>
      <c r="AE28" s="661">
        <v>14400.281000000001</v>
      </c>
      <c r="AF28" s="674">
        <v>14400.281000000001</v>
      </c>
      <c r="AG28" s="660">
        <v>0</v>
      </c>
      <c r="AH28" s="661">
        <v>14234.68</v>
      </c>
      <c r="AI28" s="674">
        <v>14234.68</v>
      </c>
      <c r="AJ28" s="660">
        <v>0</v>
      </c>
      <c r="AK28" s="661">
        <v>14580.981</v>
      </c>
      <c r="AL28" s="674">
        <v>14580.981</v>
      </c>
      <c r="AM28" s="656">
        <v>0</v>
      </c>
      <c r="AN28" s="657">
        <v>168513.856</v>
      </c>
      <c r="AO28" s="1054">
        <v>168513.856</v>
      </c>
    </row>
    <row r="29" spans="2:42" x14ac:dyDescent="0.2">
      <c r="B29" s="1055" t="s">
        <v>977</v>
      </c>
      <c r="C29" s="656">
        <v>15673.541999999999</v>
      </c>
      <c r="D29" s="657">
        <v>13210.592000000001</v>
      </c>
      <c r="E29" s="674">
        <v>28884.133999999998</v>
      </c>
      <c r="F29" s="656">
        <v>19683.871999999999</v>
      </c>
      <c r="G29" s="657">
        <v>17409.382000000001</v>
      </c>
      <c r="H29" s="674">
        <v>37093.254000000001</v>
      </c>
      <c r="I29" s="660">
        <v>24582.547999999999</v>
      </c>
      <c r="J29" s="661">
        <v>22551.302</v>
      </c>
      <c r="K29" s="674">
        <v>47133.85</v>
      </c>
      <c r="L29" s="660">
        <v>24564.643</v>
      </c>
      <c r="M29" s="661">
        <v>21908.707999999999</v>
      </c>
      <c r="N29" s="674">
        <v>46473.350999999995</v>
      </c>
      <c r="O29" s="660">
        <v>23590.385999999999</v>
      </c>
      <c r="P29" s="661">
        <v>19899.776999999998</v>
      </c>
      <c r="Q29" s="674">
        <v>43490.163</v>
      </c>
      <c r="R29" s="660">
        <v>22816.394</v>
      </c>
      <c r="S29" s="661">
        <v>19950.738000000001</v>
      </c>
      <c r="T29" s="674">
        <v>42767.131999999998</v>
      </c>
      <c r="U29" s="660">
        <v>22363.275000000001</v>
      </c>
      <c r="V29" s="661">
        <v>20736.327000000001</v>
      </c>
      <c r="W29" s="674">
        <v>43099.601999999999</v>
      </c>
      <c r="X29" s="660">
        <v>19071.853999999999</v>
      </c>
      <c r="Y29" s="661">
        <v>17219.182000000001</v>
      </c>
      <c r="Z29" s="674">
        <v>36291.036</v>
      </c>
      <c r="AA29" s="660">
        <v>23708.39</v>
      </c>
      <c r="AB29" s="661">
        <v>19945.175999999999</v>
      </c>
      <c r="AC29" s="674">
        <v>43653.565999999999</v>
      </c>
      <c r="AD29" s="660">
        <v>22444.618999999999</v>
      </c>
      <c r="AE29" s="661">
        <v>19538.419999999998</v>
      </c>
      <c r="AF29" s="674">
        <v>41983.038999999997</v>
      </c>
      <c r="AG29" s="660">
        <v>22483.751</v>
      </c>
      <c r="AH29" s="661">
        <v>19323.830000000002</v>
      </c>
      <c r="AI29" s="674">
        <v>41807.581000000006</v>
      </c>
      <c r="AJ29" s="660">
        <v>23324.757000000001</v>
      </c>
      <c r="AK29" s="661">
        <v>19693.717000000001</v>
      </c>
      <c r="AL29" s="674">
        <v>43018.474000000002</v>
      </c>
      <c r="AM29" s="656">
        <v>264308.03099999996</v>
      </c>
      <c r="AN29" s="657">
        <v>231387.15100000001</v>
      </c>
      <c r="AO29" s="1054">
        <v>495695.18199999997</v>
      </c>
    </row>
    <row r="30" spans="2:42" ht="15" x14ac:dyDescent="0.25">
      <c r="B30" s="1056" t="s">
        <v>40</v>
      </c>
      <c r="C30" s="664">
        <v>203921.84999999998</v>
      </c>
      <c r="D30" s="665">
        <v>238510.09899999999</v>
      </c>
      <c r="E30" s="674">
        <v>442431.94899999996</v>
      </c>
      <c r="F30" s="664">
        <v>208424.954</v>
      </c>
      <c r="G30" s="665">
        <v>244846.889</v>
      </c>
      <c r="H30" s="674">
        <v>453271.84299999999</v>
      </c>
      <c r="I30" s="664">
        <v>213186.022</v>
      </c>
      <c r="J30" s="665">
        <v>253930.03599999999</v>
      </c>
      <c r="K30" s="674">
        <v>467116.05799999996</v>
      </c>
      <c r="L30" s="664">
        <v>212933.63</v>
      </c>
      <c r="M30" s="665">
        <v>255160.41099999996</v>
      </c>
      <c r="N30" s="674">
        <v>468094.04099999997</v>
      </c>
      <c r="O30" s="664">
        <v>211365.84299999999</v>
      </c>
      <c r="P30" s="665">
        <v>251586.36</v>
      </c>
      <c r="Q30" s="674">
        <v>462952.20299999998</v>
      </c>
      <c r="R30" s="664">
        <v>210472.046</v>
      </c>
      <c r="S30" s="665">
        <v>251740.47</v>
      </c>
      <c r="T30" s="674">
        <v>462212.516</v>
      </c>
      <c r="U30" s="664">
        <v>208781.02999999997</v>
      </c>
      <c r="V30" s="665">
        <v>253146.15999999997</v>
      </c>
      <c r="W30" s="674">
        <v>461927.18999999994</v>
      </c>
      <c r="X30" s="664">
        <v>206322.03399999996</v>
      </c>
      <c r="Y30" s="665">
        <v>249769.94399999999</v>
      </c>
      <c r="Z30" s="674">
        <v>456091.97799999994</v>
      </c>
      <c r="AA30" s="664">
        <v>209050.35399999999</v>
      </c>
      <c r="AB30" s="665">
        <v>253032.86900000004</v>
      </c>
      <c r="AC30" s="674">
        <v>462083.223</v>
      </c>
      <c r="AD30" s="664">
        <v>206958.519</v>
      </c>
      <c r="AE30" s="665">
        <v>252512.02999999997</v>
      </c>
      <c r="AF30" s="674">
        <v>459470.549</v>
      </c>
      <c r="AG30" s="664">
        <v>207822.89099999997</v>
      </c>
      <c r="AH30" s="665">
        <v>252117.34299999999</v>
      </c>
      <c r="AI30" s="674">
        <v>459940.23399999994</v>
      </c>
      <c r="AJ30" s="664">
        <v>212766.11900000001</v>
      </c>
      <c r="AK30" s="665">
        <v>256716.08900000001</v>
      </c>
      <c r="AL30" s="674">
        <v>469482.20799999998</v>
      </c>
      <c r="AM30" s="675">
        <v>2512005.2919999999</v>
      </c>
      <c r="AN30" s="676">
        <v>3013068.6999999997</v>
      </c>
      <c r="AO30" s="1054">
        <v>5525073.9919999996</v>
      </c>
      <c r="AP30" s="871"/>
    </row>
    <row r="31" spans="2:42" ht="21.75" customHeight="1" x14ac:dyDescent="0.2">
      <c r="B31" s="1057" t="s">
        <v>980</v>
      </c>
      <c r="C31" s="1058"/>
      <c r="D31" s="1059"/>
      <c r="E31" s="1060"/>
      <c r="F31" s="1058"/>
      <c r="G31" s="1059"/>
      <c r="H31" s="1060"/>
      <c r="I31" s="1058"/>
      <c r="J31" s="1059"/>
      <c r="K31" s="1060"/>
      <c r="L31" s="1058"/>
      <c r="M31" s="1059"/>
      <c r="N31" s="1060"/>
      <c r="O31" s="1058"/>
      <c r="P31" s="1059"/>
      <c r="Q31" s="1060"/>
      <c r="R31" s="1058"/>
      <c r="S31" s="1059"/>
      <c r="T31" s="1060"/>
      <c r="U31" s="1058"/>
      <c r="V31" s="1059"/>
      <c r="W31" s="1060"/>
      <c r="X31" s="1058"/>
      <c r="Y31" s="1059"/>
      <c r="Z31" s="1060"/>
      <c r="AA31" s="1058"/>
      <c r="AB31" s="1059"/>
      <c r="AC31" s="1060"/>
      <c r="AD31" s="1058"/>
      <c r="AE31" s="1059"/>
      <c r="AF31" s="1060"/>
      <c r="AG31" s="1058"/>
      <c r="AH31" s="1059"/>
      <c r="AI31" s="1060"/>
      <c r="AJ31" s="1058"/>
      <c r="AK31" s="1059"/>
      <c r="AL31" s="1060"/>
      <c r="AM31" s="1058"/>
      <c r="AN31" s="1059"/>
      <c r="AO31" s="1061"/>
    </row>
    <row r="32" spans="2:42" x14ac:dyDescent="0.2">
      <c r="B32" s="1053" t="s">
        <v>972</v>
      </c>
      <c r="C32" s="656">
        <v>1086485.497</v>
      </c>
      <c r="D32" s="657">
        <v>122499.132</v>
      </c>
      <c r="E32" s="674">
        <v>1208984.629</v>
      </c>
      <c r="F32" s="656">
        <v>1134999.1259999999</v>
      </c>
      <c r="G32" s="657">
        <v>119767.52800000001</v>
      </c>
      <c r="H32" s="674">
        <v>1254766.6540000001</v>
      </c>
      <c r="I32" s="656">
        <v>1066134.909</v>
      </c>
      <c r="J32" s="657">
        <v>124819.534</v>
      </c>
      <c r="K32" s="674">
        <v>1190954.443</v>
      </c>
      <c r="L32" s="656">
        <v>1127097.1359999999</v>
      </c>
      <c r="M32" s="657">
        <v>119394.621</v>
      </c>
      <c r="N32" s="674">
        <v>1246491.757</v>
      </c>
      <c r="O32" s="656">
        <v>1150438.8640000001</v>
      </c>
      <c r="P32" s="657">
        <v>118777.621</v>
      </c>
      <c r="Q32" s="674">
        <v>1269216.4850000001</v>
      </c>
      <c r="R32" s="656">
        <v>1086723.986</v>
      </c>
      <c r="S32" s="657">
        <v>124439.621</v>
      </c>
      <c r="T32" s="674">
        <v>1211163.6070000001</v>
      </c>
      <c r="U32" s="656">
        <v>1154038.3799999999</v>
      </c>
      <c r="V32" s="657">
        <v>130105.621</v>
      </c>
      <c r="W32" s="674">
        <v>1284144.0009999999</v>
      </c>
      <c r="X32" s="656">
        <v>1139180.044</v>
      </c>
      <c r="Y32" s="657">
        <v>122017.27</v>
      </c>
      <c r="Z32" s="674">
        <v>1261197.314</v>
      </c>
      <c r="AA32" s="656">
        <v>1110575.817</v>
      </c>
      <c r="AB32" s="657">
        <v>119104.283</v>
      </c>
      <c r="AC32" s="674">
        <v>1229680.1000000001</v>
      </c>
      <c r="AD32" s="656">
        <v>1231612.834</v>
      </c>
      <c r="AE32" s="657">
        <v>117236.97900000001</v>
      </c>
      <c r="AF32" s="674">
        <v>1348849.8130000001</v>
      </c>
      <c r="AG32" s="656">
        <v>1211886.588</v>
      </c>
      <c r="AH32" s="657">
        <v>123413.844</v>
      </c>
      <c r="AI32" s="674">
        <v>1335300.432</v>
      </c>
      <c r="AJ32" s="656">
        <v>1147262.0549999999</v>
      </c>
      <c r="AK32" s="657">
        <v>118056.288</v>
      </c>
      <c r="AL32" s="674">
        <v>1265318.3429999999</v>
      </c>
      <c r="AM32" s="656">
        <v>13646435.236</v>
      </c>
      <c r="AN32" s="657">
        <v>1459632.3419999999</v>
      </c>
      <c r="AO32" s="1054">
        <v>15106067.578</v>
      </c>
    </row>
    <row r="33" spans="2:42" x14ac:dyDescent="0.2">
      <c r="B33" s="1055" t="s">
        <v>973</v>
      </c>
      <c r="C33" s="656">
        <v>607405.64899999998</v>
      </c>
      <c r="D33" s="657">
        <v>67072.903999999995</v>
      </c>
      <c r="E33" s="674">
        <v>674478.55299999996</v>
      </c>
      <c r="F33" s="656">
        <v>627595.41099999996</v>
      </c>
      <c r="G33" s="657">
        <v>67387.968999999997</v>
      </c>
      <c r="H33" s="674">
        <v>694983.38</v>
      </c>
      <c r="I33" s="656">
        <v>594583.60699999996</v>
      </c>
      <c r="J33" s="657">
        <v>84262.968999999997</v>
      </c>
      <c r="K33" s="726">
        <v>678846.576</v>
      </c>
      <c r="L33" s="656">
        <v>645782.21400000004</v>
      </c>
      <c r="M33" s="657">
        <v>84316.933999999994</v>
      </c>
      <c r="N33" s="726">
        <v>730099.14800000004</v>
      </c>
      <c r="O33" s="656">
        <v>620819.88500000001</v>
      </c>
      <c r="P33" s="657">
        <v>79267.933999999994</v>
      </c>
      <c r="Q33" s="726">
        <v>700087.81900000002</v>
      </c>
      <c r="R33" s="656">
        <v>692967.93200000003</v>
      </c>
      <c r="S33" s="657">
        <v>78859.933999999994</v>
      </c>
      <c r="T33" s="726">
        <v>771827.86600000004</v>
      </c>
      <c r="U33" s="656">
        <v>629021.28300000005</v>
      </c>
      <c r="V33" s="657">
        <v>91101.933999999994</v>
      </c>
      <c r="W33" s="726">
        <v>720123.21699999995</v>
      </c>
      <c r="X33" s="656">
        <v>634933.04399999999</v>
      </c>
      <c r="Y33" s="657">
        <v>83511.933999999994</v>
      </c>
      <c r="Z33" s="726">
        <v>718444.978</v>
      </c>
      <c r="AA33" s="656">
        <v>657550.54500000004</v>
      </c>
      <c r="AB33" s="657">
        <v>78031.933999999994</v>
      </c>
      <c r="AC33" s="726">
        <v>735582.47900000005</v>
      </c>
      <c r="AD33" s="656">
        <v>785255.46400000004</v>
      </c>
      <c r="AE33" s="657">
        <v>79615.869000000006</v>
      </c>
      <c r="AF33" s="726">
        <v>864871.33299999998</v>
      </c>
      <c r="AG33" s="656">
        <v>661632.94999999995</v>
      </c>
      <c r="AH33" s="657">
        <v>80960.835999999996</v>
      </c>
      <c r="AI33" s="726">
        <v>742593.78599999996</v>
      </c>
      <c r="AJ33" s="656">
        <v>638538.05900000001</v>
      </c>
      <c r="AK33" s="657">
        <v>82065.146999999997</v>
      </c>
      <c r="AL33" s="726">
        <v>720603.20600000001</v>
      </c>
      <c r="AM33" s="656">
        <v>7796086.0429999996</v>
      </c>
      <c r="AN33" s="657">
        <v>956456.29799999995</v>
      </c>
      <c r="AO33" s="1054">
        <v>8752542.341</v>
      </c>
    </row>
    <row r="34" spans="2:42" x14ac:dyDescent="0.2">
      <c r="B34" s="1055" t="s">
        <v>974</v>
      </c>
      <c r="C34" s="656">
        <v>191032.745</v>
      </c>
      <c r="D34" s="657">
        <v>16519.666000000001</v>
      </c>
      <c r="E34" s="674">
        <v>207552.41099999999</v>
      </c>
      <c r="F34" s="656">
        <v>190723.128</v>
      </c>
      <c r="G34" s="657">
        <v>16520.666000000001</v>
      </c>
      <c r="H34" s="674">
        <v>207243.79399999999</v>
      </c>
      <c r="I34" s="656">
        <v>202280.541</v>
      </c>
      <c r="J34" s="657">
        <v>16268.665999999999</v>
      </c>
      <c r="K34" s="726">
        <v>218549.20699999999</v>
      </c>
      <c r="L34" s="656">
        <v>197759.22</v>
      </c>
      <c r="M34" s="657">
        <v>16177.665999999999</v>
      </c>
      <c r="N34" s="726">
        <v>213936.886</v>
      </c>
      <c r="O34" s="656">
        <v>193826.291</v>
      </c>
      <c r="P34" s="657">
        <v>16177.665999999999</v>
      </c>
      <c r="Q34" s="726">
        <v>210003.95699999999</v>
      </c>
      <c r="R34" s="656">
        <v>197260.31700000001</v>
      </c>
      <c r="S34" s="657">
        <v>29500.666000000001</v>
      </c>
      <c r="T34" s="726">
        <v>226760.98300000001</v>
      </c>
      <c r="U34" s="656">
        <v>222309.67499999999</v>
      </c>
      <c r="V34" s="657">
        <v>16782.666000000001</v>
      </c>
      <c r="W34" s="726">
        <v>239092.34099999999</v>
      </c>
      <c r="X34" s="656">
        <v>206437.67499999999</v>
      </c>
      <c r="Y34" s="657">
        <v>17825.666000000001</v>
      </c>
      <c r="Z34" s="726">
        <v>224263.34099999999</v>
      </c>
      <c r="AA34" s="656">
        <v>209815.185</v>
      </c>
      <c r="AB34" s="657">
        <v>16622.666000000001</v>
      </c>
      <c r="AC34" s="726">
        <v>226437.851</v>
      </c>
      <c r="AD34" s="656">
        <v>203753.185</v>
      </c>
      <c r="AE34" s="657">
        <v>16575.666000000001</v>
      </c>
      <c r="AF34" s="726">
        <v>220328.851</v>
      </c>
      <c r="AG34" s="656">
        <v>210744.185</v>
      </c>
      <c r="AH34" s="657">
        <v>16575.666000000001</v>
      </c>
      <c r="AI34" s="726">
        <v>227319.851</v>
      </c>
      <c r="AJ34" s="656">
        <v>219820.68299999999</v>
      </c>
      <c r="AK34" s="657">
        <v>19158.451000000001</v>
      </c>
      <c r="AL34" s="726">
        <v>238979.13399999999</v>
      </c>
      <c r="AM34" s="656">
        <v>2445762.83</v>
      </c>
      <c r="AN34" s="657">
        <v>214705.777</v>
      </c>
      <c r="AO34" s="1054">
        <v>2660468.6069999998</v>
      </c>
    </row>
    <row r="35" spans="2:42" x14ac:dyDescent="0.2">
      <c r="B35" s="1055" t="s">
        <v>975</v>
      </c>
      <c r="C35" s="656">
        <v>240.417</v>
      </c>
      <c r="D35" s="657">
        <v>1348567.5549999999</v>
      </c>
      <c r="E35" s="674">
        <v>1348807.9720000001</v>
      </c>
      <c r="F35" s="656">
        <v>240.417</v>
      </c>
      <c r="G35" s="657">
        <v>1366738.291</v>
      </c>
      <c r="H35" s="674">
        <v>1366978.7080000001</v>
      </c>
      <c r="I35" s="656">
        <v>240.417</v>
      </c>
      <c r="J35" s="657">
        <v>1401131.0889999999</v>
      </c>
      <c r="K35" s="726">
        <v>1401371.5060000001</v>
      </c>
      <c r="L35" s="656">
        <v>240.417</v>
      </c>
      <c r="M35" s="657">
        <v>1398497.8729999999</v>
      </c>
      <c r="N35" s="726">
        <v>1398738.29</v>
      </c>
      <c r="O35" s="656">
        <v>240.417</v>
      </c>
      <c r="P35" s="657">
        <v>1390812.753</v>
      </c>
      <c r="Q35" s="726">
        <v>1391053.17</v>
      </c>
      <c r="R35" s="656">
        <v>240.417</v>
      </c>
      <c r="S35" s="657">
        <v>1393000.902</v>
      </c>
      <c r="T35" s="726">
        <v>1393241.3189999999</v>
      </c>
      <c r="U35" s="656">
        <v>1394.4169999999999</v>
      </c>
      <c r="V35" s="657">
        <v>1392862.7349999999</v>
      </c>
      <c r="W35" s="726">
        <v>1394257.152</v>
      </c>
      <c r="X35" s="656">
        <v>493.41700000000003</v>
      </c>
      <c r="Y35" s="657">
        <v>1391776.8429999999</v>
      </c>
      <c r="Z35" s="726">
        <v>1392270.26</v>
      </c>
      <c r="AA35" s="656">
        <v>493.41700000000003</v>
      </c>
      <c r="AB35" s="657">
        <v>1388786.4280000001</v>
      </c>
      <c r="AC35" s="726">
        <v>1389279.845</v>
      </c>
      <c r="AD35" s="656">
        <v>493.41700000000003</v>
      </c>
      <c r="AE35" s="657">
        <v>1396984.8149999999</v>
      </c>
      <c r="AF35" s="726">
        <v>1397478.2320000001</v>
      </c>
      <c r="AG35" s="656">
        <v>493.41700000000003</v>
      </c>
      <c r="AH35" s="657">
        <v>1396608.487</v>
      </c>
      <c r="AI35" s="726">
        <v>1397101.9040000001</v>
      </c>
      <c r="AJ35" s="656">
        <v>502.565</v>
      </c>
      <c r="AK35" s="657">
        <v>1432165.5049999999</v>
      </c>
      <c r="AL35" s="726">
        <v>1432668.07</v>
      </c>
      <c r="AM35" s="656">
        <v>5313.152</v>
      </c>
      <c r="AN35" s="657">
        <v>16697933.276000001</v>
      </c>
      <c r="AO35" s="1054">
        <v>16703246.427999999</v>
      </c>
    </row>
    <row r="36" spans="2:42" x14ac:dyDescent="0.2">
      <c r="B36" s="1055" t="s">
        <v>976</v>
      </c>
      <c r="C36" s="656">
        <v>0</v>
      </c>
      <c r="D36" s="657">
        <v>114586.25</v>
      </c>
      <c r="E36" s="674">
        <v>114586.25</v>
      </c>
      <c r="F36" s="656">
        <v>0</v>
      </c>
      <c r="G36" s="657">
        <v>119972.053</v>
      </c>
      <c r="H36" s="674">
        <v>119972.053</v>
      </c>
      <c r="I36" s="656">
        <v>0</v>
      </c>
      <c r="J36" s="657">
        <v>123918.476</v>
      </c>
      <c r="K36" s="726">
        <v>123918.476</v>
      </c>
      <c r="L36" s="656">
        <v>0</v>
      </c>
      <c r="M36" s="657">
        <v>122089.609</v>
      </c>
      <c r="N36" s="726">
        <v>122089.609</v>
      </c>
      <c r="O36" s="656">
        <v>0</v>
      </c>
      <c r="P36" s="657">
        <v>120328.609</v>
      </c>
      <c r="Q36" s="726">
        <v>120328.609</v>
      </c>
      <c r="R36" s="656">
        <v>0</v>
      </c>
      <c r="S36" s="657">
        <v>123386.609</v>
      </c>
      <c r="T36" s="726">
        <v>123386.609</v>
      </c>
      <c r="U36" s="656">
        <v>0</v>
      </c>
      <c r="V36" s="657">
        <v>121943.87700000001</v>
      </c>
      <c r="W36" s="726">
        <v>121943.87700000001</v>
      </c>
      <c r="X36" s="656">
        <v>0</v>
      </c>
      <c r="Y36" s="657">
        <v>120313.049</v>
      </c>
      <c r="Z36" s="726">
        <v>120313.049</v>
      </c>
      <c r="AA36" s="656">
        <v>0</v>
      </c>
      <c r="AB36" s="657">
        <v>120229.382</v>
      </c>
      <c r="AC36" s="726">
        <v>120229.382</v>
      </c>
      <c r="AD36" s="656">
        <v>0</v>
      </c>
      <c r="AE36" s="657">
        <v>127006.281</v>
      </c>
      <c r="AF36" s="726">
        <v>127006.281</v>
      </c>
      <c r="AG36" s="656">
        <v>0</v>
      </c>
      <c r="AH36" s="657">
        <v>123777.68</v>
      </c>
      <c r="AI36" s="726">
        <v>123777.68</v>
      </c>
      <c r="AJ36" s="656">
        <v>0</v>
      </c>
      <c r="AK36" s="657">
        <v>127503.981</v>
      </c>
      <c r="AL36" s="726">
        <v>127503.981</v>
      </c>
      <c r="AM36" s="656">
        <v>0</v>
      </c>
      <c r="AN36" s="657">
        <v>1465055.8559999999</v>
      </c>
      <c r="AO36" s="1054">
        <v>1465055.8559999999</v>
      </c>
    </row>
    <row r="37" spans="2:42" x14ac:dyDescent="0.2">
      <c r="B37" s="1055" t="s">
        <v>977</v>
      </c>
      <c r="C37" s="656">
        <v>107935.542</v>
      </c>
      <c r="D37" s="657">
        <v>112280.592</v>
      </c>
      <c r="E37" s="674">
        <v>220216.13399999999</v>
      </c>
      <c r="F37" s="656">
        <v>121719.872</v>
      </c>
      <c r="G37" s="657">
        <v>125214.382</v>
      </c>
      <c r="H37" s="674">
        <v>246934.25400000002</v>
      </c>
      <c r="I37" s="656">
        <v>158048.54800000001</v>
      </c>
      <c r="J37" s="657">
        <v>169227.302</v>
      </c>
      <c r="K37" s="726">
        <v>327275.84999999998</v>
      </c>
      <c r="L37" s="656">
        <v>172163.64300000001</v>
      </c>
      <c r="M37" s="657">
        <v>173684.70799999998</v>
      </c>
      <c r="N37" s="726">
        <v>345848.35100000002</v>
      </c>
      <c r="O37" s="656">
        <v>185877.386</v>
      </c>
      <c r="P37" s="657">
        <v>176495.777</v>
      </c>
      <c r="Q37" s="726">
        <v>362373.163</v>
      </c>
      <c r="R37" s="656">
        <v>174455.394</v>
      </c>
      <c r="S37" s="657">
        <v>172262.73800000001</v>
      </c>
      <c r="T37" s="726">
        <v>346718.13199999998</v>
      </c>
      <c r="U37" s="656">
        <v>174424.27499999999</v>
      </c>
      <c r="V37" s="657">
        <v>168257.32699999999</v>
      </c>
      <c r="W37" s="726">
        <v>342681.60200000001</v>
      </c>
      <c r="X37" s="656">
        <v>162821.85399999999</v>
      </c>
      <c r="Y37" s="657">
        <v>163052.182</v>
      </c>
      <c r="Z37" s="726">
        <v>325874.03600000002</v>
      </c>
      <c r="AA37" s="656">
        <v>141365.39000000001</v>
      </c>
      <c r="AB37" s="657">
        <v>142906.17600000001</v>
      </c>
      <c r="AC37" s="726">
        <v>284271.56599999999</v>
      </c>
      <c r="AD37" s="656">
        <v>167722.61900000001</v>
      </c>
      <c r="AE37" s="657">
        <v>168241.41999999998</v>
      </c>
      <c r="AF37" s="726">
        <v>335964.03899999999</v>
      </c>
      <c r="AG37" s="656">
        <v>166783.75099999999</v>
      </c>
      <c r="AH37" s="657">
        <v>161666.83000000002</v>
      </c>
      <c r="AI37" s="726">
        <v>328450.58100000001</v>
      </c>
      <c r="AJ37" s="656">
        <v>167190.75700000001</v>
      </c>
      <c r="AK37" s="657">
        <v>171365.717</v>
      </c>
      <c r="AL37" s="726">
        <v>338556.47399999999</v>
      </c>
      <c r="AM37" s="656">
        <v>1900509.031</v>
      </c>
      <c r="AN37" s="657">
        <v>1904655.1510000001</v>
      </c>
      <c r="AO37" s="1054">
        <v>3805164.182</v>
      </c>
    </row>
    <row r="38" spans="2:42" ht="15" x14ac:dyDescent="0.25">
      <c r="B38" s="1056" t="s">
        <v>40</v>
      </c>
      <c r="C38" s="664">
        <v>1993099.85</v>
      </c>
      <c r="D38" s="665">
        <v>1781526.0989999999</v>
      </c>
      <c r="E38" s="674">
        <v>3774625.949</v>
      </c>
      <c r="F38" s="664">
        <v>2075277.9539999999</v>
      </c>
      <c r="G38" s="665">
        <v>1815600.889</v>
      </c>
      <c r="H38" s="674">
        <v>3890878.8429999999</v>
      </c>
      <c r="I38" s="664">
        <v>2021288.0219999999</v>
      </c>
      <c r="J38" s="665">
        <v>1919628.0360000001</v>
      </c>
      <c r="K38" s="674">
        <v>3940916.0580000002</v>
      </c>
      <c r="L38" s="664">
        <v>2143042.63</v>
      </c>
      <c r="M38" s="665">
        <v>1914161.4109999998</v>
      </c>
      <c r="N38" s="674">
        <v>4057204.0410000002</v>
      </c>
      <c r="O38" s="664">
        <v>2151202.8429999999</v>
      </c>
      <c r="P38" s="665">
        <v>1901860.3599999999</v>
      </c>
      <c r="Q38" s="674">
        <v>4053063.2029999997</v>
      </c>
      <c r="R38" s="664">
        <v>2151648.0460000001</v>
      </c>
      <c r="S38" s="665">
        <v>1921450.47</v>
      </c>
      <c r="T38" s="674">
        <v>4073098.5159999998</v>
      </c>
      <c r="U38" s="664">
        <v>2181188.0299999998</v>
      </c>
      <c r="V38" s="665">
        <v>1921054.16</v>
      </c>
      <c r="W38" s="674">
        <v>4102242.19</v>
      </c>
      <c r="X38" s="664">
        <v>2143866.034</v>
      </c>
      <c r="Y38" s="665">
        <v>1898496.9439999999</v>
      </c>
      <c r="Z38" s="674">
        <v>4042362.9780000001</v>
      </c>
      <c r="AA38" s="664">
        <v>2119800.3539999998</v>
      </c>
      <c r="AB38" s="665">
        <v>1865680.8689999999</v>
      </c>
      <c r="AC38" s="674">
        <v>3985481.2230000002</v>
      </c>
      <c r="AD38" s="664">
        <v>2388837.5189999999</v>
      </c>
      <c r="AE38" s="665">
        <v>1905661.03</v>
      </c>
      <c r="AF38" s="674">
        <v>4294498.5489999996</v>
      </c>
      <c r="AG38" s="664">
        <v>2251540.8909999998</v>
      </c>
      <c r="AH38" s="665">
        <v>1903003.3429999999</v>
      </c>
      <c r="AI38" s="674">
        <v>4154544.2340000002</v>
      </c>
      <c r="AJ38" s="664">
        <v>2173314.1189999999</v>
      </c>
      <c r="AK38" s="665">
        <v>1950315.0889999999</v>
      </c>
      <c r="AL38" s="674">
        <v>4123629.2080000001</v>
      </c>
      <c r="AM38" s="675">
        <v>25794106.291999999</v>
      </c>
      <c r="AN38" s="676">
        <v>22698438.699999999</v>
      </c>
      <c r="AO38" s="1054">
        <v>48492544.991999999</v>
      </c>
      <c r="AP38" s="871"/>
    </row>
    <row r="39" spans="2:42" ht="24" customHeight="1" x14ac:dyDescent="0.2">
      <c r="B39" s="1057" t="s">
        <v>981</v>
      </c>
      <c r="C39" s="1058"/>
      <c r="D39" s="1059"/>
      <c r="E39" s="1060"/>
      <c r="F39" s="1058"/>
      <c r="G39" s="1059"/>
      <c r="H39" s="1060"/>
      <c r="I39" s="1058"/>
      <c r="J39" s="1059"/>
      <c r="K39" s="1060"/>
      <c r="L39" s="1058"/>
      <c r="M39" s="1059"/>
      <c r="N39" s="1060"/>
      <c r="O39" s="1058"/>
      <c r="P39" s="1059"/>
      <c r="Q39" s="1060"/>
      <c r="R39" s="1058"/>
      <c r="S39" s="1059"/>
      <c r="T39" s="1060"/>
      <c r="U39" s="1058"/>
      <c r="V39" s="1059"/>
      <c r="W39" s="1060"/>
      <c r="X39" s="1058"/>
      <c r="Y39" s="1059"/>
      <c r="Z39" s="1060"/>
      <c r="AA39" s="1058"/>
      <c r="AB39" s="1059"/>
      <c r="AC39" s="1060"/>
      <c r="AD39" s="1058"/>
      <c r="AE39" s="1059"/>
      <c r="AF39" s="1060"/>
      <c r="AG39" s="1058"/>
      <c r="AH39" s="1059"/>
      <c r="AI39" s="1060"/>
      <c r="AJ39" s="1058"/>
      <c r="AK39" s="1059"/>
      <c r="AL39" s="1060"/>
      <c r="AM39" s="1058"/>
      <c r="AN39" s="1059"/>
      <c r="AO39" s="1061"/>
    </row>
    <row r="40" spans="2:42" x14ac:dyDescent="0.2">
      <c r="B40" s="1053" t="s">
        <v>972</v>
      </c>
      <c r="C40" s="656">
        <v>591766</v>
      </c>
      <c r="D40" s="657">
        <v>28658</v>
      </c>
      <c r="E40" s="674">
        <v>620424</v>
      </c>
      <c r="F40" s="656">
        <v>589181</v>
      </c>
      <c r="G40" s="657">
        <v>28658</v>
      </c>
      <c r="H40" s="674">
        <v>617839</v>
      </c>
      <c r="I40" s="656">
        <v>588228.91899999999</v>
      </c>
      <c r="J40" s="657">
        <v>28718.387999999999</v>
      </c>
      <c r="K40" s="674">
        <v>616947.30700000003</v>
      </c>
      <c r="L40" s="656">
        <v>584111.74300000002</v>
      </c>
      <c r="M40" s="657">
        <v>28982.905999999999</v>
      </c>
      <c r="N40" s="674">
        <v>613094.64899999998</v>
      </c>
      <c r="O40" s="656">
        <v>581391.35900000005</v>
      </c>
      <c r="P40" s="657">
        <v>28586.128000000001</v>
      </c>
      <c r="Q40" s="674">
        <v>609977.48700000008</v>
      </c>
      <c r="R40" s="656">
        <v>581142.30099999998</v>
      </c>
      <c r="S40" s="657">
        <v>28406.125</v>
      </c>
      <c r="T40" s="674">
        <v>609548.42599999998</v>
      </c>
      <c r="U40" s="656">
        <v>578673.02300000004</v>
      </c>
      <c r="V40" s="657">
        <v>28141.607</v>
      </c>
      <c r="W40" s="674">
        <v>606814.63</v>
      </c>
      <c r="X40" s="656">
        <v>575232.83900000004</v>
      </c>
      <c r="Y40" s="657">
        <v>28251.824000000001</v>
      </c>
      <c r="Z40" s="674">
        <v>603484.66300000006</v>
      </c>
      <c r="AA40" s="656">
        <v>570348.61899999995</v>
      </c>
      <c r="AB40" s="657">
        <v>28516.342000000001</v>
      </c>
      <c r="AC40" s="674">
        <v>598864.96099999989</v>
      </c>
      <c r="AD40" s="656">
        <v>567060.44400000002</v>
      </c>
      <c r="AE40" s="657">
        <v>27966.095000000001</v>
      </c>
      <c r="AF40" s="674">
        <v>595026.53899999999</v>
      </c>
      <c r="AG40" s="656">
        <v>563307.57700000005</v>
      </c>
      <c r="AH40" s="657">
        <v>27674.582999999999</v>
      </c>
      <c r="AI40" s="674">
        <v>590982.16</v>
      </c>
      <c r="AJ40" s="656">
        <v>568913.26599999995</v>
      </c>
      <c r="AK40" s="657">
        <v>28043.577000000001</v>
      </c>
      <c r="AL40" s="674">
        <v>596956.84299999999</v>
      </c>
      <c r="AM40" s="656">
        <v>6939357.0900000008</v>
      </c>
      <c r="AN40" s="657">
        <v>340603.57500000001</v>
      </c>
      <c r="AO40" s="1054">
        <v>7279960.665000001</v>
      </c>
    </row>
    <row r="41" spans="2:42" x14ac:dyDescent="0.2">
      <c r="B41" s="1055" t="s">
        <v>973</v>
      </c>
      <c r="C41" s="656">
        <v>314293</v>
      </c>
      <c r="D41" s="657">
        <v>23511</v>
      </c>
      <c r="E41" s="674">
        <v>337804</v>
      </c>
      <c r="F41" s="660">
        <v>312893</v>
      </c>
      <c r="G41" s="661">
        <v>23665</v>
      </c>
      <c r="H41" s="674">
        <v>336558</v>
      </c>
      <c r="I41" s="660">
        <v>352232.54200000002</v>
      </c>
      <c r="J41" s="661">
        <v>24247.759999999998</v>
      </c>
      <c r="K41" s="726">
        <v>376480.30200000003</v>
      </c>
      <c r="L41" s="660">
        <v>349404.652</v>
      </c>
      <c r="M41" s="661">
        <v>23847.34</v>
      </c>
      <c r="N41" s="726">
        <v>373251.99200000003</v>
      </c>
      <c r="O41" s="660">
        <v>350202.755</v>
      </c>
      <c r="P41" s="661">
        <v>23847.34</v>
      </c>
      <c r="Q41" s="674">
        <v>374050.09500000003</v>
      </c>
      <c r="R41" s="660">
        <v>347747.46100000001</v>
      </c>
      <c r="S41" s="661">
        <v>23847.34</v>
      </c>
      <c r="T41" s="674">
        <v>371594.80100000004</v>
      </c>
      <c r="U41" s="660">
        <v>342592.59399999998</v>
      </c>
      <c r="V41" s="661">
        <v>23423.891</v>
      </c>
      <c r="W41" s="726">
        <v>366016.48499999999</v>
      </c>
      <c r="X41" s="660">
        <v>343231.64799999999</v>
      </c>
      <c r="Y41" s="661">
        <v>23597.407999999999</v>
      </c>
      <c r="Z41" s="726">
        <v>366829.05599999998</v>
      </c>
      <c r="AA41" s="660">
        <v>343943.25400000002</v>
      </c>
      <c r="AB41" s="661">
        <v>23729.667000000001</v>
      </c>
      <c r="AC41" s="674">
        <v>367672.92100000003</v>
      </c>
      <c r="AD41" s="660">
        <v>340184.90100000001</v>
      </c>
      <c r="AE41" s="661">
        <v>23986.458999999999</v>
      </c>
      <c r="AF41" s="674">
        <v>364171.36</v>
      </c>
      <c r="AG41" s="660">
        <v>336762.07299999997</v>
      </c>
      <c r="AH41" s="661">
        <v>23628.865000000002</v>
      </c>
      <c r="AI41" s="726">
        <v>360390.93799999997</v>
      </c>
      <c r="AJ41" s="660">
        <v>344779.76199999999</v>
      </c>
      <c r="AK41" s="661">
        <v>24842.322</v>
      </c>
      <c r="AL41" s="726">
        <v>369622.08399999997</v>
      </c>
      <c r="AM41" s="656">
        <v>4078267.6420000005</v>
      </c>
      <c r="AN41" s="657">
        <v>286174.39199999999</v>
      </c>
      <c r="AO41" s="1054">
        <v>4364442.034</v>
      </c>
    </row>
    <row r="42" spans="2:42" x14ac:dyDescent="0.2">
      <c r="B42" s="1055" t="s">
        <v>974</v>
      </c>
      <c r="C42" s="656">
        <v>25989</v>
      </c>
      <c r="D42" s="657">
        <v>2141</v>
      </c>
      <c r="E42" s="674">
        <v>28130</v>
      </c>
      <c r="F42" s="660">
        <v>25989</v>
      </c>
      <c r="G42" s="661">
        <v>2141</v>
      </c>
      <c r="H42" s="674">
        <v>28130</v>
      </c>
      <c r="I42" s="660">
        <v>28878.828000000001</v>
      </c>
      <c r="J42" s="661">
        <v>3199.2649999999999</v>
      </c>
      <c r="K42" s="726">
        <v>32078.093000000001</v>
      </c>
      <c r="L42" s="660">
        <v>29303.221000000001</v>
      </c>
      <c r="M42" s="661">
        <v>3199.2649999999999</v>
      </c>
      <c r="N42" s="726">
        <v>32502.486000000001</v>
      </c>
      <c r="O42" s="660">
        <v>29303.221000000001</v>
      </c>
      <c r="P42" s="661">
        <v>3199.2649999999999</v>
      </c>
      <c r="Q42" s="674">
        <v>32502.486000000001</v>
      </c>
      <c r="R42" s="660">
        <v>29303.221000000001</v>
      </c>
      <c r="S42" s="661">
        <v>3571.2469999999998</v>
      </c>
      <c r="T42" s="674">
        <v>32874.468000000001</v>
      </c>
      <c r="U42" s="660">
        <v>29264.513999999999</v>
      </c>
      <c r="V42" s="661">
        <v>3571.2469999999998</v>
      </c>
      <c r="W42" s="726">
        <v>32835.760999999999</v>
      </c>
      <c r="X42" s="660">
        <v>29447.767</v>
      </c>
      <c r="Y42" s="661">
        <v>3436.5650000000001</v>
      </c>
      <c r="Z42" s="726">
        <v>32884.332000000002</v>
      </c>
      <c r="AA42" s="660">
        <v>28971.643</v>
      </c>
      <c r="AB42" s="661">
        <v>3436.5650000000001</v>
      </c>
      <c r="AC42" s="674">
        <v>32408.207999999999</v>
      </c>
      <c r="AD42" s="660">
        <v>28971.643</v>
      </c>
      <c r="AE42" s="661">
        <v>3436.5650000000001</v>
      </c>
      <c r="AF42" s="674">
        <v>32408.207999999999</v>
      </c>
      <c r="AG42" s="660">
        <v>28549.856</v>
      </c>
      <c r="AH42" s="661">
        <v>3436.5650000000001</v>
      </c>
      <c r="AI42" s="726">
        <v>31986.420999999998</v>
      </c>
      <c r="AJ42" s="660">
        <v>29069.453000000001</v>
      </c>
      <c r="AK42" s="661">
        <v>3499.1080000000002</v>
      </c>
      <c r="AL42" s="726">
        <v>32568.561000000002</v>
      </c>
      <c r="AM42" s="656">
        <v>343041.36699999997</v>
      </c>
      <c r="AN42" s="657">
        <v>38267.656999999992</v>
      </c>
      <c r="AO42" s="1054">
        <v>381309.02399999998</v>
      </c>
    </row>
    <row r="43" spans="2:42" x14ac:dyDescent="0.2">
      <c r="B43" s="1055" t="s">
        <v>975</v>
      </c>
      <c r="C43" s="656">
        <v>72</v>
      </c>
      <c r="D43" s="657">
        <v>625753</v>
      </c>
      <c r="E43" s="674">
        <v>625825</v>
      </c>
      <c r="F43" s="660">
        <v>72</v>
      </c>
      <c r="G43" s="661">
        <v>625458</v>
      </c>
      <c r="H43" s="674">
        <v>625530</v>
      </c>
      <c r="I43" s="660">
        <v>71.793000000000006</v>
      </c>
      <c r="J43" s="661">
        <v>625586.34199999995</v>
      </c>
      <c r="K43" s="726">
        <v>625658.13499999989</v>
      </c>
      <c r="L43" s="660">
        <v>71.793000000000006</v>
      </c>
      <c r="M43" s="661">
        <v>625880.43700000003</v>
      </c>
      <c r="N43" s="726">
        <v>625952.23</v>
      </c>
      <c r="O43" s="660">
        <v>71.793000000000006</v>
      </c>
      <c r="P43" s="661">
        <v>625564.94999999995</v>
      </c>
      <c r="Q43" s="674">
        <v>625636.7429999999</v>
      </c>
      <c r="R43" s="660">
        <v>71.793000000000006</v>
      </c>
      <c r="S43" s="661">
        <v>625514.89500000002</v>
      </c>
      <c r="T43" s="674">
        <v>625586.68799999997</v>
      </c>
      <c r="U43" s="660">
        <v>71.793000000000006</v>
      </c>
      <c r="V43" s="661">
        <v>626663.973</v>
      </c>
      <c r="W43" s="726">
        <v>626735.76599999995</v>
      </c>
      <c r="X43" s="660">
        <v>71.793000000000006</v>
      </c>
      <c r="Y43" s="661">
        <v>626721.24899999995</v>
      </c>
      <c r="Z43" s="726">
        <v>626793.0419999999</v>
      </c>
      <c r="AA43" s="660">
        <v>71.793000000000006</v>
      </c>
      <c r="AB43" s="661">
        <v>624174.92200000002</v>
      </c>
      <c r="AC43" s="674">
        <v>624246.71499999997</v>
      </c>
      <c r="AD43" s="660">
        <v>71.793000000000006</v>
      </c>
      <c r="AE43" s="661">
        <v>623898.08499999996</v>
      </c>
      <c r="AF43" s="674">
        <v>623969.87799999991</v>
      </c>
      <c r="AG43" s="660">
        <v>71.793000000000006</v>
      </c>
      <c r="AH43" s="661">
        <v>623807.02899999998</v>
      </c>
      <c r="AI43" s="726">
        <v>623878.82199999993</v>
      </c>
      <c r="AJ43" s="660">
        <v>73.099999999999994</v>
      </c>
      <c r="AK43" s="661">
        <v>636490.93700000003</v>
      </c>
      <c r="AL43" s="726">
        <v>636564.03700000001</v>
      </c>
      <c r="AM43" s="656">
        <v>863.23700000000008</v>
      </c>
      <c r="AN43" s="657">
        <v>7515513.8190000001</v>
      </c>
      <c r="AO43" s="1054">
        <v>7516377.0559999999</v>
      </c>
    </row>
    <row r="44" spans="2:42" x14ac:dyDescent="0.2">
      <c r="B44" s="1055" t="s">
        <v>976</v>
      </c>
      <c r="C44" s="656">
        <v>0</v>
      </c>
      <c r="D44" s="657">
        <v>18213</v>
      </c>
      <c r="E44" s="674">
        <v>18213</v>
      </c>
      <c r="F44" s="660">
        <v>0</v>
      </c>
      <c r="G44" s="661">
        <v>18142</v>
      </c>
      <c r="H44" s="674">
        <v>18142</v>
      </c>
      <c r="I44" s="660">
        <v>0</v>
      </c>
      <c r="J44" s="661">
        <v>18153.388999999999</v>
      </c>
      <c r="K44" s="726">
        <v>18153.388999999999</v>
      </c>
      <c r="L44" s="660">
        <v>0</v>
      </c>
      <c r="M44" s="661">
        <v>18153.388999999999</v>
      </c>
      <c r="N44" s="726">
        <v>18153.388999999999</v>
      </c>
      <c r="O44" s="660">
        <v>0</v>
      </c>
      <c r="P44" s="661">
        <v>18153.388999999999</v>
      </c>
      <c r="Q44" s="674">
        <v>18153.388999999999</v>
      </c>
      <c r="R44" s="660">
        <v>0</v>
      </c>
      <c r="S44" s="661">
        <v>18674.71</v>
      </c>
      <c r="T44" s="674">
        <v>18674.71</v>
      </c>
      <c r="U44" s="660">
        <v>0</v>
      </c>
      <c r="V44" s="661">
        <v>18668.22</v>
      </c>
      <c r="W44" s="726">
        <v>18668.22</v>
      </c>
      <c r="X44" s="660">
        <v>0</v>
      </c>
      <c r="Y44" s="661">
        <v>18854.388999999999</v>
      </c>
      <c r="Z44" s="726">
        <v>18854.388999999999</v>
      </c>
      <c r="AA44" s="660">
        <v>0</v>
      </c>
      <c r="AB44" s="661">
        <v>18717.826000000001</v>
      </c>
      <c r="AC44" s="674">
        <v>18717.826000000001</v>
      </c>
      <c r="AD44" s="660">
        <v>0</v>
      </c>
      <c r="AE44" s="661">
        <v>18717.826000000001</v>
      </c>
      <c r="AF44" s="674">
        <v>18717.826000000001</v>
      </c>
      <c r="AG44" s="660">
        <v>0</v>
      </c>
      <c r="AH44" s="661">
        <v>18972.806</v>
      </c>
      <c r="AI44" s="726">
        <v>18972.806</v>
      </c>
      <c r="AJ44" s="660">
        <v>0</v>
      </c>
      <c r="AK44" s="661">
        <v>19318.113000000001</v>
      </c>
      <c r="AL44" s="726">
        <v>19318.113000000001</v>
      </c>
      <c r="AM44" s="656">
        <v>0</v>
      </c>
      <c r="AN44" s="657">
        <v>222739.057</v>
      </c>
      <c r="AO44" s="1054">
        <v>222739.057</v>
      </c>
    </row>
    <row r="45" spans="2:42" x14ac:dyDescent="0.2">
      <c r="B45" s="1055" t="s">
        <v>977</v>
      </c>
      <c r="C45" s="656">
        <v>26052</v>
      </c>
      <c r="D45" s="657">
        <v>24299</v>
      </c>
      <c r="E45" s="674">
        <v>50351</v>
      </c>
      <c r="F45" s="660">
        <v>26439</v>
      </c>
      <c r="G45" s="661">
        <v>24436</v>
      </c>
      <c r="H45" s="674">
        <v>50875</v>
      </c>
      <c r="I45" s="660">
        <v>26984.799999999999</v>
      </c>
      <c r="J45" s="661">
        <v>25831.600999999999</v>
      </c>
      <c r="K45" s="726">
        <v>52816.400999999998</v>
      </c>
      <c r="L45" s="660">
        <v>27935.437999999998</v>
      </c>
      <c r="M45" s="661">
        <v>26984.185000000001</v>
      </c>
      <c r="N45" s="726">
        <v>54919.623</v>
      </c>
      <c r="O45" s="660">
        <v>29403.178</v>
      </c>
      <c r="P45" s="661">
        <v>28523.795999999998</v>
      </c>
      <c r="Q45" s="674">
        <v>57926.974000000002</v>
      </c>
      <c r="R45" s="660">
        <v>31239.346000000001</v>
      </c>
      <c r="S45" s="661">
        <v>30641.955999999998</v>
      </c>
      <c r="T45" s="674">
        <v>61881.301999999996</v>
      </c>
      <c r="U45" s="660">
        <v>34052.167999999998</v>
      </c>
      <c r="V45" s="661">
        <v>33929.794000000002</v>
      </c>
      <c r="W45" s="726">
        <v>67981.962</v>
      </c>
      <c r="X45" s="660">
        <v>35661.057999999997</v>
      </c>
      <c r="Y45" s="661">
        <v>36065.851000000002</v>
      </c>
      <c r="Z45" s="726">
        <v>71726.909</v>
      </c>
      <c r="AA45" s="660">
        <v>29727.611000000001</v>
      </c>
      <c r="AB45" s="661">
        <v>28347.626</v>
      </c>
      <c r="AC45" s="674">
        <v>58075.237000000001</v>
      </c>
      <c r="AD45" s="660">
        <v>31592.482</v>
      </c>
      <c r="AE45" s="661">
        <v>30683.726999999999</v>
      </c>
      <c r="AF45" s="674">
        <v>62276.209000000003</v>
      </c>
      <c r="AG45" s="660">
        <v>33418.288999999997</v>
      </c>
      <c r="AH45" s="661">
        <v>32949.47</v>
      </c>
      <c r="AI45" s="726">
        <v>66367.758999999991</v>
      </c>
      <c r="AJ45" s="660">
        <v>35623.964999999997</v>
      </c>
      <c r="AK45" s="661">
        <v>35840.023000000001</v>
      </c>
      <c r="AL45" s="726">
        <v>71463.987999999998</v>
      </c>
      <c r="AM45" s="656">
        <v>368129.33499999996</v>
      </c>
      <c r="AN45" s="657">
        <v>358533.02899999992</v>
      </c>
      <c r="AO45" s="1054">
        <v>726662.36399999983</v>
      </c>
    </row>
    <row r="46" spans="2:42" ht="15" x14ac:dyDescent="0.2">
      <c r="B46" s="1055" t="s">
        <v>993</v>
      </c>
      <c r="C46" s="660">
        <v>13319</v>
      </c>
      <c r="D46" s="661">
        <v>27291</v>
      </c>
      <c r="E46" s="674">
        <v>40610</v>
      </c>
      <c r="F46" s="660">
        <v>13084</v>
      </c>
      <c r="G46" s="661">
        <v>27089</v>
      </c>
      <c r="H46" s="674">
        <v>40173</v>
      </c>
      <c r="I46" s="660">
        <v>12823.918</v>
      </c>
      <c r="J46" s="661">
        <v>26747.705000000002</v>
      </c>
      <c r="K46" s="726">
        <v>39571.623</v>
      </c>
      <c r="L46" s="660">
        <v>12515.316000000001</v>
      </c>
      <c r="M46" s="661">
        <v>26186.092000000001</v>
      </c>
      <c r="N46" s="726">
        <v>38701.408000000003</v>
      </c>
      <c r="O46" s="660">
        <v>12383.06</v>
      </c>
      <c r="P46" s="661">
        <v>26115.803</v>
      </c>
      <c r="Q46" s="674">
        <v>38498.862999999998</v>
      </c>
      <c r="R46" s="660">
        <v>12383.06</v>
      </c>
      <c r="S46" s="661">
        <v>25913.915000000001</v>
      </c>
      <c r="T46" s="674">
        <v>38296.974999999999</v>
      </c>
      <c r="U46" s="660">
        <v>12377.594999999999</v>
      </c>
      <c r="V46" s="661">
        <v>25902.576000000001</v>
      </c>
      <c r="W46" s="726">
        <v>38280.171000000002</v>
      </c>
      <c r="X46" s="660">
        <v>12389.950999999999</v>
      </c>
      <c r="Y46" s="661">
        <v>25795.488000000001</v>
      </c>
      <c r="Z46" s="726">
        <v>38185.438999999998</v>
      </c>
      <c r="AA46" s="660">
        <v>12235.65</v>
      </c>
      <c r="AB46" s="661">
        <v>25681.508000000002</v>
      </c>
      <c r="AC46" s="674">
        <v>37917.158000000003</v>
      </c>
      <c r="AD46" s="660">
        <v>12052.237999999999</v>
      </c>
      <c r="AE46" s="661">
        <v>25581.498</v>
      </c>
      <c r="AF46" s="674">
        <v>37633.735999999997</v>
      </c>
      <c r="AG46" s="660">
        <v>12013.441000000001</v>
      </c>
      <c r="AH46" s="661">
        <v>25581.498</v>
      </c>
      <c r="AI46" s="726">
        <v>37594.938999999998</v>
      </c>
      <c r="AJ46" s="660">
        <v>12117.14</v>
      </c>
      <c r="AK46" s="661">
        <v>26005.697</v>
      </c>
      <c r="AL46" s="726">
        <v>38122.837</v>
      </c>
      <c r="AM46" s="656">
        <v>149694.36900000001</v>
      </c>
      <c r="AN46" s="657">
        <v>313891.78000000003</v>
      </c>
      <c r="AO46" s="1054">
        <v>463586.14900000003</v>
      </c>
    </row>
    <row r="47" spans="2:42" ht="15" x14ac:dyDescent="0.25">
      <c r="B47" s="1056" t="s">
        <v>40</v>
      </c>
      <c r="C47" s="664">
        <v>971491</v>
      </c>
      <c r="D47" s="665">
        <v>749866</v>
      </c>
      <c r="E47" s="674">
        <v>1721357</v>
      </c>
      <c r="F47" s="664">
        <v>967658</v>
      </c>
      <c r="G47" s="665">
        <v>749589</v>
      </c>
      <c r="H47" s="674">
        <v>1717247</v>
      </c>
      <c r="I47" s="664">
        <v>1009220.7999999999</v>
      </c>
      <c r="J47" s="665">
        <v>752484.44999999984</v>
      </c>
      <c r="K47" s="679">
        <v>1761705.2499999998</v>
      </c>
      <c r="L47" s="664">
        <v>1003342.1629999999</v>
      </c>
      <c r="M47" s="665">
        <v>753233.61400000006</v>
      </c>
      <c r="N47" s="679">
        <v>1756575.777</v>
      </c>
      <c r="O47" s="664">
        <v>1002755.366</v>
      </c>
      <c r="P47" s="665">
        <v>753990.67099999986</v>
      </c>
      <c r="Q47" s="674">
        <v>1756746.037</v>
      </c>
      <c r="R47" s="664">
        <v>1001887.182</v>
      </c>
      <c r="S47" s="665">
        <v>756570.18800000008</v>
      </c>
      <c r="T47" s="674">
        <v>1758457.3699999999</v>
      </c>
      <c r="U47" s="664">
        <v>997031.68699999992</v>
      </c>
      <c r="V47" s="665">
        <v>760301.30799999996</v>
      </c>
      <c r="W47" s="679">
        <v>1757332.9950000001</v>
      </c>
      <c r="X47" s="664">
        <v>996035.05599999987</v>
      </c>
      <c r="Y47" s="665">
        <v>762722.77399999998</v>
      </c>
      <c r="Z47" s="679">
        <v>1758757.8299999998</v>
      </c>
      <c r="AA47" s="664">
        <v>985298.57</v>
      </c>
      <c r="AB47" s="665">
        <v>752604.45600000012</v>
      </c>
      <c r="AC47" s="674">
        <v>1737903.0260000001</v>
      </c>
      <c r="AD47" s="664">
        <v>979933.50099999993</v>
      </c>
      <c r="AE47" s="665">
        <v>754270.25499999989</v>
      </c>
      <c r="AF47" s="674">
        <v>1734203.7559999998</v>
      </c>
      <c r="AG47" s="664">
        <v>974123.02899999998</v>
      </c>
      <c r="AH47" s="665">
        <v>756050.81599999999</v>
      </c>
      <c r="AI47" s="679">
        <v>1730173.845</v>
      </c>
      <c r="AJ47" s="664">
        <v>990576.68599999987</v>
      </c>
      <c r="AK47" s="665">
        <v>774039.77700000012</v>
      </c>
      <c r="AL47" s="679">
        <v>1764616.463</v>
      </c>
      <c r="AM47" s="675">
        <v>11879353.040000001</v>
      </c>
      <c r="AN47" s="676">
        <v>9075723.3089999985</v>
      </c>
      <c r="AO47" s="1054">
        <v>20955076.348999999</v>
      </c>
    </row>
    <row r="48" spans="2:42" ht="24.75" customHeight="1" x14ac:dyDescent="0.2">
      <c r="B48" s="1057" t="s">
        <v>983</v>
      </c>
      <c r="C48" s="1058"/>
      <c r="D48" s="1059"/>
      <c r="E48" s="1060"/>
      <c r="F48" s="1058"/>
      <c r="G48" s="1059"/>
      <c r="H48" s="1060"/>
      <c r="I48" s="1058"/>
      <c r="J48" s="1059"/>
      <c r="K48" s="1060"/>
      <c r="L48" s="1058"/>
      <c r="M48" s="1059"/>
      <c r="N48" s="1060"/>
      <c r="O48" s="1058"/>
      <c r="P48" s="1059"/>
      <c r="Q48" s="1060"/>
      <c r="R48" s="1058"/>
      <c r="S48" s="1059"/>
      <c r="T48" s="1060"/>
      <c r="U48" s="1058"/>
      <c r="V48" s="1059"/>
      <c r="W48" s="1060"/>
      <c r="X48" s="1058"/>
      <c r="Y48" s="1059"/>
      <c r="Z48" s="1060"/>
      <c r="AA48" s="1058"/>
      <c r="AB48" s="1059"/>
      <c r="AC48" s="1060"/>
      <c r="AD48" s="1058"/>
      <c r="AE48" s="1059"/>
      <c r="AF48" s="1060"/>
      <c r="AG48" s="1058"/>
      <c r="AH48" s="1059"/>
      <c r="AI48" s="1060"/>
      <c r="AJ48" s="1058"/>
      <c r="AK48" s="1059"/>
      <c r="AL48" s="1060"/>
      <c r="AM48" s="1058"/>
      <c r="AN48" s="1059"/>
      <c r="AO48" s="1061"/>
    </row>
    <row r="49" spans="2:41" x14ac:dyDescent="0.2">
      <c r="B49" s="1053" t="s">
        <v>972</v>
      </c>
      <c r="C49" s="656">
        <v>1678251.497</v>
      </c>
      <c r="D49" s="657">
        <v>151157.13199999998</v>
      </c>
      <c r="E49" s="674">
        <v>1829408.629</v>
      </c>
      <c r="F49" s="656">
        <v>1724180.1259999999</v>
      </c>
      <c r="G49" s="657">
        <v>148425.52799999999</v>
      </c>
      <c r="H49" s="674">
        <v>1872605.6540000001</v>
      </c>
      <c r="I49" s="656">
        <v>1654363.828</v>
      </c>
      <c r="J49" s="657">
        <v>153537.92199999999</v>
      </c>
      <c r="K49" s="674">
        <v>1807901.75</v>
      </c>
      <c r="L49" s="656">
        <v>1711208.879</v>
      </c>
      <c r="M49" s="657">
        <v>148377.527</v>
      </c>
      <c r="N49" s="674">
        <v>1859586.406</v>
      </c>
      <c r="O49" s="656">
        <v>1731830.2230000002</v>
      </c>
      <c r="P49" s="657">
        <v>147363.74900000001</v>
      </c>
      <c r="Q49" s="674">
        <v>1879193.9720000003</v>
      </c>
      <c r="R49" s="656">
        <v>1667866.287</v>
      </c>
      <c r="S49" s="657">
        <v>152845.74599999998</v>
      </c>
      <c r="T49" s="674">
        <v>1820712.0330000001</v>
      </c>
      <c r="U49" s="656">
        <v>1732711.4029999999</v>
      </c>
      <c r="V49" s="657">
        <v>158247.228</v>
      </c>
      <c r="W49" s="674">
        <v>1890958.6310000001</v>
      </c>
      <c r="X49" s="656">
        <v>1714412.8829999999</v>
      </c>
      <c r="Y49" s="657">
        <v>150269.09400000001</v>
      </c>
      <c r="Z49" s="674">
        <v>1864681.977</v>
      </c>
      <c r="AA49" s="656">
        <v>1680924.436</v>
      </c>
      <c r="AB49" s="657">
        <v>147620.625</v>
      </c>
      <c r="AC49" s="674">
        <v>1828545.061</v>
      </c>
      <c r="AD49" s="656">
        <v>1798673.2779999999</v>
      </c>
      <c r="AE49" s="657">
        <v>145203.07400000002</v>
      </c>
      <c r="AF49" s="674">
        <v>1943876.352</v>
      </c>
      <c r="AG49" s="656">
        <v>1775194.165</v>
      </c>
      <c r="AH49" s="657">
        <v>151088.427</v>
      </c>
      <c r="AI49" s="674">
        <v>1926282.5920000002</v>
      </c>
      <c r="AJ49" s="656">
        <v>1716175.321</v>
      </c>
      <c r="AK49" s="657">
        <v>146099.86499999999</v>
      </c>
      <c r="AL49" s="674">
        <v>1862275.1859999998</v>
      </c>
      <c r="AM49" s="656">
        <v>20585792.326000001</v>
      </c>
      <c r="AN49" s="657">
        <v>1800235.9169999999</v>
      </c>
      <c r="AO49" s="1054">
        <v>22386028.243000001</v>
      </c>
    </row>
    <row r="50" spans="2:41" x14ac:dyDescent="0.2">
      <c r="B50" s="1055" t="s">
        <v>973</v>
      </c>
      <c r="C50" s="656">
        <v>921698.64899999998</v>
      </c>
      <c r="D50" s="657">
        <v>90583.903999999995</v>
      </c>
      <c r="E50" s="674">
        <v>1012282.553</v>
      </c>
      <c r="F50" s="660">
        <v>940488.41099999996</v>
      </c>
      <c r="G50" s="661">
        <v>91052.968999999997</v>
      </c>
      <c r="H50" s="674">
        <v>1031541.38</v>
      </c>
      <c r="I50" s="660">
        <v>946816.14899999998</v>
      </c>
      <c r="J50" s="661">
        <v>108510.72899999999</v>
      </c>
      <c r="K50" s="726">
        <v>1055326.878</v>
      </c>
      <c r="L50" s="660">
        <v>995186.86600000004</v>
      </c>
      <c r="M50" s="661">
        <v>108164.27399999999</v>
      </c>
      <c r="N50" s="726">
        <v>1103351.1400000001</v>
      </c>
      <c r="O50" s="660">
        <v>971022.64</v>
      </c>
      <c r="P50" s="661">
        <v>103115.27399999999</v>
      </c>
      <c r="Q50" s="726">
        <v>1074137.9140000001</v>
      </c>
      <c r="R50" s="660">
        <v>1040715.393</v>
      </c>
      <c r="S50" s="661">
        <v>102707.27399999999</v>
      </c>
      <c r="T50" s="726">
        <v>1143422.6670000001</v>
      </c>
      <c r="U50" s="660">
        <v>971613.87700000009</v>
      </c>
      <c r="V50" s="661">
        <v>114525.825</v>
      </c>
      <c r="W50" s="726">
        <v>1086139.702</v>
      </c>
      <c r="X50" s="660">
        <v>978164.69200000004</v>
      </c>
      <c r="Y50" s="661">
        <v>107109.34199999999</v>
      </c>
      <c r="Z50" s="726">
        <v>1085274.034</v>
      </c>
      <c r="AA50" s="660">
        <v>1001493.7990000001</v>
      </c>
      <c r="AB50" s="661">
        <v>101761.601</v>
      </c>
      <c r="AC50" s="726">
        <v>1103255.4000000001</v>
      </c>
      <c r="AD50" s="660">
        <v>1125440.365</v>
      </c>
      <c r="AE50" s="661">
        <v>103602.32800000001</v>
      </c>
      <c r="AF50" s="726">
        <v>1229042.693</v>
      </c>
      <c r="AG50" s="660">
        <v>998395.02299999993</v>
      </c>
      <c r="AH50" s="661">
        <v>104589.701</v>
      </c>
      <c r="AI50" s="726">
        <v>1102984.7239999999</v>
      </c>
      <c r="AJ50" s="660">
        <v>983317.821</v>
      </c>
      <c r="AK50" s="661">
        <v>106907.469</v>
      </c>
      <c r="AL50" s="726">
        <v>1090225.29</v>
      </c>
      <c r="AM50" s="656">
        <v>11874353.685000001</v>
      </c>
      <c r="AN50" s="657">
        <v>1242630.69</v>
      </c>
      <c r="AO50" s="1054">
        <v>13116984.375</v>
      </c>
    </row>
    <row r="51" spans="2:41" x14ac:dyDescent="0.2">
      <c r="B51" s="1055" t="s">
        <v>974</v>
      </c>
      <c r="C51" s="656">
        <v>217021.745</v>
      </c>
      <c r="D51" s="657">
        <v>18660.666000000001</v>
      </c>
      <c r="E51" s="674">
        <v>235682.41099999999</v>
      </c>
      <c r="F51" s="660">
        <v>216712.128</v>
      </c>
      <c r="G51" s="661">
        <v>18661.666000000001</v>
      </c>
      <c r="H51" s="674">
        <v>235373.79399999999</v>
      </c>
      <c r="I51" s="660">
        <v>231159.36900000001</v>
      </c>
      <c r="J51" s="661">
        <v>19467.931</v>
      </c>
      <c r="K51" s="726">
        <v>250627.3</v>
      </c>
      <c r="L51" s="660">
        <v>227062.44099999999</v>
      </c>
      <c r="M51" s="661">
        <v>19376.931</v>
      </c>
      <c r="N51" s="726">
        <v>246439.372</v>
      </c>
      <c r="O51" s="660">
        <v>223129.51199999999</v>
      </c>
      <c r="P51" s="661">
        <v>19376.931</v>
      </c>
      <c r="Q51" s="726">
        <v>242506.443</v>
      </c>
      <c r="R51" s="660">
        <v>226563.538</v>
      </c>
      <c r="S51" s="661">
        <v>33071.913</v>
      </c>
      <c r="T51" s="726">
        <v>259635.451</v>
      </c>
      <c r="U51" s="660">
        <v>251574.18899999998</v>
      </c>
      <c r="V51" s="661">
        <v>20353.913</v>
      </c>
      <c r="W51" s="726">
        <v>271928.10199999996</v>
      </c>
      <c r="X51" s="660">
        <v>235885.44199999998</v>
      </c>
      <c r="Y51" s="661">
        <v>21262.231</v>
      </c>
      <c r="Z51" s="726">
        <v>257147.67299999998</v>
      </c>
      <c r="AA51" s="660">
        <v>238786.82800000001</v>
      </c>
      <c r="AB51" s="661">
        <v>20059.231</v>
      </c>
      <c r="AC51" s="726">
        <v>258846.05900000001</v>
      </c>
      <c r="AD51" s="660">
        <v>232724.82800000001</v>
      </c>
      <c r="AE51" s="661">
        <v>20012.231</v>
      </c>
      <c r="AF51" s="726">
        <v>252737.05900000001</v>
      </c>
      <c r="AG51" s="660">
        <v>239294.041</v>
      </c>
      <c r="AH51" s="661">
        <v>20012.231</v>
      </c>
      <c r="AI51" s="726">
        <v>259306.272</v>
      </c>
      <c r="AJ51" s="660">
        <v>248890.136</v>
      </c>
      <c r="AK51" s="661">
        <v>22657.559000000001</v>
      </c>
      <c r="AL51" s="726">
        <v>271547.69500000001</v>
      </c>
      <c r="AM51" s="656">
        <v>2788804.1970000002</v>
      </c>
      <c r="AN51" s="657">
        <v>252973.43400000001</v>
      </c>
      <c r="AO51" s="1054">
        <v>3041777.6310000001</v>
      </c>
    </row>
    <row r="52" spans="2:41" x14ac:dyDescent="0.2">
      <c r="B52" s="1055" t="s">
        <v>975</v>
      </c>
      <c r="C52" s="656">
        <v>312.41700000000003</v>
      </c>
      <c r="D52" s="657">
        <v>1974320.5549999999</v>
      </c>
      <c r="E52" s="674">
        <v>1974632.9720000001</v>
      </c>
      <c r="F52" s="660">
        <v>312.41700000000003</v>
      </c>
      <c r="G52" s="661">
        <v>1992196.291</v>
      </c>
      <c r="H52" s="674">
        <v>1992508.7080000001</v>
      </c>
      <c r="I52" s="660">
        <v>312.21000000000004</v>
      </c>
      <c r="J52" s="661">
        <v>2026717.4309999999</v>
      </c>
      <c r="K52" s="726">
        <v>2027029.6409999998</v>
      </c>
      <c r="L52" s="660">
        <v>312.21000000000004</v>
      </c>
      <c r="M52" s="661">
        <v>2024378.31</v>
      </c>
      <c r="N52" s="726">
        <v>2024690.52</v>
      </c>
      <c r="O52" s="660">
        <v>312.21000000000004</v>
      </c>
      <c r="P52" s="661">
        <v>2016377.703</v>
      </c>
      <c r="Q52" s="726">
        <v>2016689.9129999999</v>
      </c>
      <c r="R52" s="660">
        <v>312.21000000000004</v>
      </c>
      <c r="S52" s="661">
        <v>2018515.797</v>
      </c>
      <c r="T52" s="726">
        <v>2018828.007</v>
      </c>
      <c r="U52" s="660">
        <v>1466.21</v>
      </c>
      <c r="V52" s="661">
        <v>2019526.7079999999</v>
      </c>
      <c r="W52" s="726">
        <v>2020992.9180000001</v>
      </c>
      <c r="X52" s="660">
        <v>565.21</v>
      </c>
      <c r="Y52" s="661">
        <v>2018498.0919999997</v>
      </c>
      <c r="Z52" s="726">
        <v>2019063.3019999999</v>
      </c>
      <c r="AA52" s="660">
        <v>565.21</v>
      </c>
      <c r="AB52" s="661">
        <v>2012961.35</v>
      </c>
      <c r="AC52" s="726">
        <v>2013526.56</v>
      </c>
      <c r="AD52" s="660">
        <v>565.21</v>
      </c>
      <c r="AE52" s="661">
        <v>2020882.9</v>
      </c>
      <c r="AF52" s="726">
        <v>2021448.1099999999</v>
      </c>
      <c r="AG52" s="660">
        <v>565.21</v>
      </c>
      <c r="AH52" s="661">
        <v>2020415.5159999998</v>
      </c>
      <c r="AI52" s="726">
        <v>2020980.726</v>
      </c>
      <c r="AJ52" s="660">
        <v>575.66499999999996</v>
      </c>
      <c r="AK52" s="661">
        <v>2068656.4419999998</v>
      </c>
      <c r="AL52" s="726">
        <v>2069232.1070000001</v>
      </c>
      <c r="AM52" s="656">
        <v>6176.3890000000001</v>
      </c>
      <c r="AN52" s="657">
        <v>24213447.094999999</v>
      </c>
      <c r="AO52" s="1054">
        <v>24219623.483999997</v>
      </c>
    </row>
    <row r="53" spans="2:41" x14ac:dyDescent="0.2">
      <c r="B53" s="1055" t="s">
        <v>976</v>
      </c>
      <c r="C53" s="656">
        <v>0</v>
      </c>
      <c r="D53" s="657">
        <v>132799.25</v>
      </c>
      <c r="E53" s="674">
        <v>132799.25</v>
      </c>
      <c r="F53" s="660">
        <v>0</v>
      </c>
      <c r="G53" s="661">
        <v>138114.05300000001</v>
      </c>
      <c r="H53" s="674">
        <v>138114.05300000001</v>
      </c>
      <c r="I53" s="660">
        <v>0</v>
      </c>
      <c r="J53" s="661">
        <v>142071.86499999999</v>
      </c>
      <c r="K53" s="726">
        <v>142071.86499999999</v>
      </c>
      <c r="L53" s="660">
        <v>0</v>
      </c>
      <c r="M53" s="661">
        <v>140242.99799999999</v>
      </c>
      <c r="N53" s="726">
        <v>140242.99799999999</v>
      </c>
      <c r="O53" s="660">
        <v>0</v>
      </c>
      <c r="P53" s="661">
        <v>138481.99799999999</v>
      </c>
      <c r="Q53" s="726">
        <v>138481.99799999999</v>
      </c>
      <c r="R53" s="660">
        <v>0</v>
      </c>
      <c r="S53" s="661">
        <v>142061.31899999999</v>
      </c>
      <c r="T53" s="726">
        <v>142061.31899999999</v>
      </c>
      <c r="U53" s="660">
        <v>0</v>
      </c>
      <c r="V53" s="661">
        <v>140612.09700000001</v>
      </c>
      <c r="W53" s="726">
        <v>140612.09700000001</v>
      </c>
      <c r="X53" s="660">
        <v>0</v>
      </c>
      <c r="Y53" s="661">
        <v>139167.43799999999</v>
      </c>
      <c r="Z53" s="726">
        <v>139167.43799999999</v>
      </c>
      <c r="AA53" s="660">
        <v>0</v>
      </c>
      <c r="AB53" s="661">
        <v>138947.20799999998</v>
      </c>
      <c r="AC53" s="726">
        <v>138947.20799999998</v>
      </c>
      <c r="AD53" s="660">
        <v>0</v>
      </c>
      <c r="AE53" s="661">
        <v>145724.10700000002</v>
      </c>
      <c r="AF53" s="726">
        <v>145724.10700000002</v>
      </c>
      <c r="AG53" s="660">
        <v>0</v>
      </c>
      <c r="AH53" s="661">
        <v>142750.486</v>
      </c>
      <c r="AI53" s="726">
        <v>142750.486</v>
      </c>
      <c r="AJ53" s="660">
        <v>0</v>
      </c>
      <c r="AK53" s="661">
        <v>146822.09400000001</v>
      </c>
      <c r="AL53" s="726">
        <v>146822.09400000001</v>
      </c>
      <c r="AM53" s="656">
        <v>0</v>
      </c>
      <c r="AN53" s="657">
        <v>1687794.9129999999</v>
      </c>
      <c r="AO53" s="1054">
        <v>1687794.9129999999</v>
      </c>
    </row>
    <row r="54" spans="2:41" x14ac:dyDescent="0.2">
      <c r="B54" s="1055" t="s">
        <v>977</v>
      </c>
      <c r="C54" s="656">
        <v>133987.54200000002</v>
      </c>
      <c r="D54" s="657">
        <v>136579.592</v>
      </c>
      <c r="E54" s="674">
        <v>270567.13399999996</v>
      </c>
      <c r="F54" s="660">
        <v>148158.872</v>
      </c>
      <c r="G54" s="661">
        <v>149650.38199999998</v>
      </c>
      <c r="H54" s="674">
        <v>297809.25400000002</v>
      </c>
      <c r="I54" s="660">
        <v>185033.348</v>
      </c>
      <c r="J54" s="661">
        <v>195058.90299999999</v>
      </c>
      <c r="K54" s="726">
        <v>380092.25099999999</v>
      </c>
      <c r="L54" s="660">
        <v>200099.08100000001</v>
      </c>
      <c r="M54" s="661">
        <v>200668.89299999998</v>
      </c>
      <c r="N54" s="726">
        <v>400767.97400000005</v>
      </c>
      <c r="O54" s="660">
        <v>215280.56400000001</v>
      </c>
      <c r="P54" s="661">
        <v>205019.573</v>
      </c>
      <c r="Q54" s="726">
        <v>420300.13699999999</v>
      </c>
      <c r="R54" s="660">
        <v>205694.74</v>
      </c>
      <c r="S54" s="661">
        <v>202904.69400000002</v>
      </c>
      <c r="T54" s="726">
        <v>408599.43400000001</v>
      </c>
      <c r="U54" s="660">
        <v>208476.443</v>
      </c>
      <c r="V54" s="661">
        <v>202187.12099999998</v>
      </c>
      <c r="W54" s="726">
        <v>410663.56400000001</v>
      </c>
      <c r="X54" s="660">
        <v>198482.91199999998</v>
      </c>
      <c r="Y54" s="661">
        <v>199118.033</v>
      </c>
      <c r="Z54" s="726">
        <v>397600.94500000001</v>
      </c>
      <c r="AA54" s="660">
        <v>171093.00100000002</v>
      </c>
      <c r="AB54" s="661">
        <v>171253.802</v>
      </c>
      <c r="AC54" s="726">
        <v>342346.80300000001</v>
      </c>
      <c r="AD54" s="660">
        <v>199315.101</v>
      </c>
      <c r="AE54" s="661">
        <v>198925.147</v>
      </c>
      <c r="AF54" s="726">
        <v>398240.24800000002</v>
      </c>
      <c r="AG54" s="660">
        <v>200202.03999999998</v>
      </c>
      <c r="AH54" s="661">
        <v>194616.30000000002</v>
      </c>
      <c r="AI54" s="726">
        <v>394818.33999999997</v>
      </c>
      <c r="AJ54" s="660">
        <v>202814.72200000001</v>
      </c>
      <c r="AK54" s="661">
        <v>207205.74</v>
      </c>
      <c r="AL54" s="726">
        <v>410020.462</v>
      </c>
      <c r="AM54" s="656">
        <v>2268638.3659999999</v>
      </c>
      <c r="AN54" s="657">
        <v>2263188.1800000002</v>
      </c>
      <c r="AO54" s="1054">
        <v>4531826.5460000001</v>
      </c>
    </row>
    <row r="55" spans="2:41" ht="15" x14ac:dyDescent="0.2">
      <c r="B55" s="1055" t="s">
        <v>994</v>
      </c>
      <c r="C55" s="656">
        <v>13319</v>
      </c>
      <c r="D55" s="657">
        <v>27291</v>
      </c>
      <c r="E55" s="674">
        <v>40610</v>
      </c>
      <c r="F55" s="660">
        <v>13084</v>
      </c>
      <c r="G55" s="661">
        <v>27089</v>
      </c>
      <c r="H55" s="674">
        <v>40173</v>
      </c>
      <c r="I55" s="660">
        <v>12823.918</v>
      </c>
      <c r="J55" s="661">
        <v>26747.705000000002</v>
      </c>
      <c r="K55" s="726">
        <v>39571.623</v>
      </c>
      <c r="L55" s="660">
        <v>12515.316000000001</v>
      </c>
      <c r="M55" s="661">
        <v>26186.092000000001</v>
      </c>
      <c r="N55" s="726">
        <v>38701.408000000003</v>
      </c>
      <c r="O55" s="660">
        <v>12383.06</v>
      </c>
      <c r="P55" s="661">
        <v>26115.803</v>
      </c>
      <c r="Q55" s="726">
        <v>38498.862999999998</v>
      </c>
      <c r="R55" s="660">
        <v>12383.06</v>
      </c>
      <c r="S55" s="661">
        <v>25913.915000000001</v>
      </c>
      <c r="T55" s="726">
        <v>38296.974999999999</v>
      </c>
      <c r="U55" s="660">
        <v>12377.594999999999</v>
      </c>
      <c r="V55" s="661">
        <v>25902.576000000001</v>
      </c>
      <c r="W55" s="726">
        <v>38280.171000000002</v>
      </c>
      <c r="X55" s="660">
        <v>12389.950999999999</v>
      </c>
      <c r="Y55" s="661">
        <v>25795.488000000001</v>
      </c>
      <c r="Z55" s="726">
        <v>38185.438999999998</v>
      </c>
      <c r="AA55" s="660">
        <v>12235.65</v>
      </c>
      <c r="AB55" s="661">
        <v>25681.508000000002</v>
      </c>
      <c r="AC55" s="726">
        <v>37917.158000000003</v>
      </c>
      <c r="AD55" s="660">
        <v>12052.237999999999</v>
      </c>
      <c r="AE55" s="661">
        <v>25581.498</v>
      </c>
      <c r="AF55" s="726">
        <v>37633.735999999997</v>
      </c>
      <c r="AG55" s="660">
        <v>12013.441000000001</v>
      </c>
      <c r="AH55" s="661">
        <v>25581.498</v>
      </c>
      <c r="AI55" s="726">
        <v>37594.938999999998</v>
      </c>
      <c r="AJ55" s="660">
        <v>12117.14</v>
      </c>
      <c r="AK55" s="661">
        <v>26005.697</v>
      </c>
      <c r="AL55" s="726">
        <v>38122.837</v>
      </c>
      <c r="AM55" s="656">
        <v>149694.36900000001</v>
      </c>
      <c r="AN55" s="657">
        <v>313891.78000000003</v>
      </c>
      <c r="AO55" s="1054">
        <v>463586.14900000003</v>
      </c>
    </row>
    <row r="56" spans="2:41" ht="15" x14ac:dyDescent="0.25">
      <c r="B56" s="1056" t="s">
        <v>40</v>
      </c>
      <c r="C56" s="664">
        <v>2964590.8499999996</v>
      </c>
      <c r="D56" s="665">
        <v>2531392.0989999999</v>
      </c>
      <c r="E56" s="665">
        <v>5495982.9489999991</v>
      </c>
      <c r="F56" s="664">
        <v>3042935.9539999999</v>
      </c>
      <c r="G56" s="665">
        <v>2565189.8889999995</v>
      </c>
      <c r="H56" s="674">
        <v>5608125.8429999994</v>
      </c>
      <c r="I56" s="664">
        <v>3030508.8220000002</v>
      </c>
      <c r="J56" s="665">
        <v>2672112.4859999996</v>
      </c>
      <c r="K56" s="679">
        <v>5702621.3080000002</v>
      </c>
      <c r="L56" s="664">
        <v>3146384.7930000001</v>
      </c>
      <c r="M56" s="665">
        <v>2667395.0250000004</v>
      </c>
      <c r="N56" s="679">
        <v>5813779.818</v>
      </c>
      <c r="O56" s="664">
        <v>3153958.2090000003</v>
      </c>
      <c r="P56" s="665">
        <v>2655851.031</v>
      </c>
      <c r="Q56" s="679">
        <v>5809809.2400000002</v>
      </c>
      <c r="R56" s="664">
        <v>3153535.2280000006</v>
      </c>
      <c r="S56" s="665">
        <v>2678020.6580000003</v>
      </c>
      <c r="T56" s="679">
        <v>5831555.8860000009</v>
      </c>
      <c r="U56" s="664">
        <v>3178219.7170000002</v>
      </c>
      <c r="V56" s="665">
        <v>2681355.4679999994</v>
      </c>
      <c r="W56" s="679">
        <v>5859575.1849999996</v>
      </c>
      <c r="X56" s="664">
        <v>3139901.09</v>
      </c>
      <c r="Y56" s="665">
        <v>2661219.7179999994</v>
      </c>
      <c r="Z56" s="679">
        <v>5801120.8080000002</v>
      </c>
      <c r="AA56" s="664">
        <v>3105098.9240000006</v>
      </c>
      <c r="AB56" s="665">
        <v>2618285.3250000002</v>
      </c>
      <c r="AC56" s="679">
        <v>5723384.2489999998</v>
      </c>
      <c r="AD56" s="664">
        <v>3368771.02</v>
      </c>
      <c r="AE56" s="665">
        <v>2659931.2849999997</v>
      </c>
      <c r="AF56" s="679">
        <v>6028702.3049999988</v>
      </c>
      <c r="AG56" s="664">
        <v>3225663.9200000004</v>
      </c>
      <c r="AH56" s="665">
        <v>2659054.159</v>
      </c>
      <c r="AI56" s="679">
        <v>5884718.0789999999</v>
      </c>
      <c r="AJ56" s="664">
        <v>3163890.8050000002</v>
      </c>
      <c r="AK56" s="665">
        <v>2724354.8659999999</v>
      </c>
      <c r="AL56" s="679">
        <v>5888245.6710000001</v>
      </c>
      <c r="AM56" s="675">
        <v>37673459.331999995</v>
      </c>
      <c r="AN56" s="676">
        <v>31774162.009</v>
      </c>
      <c r="AO56" s="1054">
        <v>69447621.340999991</v>
      </c>
    </row>
    <row r="57" spans="2:41" x14ac:dyDescent="0.2">
      <c r="B57" s="872" t="s">
        <v>984</v>
      </c>
    </row>
    <row r="58" spans="2:41" x14ac:dyDescent="0.2">
      <c r="B58" s="872" t="s">
        <v>985</v>
      </c>
    </row>
    <row r="59" spans="2:41" x14ac:dyDescent="0.2">
      <c r="B59" s="872" t="s">
        <v>986</v>
      </c>
    </row>
    <row r="60" spans="2:41" x14ac:dyDescent="0.2">
      <c r="B60" s="872" t="s">
        <v>987</v>
      </c>
    </row>
  </sheetData>
  <mergeCells count="14">
    <mergeCell ref="O5:Q5"/>
    <mergeCell ref="B5:B6"/>
    <mergeCell ref="C5:E5"/>
    <mergeCell ref="F5:H5"/>
    <mergeCell ref="I5:K5"/>
    <mergeCell ref="L5:N5"/>
    <mergeCell ref="AJ5:AL5"/>
    <mergeCell ref="AM5:AO5"/>
    <mergeCell ref="R5:T5"/>
    <mergeCell ref="U5:W5"/>
    <mergeCell ref="X5:Z5"/>
    <mergeCell ref="AA5:AC5"/>
    <mergeCell ref="AD5:AF5"/>
    <mergeCell ref="AG5:AI5"/>
  </mergeCells>
  <hyperlinks>
    <hyperlink ref="AO2" location="Índice!A1" display="Volver"/>
  </hyperlinks>
  <pageMargins left="0.7" right="0.7" top="0.75" bottom="0.75" header="0.3" footer="0.3"/>
  <pageSetup paperSize="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50"/>
  <sheetViews>
    <sheetView zoomScale="90" zoomScaleNormal="90" workbookViewId="0"/>
  </sheetViews>
  <sheetFormatPr baseColWidth="10" defaultColWidth="10.85546875" defaultRowHeight="12.75" x14ac:dyDescent="0.2"/>
  <cols>
    <col min="1" max="1" width="6.7109375" style="3" customWidth="1"/>
    <col min="2" max="2" width="32.140625" style="3" customWidth="1"/>
    <col min="3" max="3" width="13.42578125" style="3" bestFit="1" customWidth="1"/>
    <col min="4" max="4" width="11.28515625" style="9" customWidth="1"/>
    <col min="5" max="5" width="11.5703125" style="9" customWidth="1"/>
    <col min="6" max="6" width="11.7109375" style="9" customWidth="1"/>
    <col min="7" max="14" width="11.140625" style="9" customWidth="1"/>
    <col min="15" max="15" width="14.28515625" style="9" customWidth="1"/>
    <col min="16" max="16" width="12.42578125" style="3" customWidth="1"/>
    <col min="17" max="21" width="10.85546875" style="3"/>
    <col min="22" max="23" width="12.42578125" style="3" bestFit="1" customWidth="1"/>
    <col min="24" max="24" width="11" style="3" bestFit="1" customWidth="1"/>
    <col min="25" max="38" width="10.85546875" style="3"/>
    <col min="39" max="39" width="12" style="3" bestFit="1" customWidth="1"/>
    <col min="40" max="16384" width="10.85546875" style="3"/>
  </cols>
  <sheetData>
    <row r="1" spans="1:17" x14ac:dyDescent="0.2">
      <c r="C1" s="12"/>
    </row>
    <row r="2" spans="1:17" s="13" customFormat="1" ht="18" x14ac:dyDescent="0.2">
      <c r="B2" s="617" t="s">
        <v>1047</v>
      </c>
      <c r="C2" s="618"/>
      <c r="D2" s="619"/>
      <c r="E2" s="619"/>
      <c r="F2" s="619"/>
      <c r="G2" s="619"/>
      <c r="H2" s="620"/>
      <c r="I2" s="620"/>
      <c r="J2" s="620"/>
      <c r="K2" s="620"/>
      <c r="L2" s="620"/>
      <c r="M2" s="620"/>
      <c r="N2" s="620"/>
      <c r="O2" s="620"/>
      <c r="Q2" s="896" t="s">
        <v>1059</v>
      </c>
    </row>
    <row r="3" spans="1:17" s="13" customFormat="1" ht="15.75" x14ac:dyDescent="0.25">
      <c r="B3" s="1280" t="s">
        <v>13</v>
      </c>
      <c r="C3" s="1280"/>
      <c r="D3" s="1280"/>
      <c r="E3" s="1280"/>
      <c r="F3" s="1280"/>
      <c r="G3" s="1280"/>
      <c r="H3" s="1280"/>
      <c r="I3" s="1280"/>
      <c r="J3" s="1280"/>
      <c r="K3" s="1280"/>
      <c r="L3" s="1280"/>
      <c r="M3" s="1280"/>
      <c r="N3" s="1280"/>
      <c r="O3" s="1280"/>
    </row>
    <row r="4" spans="1:17" x14ac:dyDescent="0.2">
      <c r="B4" s="621"/>
      <c r="C4" s="6"/>
      <c r="D4" s="622"/>
      <c r="E4" s="623"/>
      <c r="F4" s="622"/>
      <c r="G4" s="622"/>
      <c r="H4" s="2"/>
      <c r="I4" s="2"/>
      <c r="J4" s="2"/>
      <c r="K4" s="2"/>
      <c r="L4" s="2"/>
      <c r="M4" s="2"/>
      <c r="N4" s="2"/>
      <c r="O4" s="2"/>
    </row>
    <row r="5" spans="1:17" ht="19.5" customHeight="1" x14ac:dyDescent="0.2">
      <c r="A5" s="3" t="s">
        <v>41</v>
      </c>
      <c r="B5" s="1164" t="s">
        <v>794</v>
      </c>
      <c r="C5" s="935" t="s">
        <v>14</v>
      </c>
      <c r="D5" s="935" t="s">
        <v>15</v>
      </c>
      <c r="E5" s="935" t="s">
        <v>16</v>
      </c>
      <c r="F5" s="935" t="s">
        <v>17</v>
      </c>
      <c r="G5" s="935" t="s">
        <v>18</v>
      </c>
      <c r="H5" s="935" t="s">
        <v>19</v>
      </c>
      <c r="I5" s="935" t="s">
        <v>20</v>
      </c>
      <c r="J5" s="935" t="s">
        <v>21</v>
      </c>
      <c r="K5" s="935" t="s">
        <v>22</v>
      </c>
      <c r="L5" s="935" t="s">
        <v>23</v>
      </c>
      <c r="M5" s="935" t="s">
        <v>24</v>
      </c>
      <c r="N5" s="935" t="s">
        <v>25</v>
      </c>
      <c r="O5" s="1165" t="s">
        <v>26</v>
      </c>
    </row>
    <row r="6" spans="1:17" ht="17.25" customHeight="1" x14ac:dyDescent="0.2">
      <c r="B6" s="1121" t="s">
        <v>42</v>
      </c>
      <c r="C6" s="604">
        <v>65732</v>
      </c>
      <c r="D6" s="604">
        <v>64439</v>
      </c>
      <c r="E6" s="604">
        <v>65044</v>
      </c>
      <c r="F6" s="605">
        <v>64771</v>
      </c>
      <c r="G6" s="624">
        <v>64820</v>
      </c>
      <c r="H6" s="605">
        <v>65861</v>
      </c>
      <c r="I6" s="605">
        <v>66553</v>
      </c>
      <c r="J6" s="605">
        <v>67412</v>
      </c>
      <c r="K6" s="605">
        <v>67347</v>
      </c>
      <c r="L6" s="605">
        <v>66778</v>
      </c>
      <c r="M6" s="604">
        <v>66312</v>
      </c>
      <c r="N6" s="604">
        <v>65854</v>
      </c>
      <c r="O6" s="1166">
        <v>65910.25</v>
      </c>
      <c r="P6" s="616"/>
    </row>
    <row r="7" spans="1:17" ht="16.5" customHeight="1" x14ac:dyDescent="0.2">
      <c r="B7" s="1121" t="s">
        <v>809</v>
      </c>
      <c r="C7" s="604">
        <v>98653</v>
      </c>
      <c r="D7" s="604">
        <v>98311</v>
      </c>
      <c r="E7" s="604">
        <v>98525</v>
      </c>
      <c r="F7" s="604">
        <v>99122</v>
      </c>
      <c r="G7" s="604">
        <v>98837</v>
      </c>
      <c r="H7" s="604">
        <v>98995</v>
      </c>
      <c r="I7" s="604">
        <v>99567</v>
      </c>
      <c r="J7" s="603">
        <v>99435</v>
      </c>
      <c r="K7" s="604">
        <v>99140</v>
      </c>
      <c r="L7" s="625">
        <v>99280</v>
      </c>
      <c r="M7" s="625">
        <v>98665</v>
      </c>
      <c r="N7" s="625">
        <v>98362</v>
      </c>
      <c r="O7" s="1166">
        <v>98907.666666666672</v>
      </c>
      <c r="P7" s="616"/>
    </row>
    <row r="8" spans="1:17" ht="16.5" customHeight="1" x14ac:dyDescent="0.2">
      <c r="B8" s="1121" t="s">
        <v>43</v>
      </c>
      <c r="C8" s="604">
        <v>15067</v>
      </c>
      <c r="D8" s="604">
        <v>15053</v>
      </c>
      <c r="E8" s="604">
        <v>15000</v>
      </c>
      <c r="F8" s="604">
        <v>15050</v>
      </c>
      <c r="G8" s="604">
        <v>15120</v>
      </c>
      <c r="H8" s="604">
        <v>15086</v>
      </c>
      <c r="I8" s="604">
        <v>15011</v>
      </c>
      <c r="J8" s="603">
        <v>14989</v>
      </c>
      <c r="K8" s="604">
        <v>14938</v>
      </c>
      <c r="L8" s="625">
        <v>14864</v>
      </c>
      <c r="M8" s="625">
        <v>14815</v>
      </c>
      <c r="N8" s="625">
        <v>14759</v>
      </c>
      <c r="O8" s="1166">
        <v>14979.333333333334</v>
      </c>
      <c r="P8" s="616"/>
    </row>
    <row r="9" spans="1:17" ht="16.5" customHeight="1" x14ac:dyDescent="0.2">
      <c r="B9" s="1121" t="s">
        <v>810</v>
      </c>
      <c r="C9" s="606">
        <v>179452</v>
      </c>
      <c r="D9" s="606">
        <v>177803</v>
      </c>
      <c r="E9" s="606">
        <v>178569</v>
      </c>
      <c r="F9" s="606">
        <v>178943</v>
      </c>
      <c r="G9" s="606">
        <v>178777</v>
      </c>
      <c r="H9" s="606">
        <v>179942</v>
      </c>
      <c r="I9" s="606">
        <v>181131</v>
      </c>
      <c r="J9" s="606">
        <v>181836</v>
      </c>
      <c r="K9" s="606">
        <v>181425</v>
      </c>
      <c r="L9" s="606">
        <v>180922</v>
      </c>
      <c r="M9" s="606">
        <v>179792</v>
      </c>
      <c r="N9" s="606">
        <v>178975</v>
      </c>
      <c r="O9" s="1122">
        <v>179797.25000000003</v>
      </c>
      <c r="P9" s="616"/>
    </row>
    <row r="10" spans="1:17" ht="18" customHeight="1" x14ac:dyDescent="0.2">
      <c r="B10" s="1047" t="s">
        <v>811</v>
      </c>
      <c r="C10" s="606">
        <v>326395</v>
      </c>
      <c r="D10" s="606">
        <v>338078</v>
      </c>
      <c r="E10" s="606">
        <v>337488</v>
      </c>
      <c r="F10" s="15">
        <v>340411</v>
      </c>
      <c r="G10" s="15">
        <v>335954</v>
      </c>
      <c r="H10" s="15">
        <v>334087</v>
      </c>
      <c r="I10" s="15">
        <v>332474</v>
      </c>
      <c r="J10" s="15">
        <v>333922</v>
      </c>
      <c r="K10" s="15">
        <v>340397</v>
      </c>
      <c r="L10" s="15">
        <v>339093</v>
      </c>
      <c r="M10" s="15">
        <v>339682</v>
      </c>
      <c r="N10" s="15">
        <v>340868</v>
      </c>
      <c r="O10" s="1122">
        <v>336570.75</v>
      </c>
      <c r="P10" s="616"/>
    </row>
    <row r="11" spans="1:17" ht="21.75" customHeight="1" x14ac:dyDescent="0.2">
      <c r="B11" s="1121" t="s">
        <v>27</v>
      </c>
      <c r="C11" s="606">
        <v>505847</v>
      </c>
      <c r="D11" s="606">
        <v>515881</v>
      </c>
      <c r="E11" s="606">
        <v>516057</v>
      </c>
      <c r="F11" s="606">
        <v>519354</v>
      </c>
      <c r="G11" s="606">
        <v>514731</v>
      </c>
      <c r="H11" s="606">
        <v>514029</v>
      </c>
      <c r="I11" s="606">
        <v>513605</v>
      </c>
      <c r="J11" s="606">
        <v>515758</v>
      </c>
      <c r="K11" s="606">
        <v>521822</v>
      </c>
      <c r="L11" s="606">
        <v>520015</v>
      </c>
      <c r="M11" s="606">
        <v>519474</v>
      </c>
      <c r="N11" s="606">
        <v>519843</v>
      </c>
      <c r="O11" s="1122">
        <v>516368</v>
      </c>
      <c r="P11" s="616"/>
    </row>
    <row r="12" spans="1:17" s="13" customFormat="1" x14ac:dyDescent="0.2">
      <c r="B12" s="92" t="s">
        <v>812</v>
      </c>
      <c r="C12" s="92"/>
      <c r="D12" s="627"/>
      <c r="E12" s="627"/>
      <c r="F12" s="627"/>
      <c r="G12" s="627"/>
      <c r="H12" s="627"/>
      <c r="I12" s="627"/>
      <c r="J12" s="627"/>
      <c r="K12" s="627"/>
      <c r="L12" s="627"/>
      <c r="M12" s="627"/>
      <c r="N12" s="627"/>
      <c r="O12" s="627"/>
    </row>
    <row r="13" spans="1:17" s="628" customFormat="1" x14ac:dyDescent="0.2">
      <c r="B13" s="92" t="s">
        <v>813</v>
      </c>
      <c r="C13" s="1168"/>
      <c r="D13" s="629"/>
      <c r="E13" s="629"/>
      <c r="F13" s="629"/>
      <c r="G13" s="629"/>
      <c r="H13" s="629"/>
      <c r="I13" s="629"/>
      <c r="J13" s="629"/>
      <c r="K13" s="629"/>
      <c r="L13" s="629"/>
      <c r="M13" s="629"/>
      <c r="N13" s="629"/>
      <c r="O13" s="629"/>
    </row>
    <row r="14" spans="1:17" s="628" customFormat="1" x14ac:dyDescent="0.2">
      <c r="B14" s="1167"/>
      <c r="C14" s="1168"/>
      <c r="D14" s="629"/>
      <c r="E14" s="629"/>
      <c r="F14" s="629"/>
      <c r="G14" s="629"/>
      <c r="H14" s="629"/>
      <c r="I14" s="629"/>
      <c r="J14" s="629"/>
      <c r="K14" s="629"/>
      <c r="L14" s="629"/>
      <c r="M14" s="629"/>
      <c r="N14" s="629"/>
      <c r="O14" s="629"/>
    </row>
    <row r="15" spans="1:17" s="13" customFormat="1" x14ac:dyDescent="0.2">
      <c r="B15" s="92"/>
      <c r="C15" s="627"/>
      <c r="D15" s="627"/>
      <c r="E15" s="627"/>
      <c r="F15" s="627"/>
      <c r="G15" s="627"/>
      <c r="H15" s="627"/>
      <c r="I15" s="627"/>
      <c r="J15" s="627"/>
      <c r="K15" s="627"/>
      <c r="L15" s="627"/>
      <c r="M15" s="627"/>
      <c r="N15" s="627"/>
      <c r="O15" s="627"/>
    </row>
    <row r="16" spans="1:17" s="13" customFormat="1" ht="18" x14ac:dyDescent="0.2">
      <c r="B16" s="617" t="s">
        <v>1048</v>
      </c>
      <c r="C16" s="1169"/>
      <c r="D16" s="1170"/>
      <c r="E16" s="1170"/>
      <c r="F16" s="1170"/>
      <c r="G16" s="1170"/>
      <c r="H16" s="630"/>
      <c r="I16" s="630"/>
      <c r="J16" s="630"/>
      <c r="K16" s="630"/>
      <c r="L16" s="630"/>
      <c r="M16" s="630"/>
      <c r="N16" s="630"/>
      <c r="O16" s="630"/>
    </row>
    <row r="17" spans="1:16" s="13" customFormat="1" ht="15.75" x14ac:dyDescent="0.25">
      <c r="B17" s="1280" t="s">
        <v>13</v>
      </c>
      <c r="C17" s="1280"/>
      <c r="D17" s="1280"/>
      <c r="E17" s="1280"/>
      <c r="F17" s="1280"/>
      <c r="G17" s="1280"/>
      <c r="H17" s="1280"/>
      <c r="I17" s="1280"/>
      <c r="J17" s="1280"/>
      <c r="K17" s="1280"/>
      <c r="L17" s="1280"/>
      <c r="M17" s="1280"/>
      <c r="N17" s="1280"/>
      <c r="O17" s="1280"/>
    </row>
    <row r="18" spans="1:16" x14ac:dyDescent="0.2">
      <c r="B18" s="1"/>
      <c r="C18" s="1"/>
      <c r="D18" s="2"/>
      <c r="E18" s="2"/>
      <c r="F18" s="2"/>
      <c r="G18" s="2"/>
      <c r="H18" s="2"/>
      <c r="I18" s="2"/>
      <c r="J18" s="2"/>
      <c r="K18" s="2"/>
      <c r="L18" s="2"/>
      <c r="M18" s="2"/>
      <c r="N18" s="2"/>
      <c r="O18" s="2"/>
    </row>
    <row r="19" spans="1:16" ht="20.25" customHeight="1" x14ac:dyDescent="0.2">
      <c r="B19" s="1164" t="s">
        <v>794</v>
      </c>
      <c r="C19" s="935" t="s">
        <v>14</v>
      </c>
      <c r="D19" s="935" t="s">
        <v>15</v>
      </c>
      <c r="E19" s="935" t="s">
        <v>16</v>
      </c>
      <c r="F19" s="935" t="s">
        <v>17</v>
      </c>
      <c r="G19" s="935" t="s">
        <v>18</v>
      </c>
      <c r="H19" s="935" t="s">
        <v>19</v>
      </c>
      <c r="I19" s="935" t="s">
        <v>20</v>
      </c>
      <c r="J19" s="935" t="s">
        <v>21</v>
      </c>
      <c r="K19" s="935" t="s">
        <v>22</v>
      </c>
      <c r="L19" s="935" t="s">
        <v>23</v>
      </c>
      <c r="M19" s="935" t="s">
        <v>24</v>
      </c>
      <c r="N19" s="935" t="s">
        <v>25</v>
      </c>
      <c r="O19" s="1165" t="s">
        <v>26</v>
      </c>
    </row>
    <row r="20" spans="1:16" ht="15" customHeight="1" x14ac:dyDescent="0.2">
      <c r="B20" s="1121" t="s">
        <v>42</v>
      </c>
      <c r="C20" s="603">
        <v>2500454</v>
      </c>
      <c r="D20" s="604">
        <v>2453948</v>
      </c>
      <c r="E20" s="604">
        <v>2461814</v>
      </c>
      <c r="F20" s="605">
        <v>2412771</v>
      </c>
      <c r="G20" s="624">
        <v>2395317</v>
      </c>
      <c r="H20" s="605">
        <v>2408566</v>
      </c>
      <c r="I20" s="605">
        <v>2400720</v>
      </c>
      <c r="J20" s="605">
        <v>2402104</v>
      </c>
      <c r="K20" s="605">
        <v>2389311</v>
      </c>
      <c r="L20" s="605">
        <v>2421706</v>
      </c>
      <c r="M20" s="605">
        <v>2486693</v>
      </c>
      <c r="N20" s="605">
        <v>2538111</v>
      </c>
      <c r="O20" s="1166">
        <v>2439292.9166666665</v>
      </c>
      <c r="P20" s="9"/>
    </row>
    <row r="21" spans="1:16" ht="16.5" customHeight="1" x14ac:dyDescent="0.2">
      <c r="B21" s="1121" t="s">
        <v>809</v>
      </c>
      <c r="C21" s="603">
        <v>2037294</v>
      </c>
      <c r="D21" s="604">
        <v>2005815</v>
      </c>
      <c r="E21" s="604">
        <v>2008309</v>
      </c>
      <c r="F21" s="605">
        <v>2005292</v>
      </c>
      <c r="G21" s="605">
        <v>2000503</v>
      </c>
      <c r="H21" s="605">
        <v>2003111</v>
      </c>
      <c r="I21" s="605">
        <v>2011136</v>
      </c>
      <c r="J21" s="605">
        <v>2012203</v>
      </c>
      <c r="K21" s="605">
        <v>2011174</v>
      </c>
      <c r="L21" s="605">
        <v>2034705</v>
      </c>
      <c r="M21" s="605">
        <v>2097664</v>
      </c>
      <c r="N21" s="605">
        <v>2147171</v>
      </c>
      <c r="O21" s="1166">
        <v>2031198.0833333333</v>
      </c>
      <c r="P21" s="9"/>
    </row>
    <row r="22" spans="1:16" ht="18" customHeight="1" x14ac:dyDescent="0.2">
      <c r="B22" s="1121" t="s">
        <v>43</v>
      </c>
      <c r="C22" s="603">
        <v>587942</v>
      </c>
      <c r="D22" s="604">
        <v>587867</v>
      </c>
      <c r="E22" s="605">
        <v>590528</v>
      </c>
      <c r="F22" s="604">
        <v>574155</v>
      </c>
      <c r="G22" s="605">
        <v>574392</v>
      </c>
      <c r="H22" s="605">
        <v>576665</v>
      </c>
      <c r="I22" s="605">
        <v>572199</v>
      </c>
      <c r="J22" s="605">
        <v>572378</v>
      </c>
      <c r="K22" s="605">
        <v>571630</v>
      </c>
      <c r="L22" s="605">
        <v>575727</v>
      </c>
      <c r="M22" s="605">
        <v>581797</v>
      </c>
      <c r="N22" s="605">
        <v>586649</v>
      </c>
      <c r="O22" s="1166">
        <v>579327.41666666663</v>
      </c>
      <c r="P22" s="9"/>
    </row>
    <row r="23" spans="1:16" ht="18" customHeight="1" x14ac:dyDescent="0.2">
      <c r="B23" s="1121" t="s">
        <v>810</v>
      </c>
      <c r="C23" s="606">
        <v>5125690</v>
      </c>
      <c r="D23" s="606">
        <v>5047630</v>
      </c>
      <c r="E23" s="606">
        <v>5060651</v>
      </c>
      <c r="F23" s="606">
        <v>4992218</v>
      </c>
      <c r="G23" s="606">
        <v>4970212</v>
      </c>
      <c r="H23" s="606">
        <v>4988342</v>
      </c>
      <c r="I23" s="606">
        <v>4984055</v>
      </c>
      <c r="J23" s="606">
        <v>4986685</v>
      </c>
      <c r="K23" s="606">
        <v>4972115</v>
      </c>
      <c r="L23" s="606">
        <v>5032138</v>
      </c>
      <c r="M23" s="606">
        <v>5166154</v>
      </c>
      <c r="N23" s="606">
        <v>5271931</v>
      </c>
      <c r="O23" s="1122">
        <v>5049818.416666667</v>
      </c>
      <c r="P23" s="9"/>
    </row>
    <row r="24" spans="1:16" ht="18.75" customHeight="1" x14ac:dyDescent="0.2">
      <c r="B24" s="1047" t="s">
        <v>811</v>
      </c>
      <c r="C24" s="603">
        <v>695322</v>
      </c>
      <c r="D24" s="604">
        <v>774566</v>
      </c>
      <c r="E24" s="604">
        <v>777541</v>
      </c>
      <c r="F24" s="605">
        <v>755444</v>
      </c>
      <c r="G24" s="605">
        <v>750503</v>
      </c>
      <c r="H24" s="605">
        <v>758832</v>
      </c>
      <c r="I24" s="605">
        <v>748605</v>
      </c>
      <c r="J24" s="605">
        <v>759342</v>
      </c>
      <c r="K24" s="605">
        <v>769170</v>
      </c>
      <c r="L24" s="605">
        <v>768298</v>
      </c>
      <c r="M24" s="605">
        <v>785408</v>
      </c>
      <c r="N24" s="605">
        <v>794956</v>
      </c>
      <c r="O24" s="1166">
        <v>761498.91666666663</v>
      </c>
      <c r="P24" s="9"/>
    </row>
    <row r="25" spans="1:16" ht="18.75" customHeight="1" x14ac:dyDescent="0.2">
      <c r="B25" s="1121" t="s">
        <v>27</v>
      </c>
      <c r="C25" s="606">
        <v>5821012</v>
      </c>
      <c r="D25" s="606">
        <v>5822196</v>
      </c>
      <c r="E25" s="606">
        <v>5838192</v>
      </c>
      <c r="F25" s="606">
        <v>5747662</v>
      </c>
      <c r="G25" s="606">
        <v>5720715</v>
      </c>
      <c r="H25" s="606">
        <v>5747174</v>
      </c>
      <c r="I25" s="606">
        <v>5732660</v>
      </c>
      <c r="J25" s="606">
        <v>5746027</v>
      </c>
      <c r="K25" s="606">
        <v>5741285</v>
      </c>
      <c r="L25" s="606">
        <v>5800436</v>
      </c>
      <c r="M25" s="606">
        <v>5951562</v>
      </c>
      <c r="N25" s="606">
        <v>6066887</v>
      </c>
      <c r="O25" s="1122">
        <v>5811317.333333334</v>
      </c>
      <c r="P25" s="9"/>
    </row>
    <row r="26" spans="1:16" s="13" customFormat="1" x14ac:dyDescent="0.2">
      <c r="B26" s="1414" t="s">
        <v>814</v>
      </c>
      <c r="C26" s="1172"/>
      <c r="D26" s="1173"/>
      <c r="E26" s="1173"/>
      <c r="F26" s="1173"/>
      <c r="G26" s="1173"/>
      <c r="H26" s="1173"/>
      <c r="I26" s="1173"/>
      <c r="J26" s="1173"/>
      <c r="K26" s="1173"/>
      <c r="L26" s="1173"/>
      <c r="M26" s="1173"/>
      <c r="N26" s="1173"/>
      <c r="O26" s="1173"/>
    </row>
    <row r="27" spans="1:16" s="13" customFormat="1" x14ac:dyDescent="0.2">
      <c r="B27" s="1409" t="s">
        <v>813</v>
      </c>
      <c r="C27" s="627"/>
      <c r="D27" s="627"/>
      <c r="E27" s="627"/>
      <c r="F27" s="627"/>
      <c r="G27" s="627"/>
      <c r="H27" s="631"/>
      <c r="I27" s="627"/>
      <c r="J27" s="627"/>
      <c r="K27" s="627"/>
      <c r="L27" s="627"/>
      <c r="M27" s="627"/>
      <c r="N27" s="627"/>
      <c r="O27" s="627"/>
    </row>
    <row r="28" spans="1:16" s="13" customFormat="1" ht="15" customHeight="1" x14ac:dyDescent="0.2">
      <c r="B28" s="607"/>
      <c r="C28" s="607"/>
      <c r="D28" s="607"/>
      <c r="E28" s="607"/>
      <c r="F28" s="607"/>
      <c r="G28" s="607"/>
      <c r="H28" s="607"/>
      <c r="I28" s="607"/>
      <c r="J28" s="607"/>
      <c r="K28" s="607"/>
      <c r="L28" s="632"/>
      <c r="M28" s="632"/>
      <c r="N28" s="632"/>
      <c r="O28" s="632"/>
      <c r="P28" s="607"/>
    </row>
    <row r="29" spans="1:16" s="13" customFormat="1" x14ac:dyDescent="0.2">
      <c r="B29" s="92"/>
      <c r="C29" s="92"/>
      <c r="D29" s="627"/>
      <c r="E29" s="627"/>
      <c r="F29" s="627"/>
      <c r="G29" s="627"/>
      <c r="H29" s="627"/>
      <c r="I29" s="627"/>
      <c r="J29" s="627"/>
      <c r="K29" s="627"/>
      <c r="L29" s="627"/>
      <c r="M29" s="627"/>
      <c r="N29" s="627"/>
      <c r="O29" s="627"/>
    </row>
    <row r="30" spans="1:16" s="13" customFormat="1" ht="18" x14ac:dyDescent="0.2">
      <c r="A30" s="13" t="s">
        <v>41</v>
      </c>
      <c r="B30" s="617" t="s">
        <v>815</v>
      </c>
      <c r="C30" s="617"/>
      <c r="D30" s="617"/>
      <c r="E30" s="617"/>
      <c r="F30" s="617"/>
      <c r="G30" s="617"/>
      <c r="H30" s="617"/>
      <c r="I30" s="617"/>
      <c r="J30" s="617"/>
      <c r="K30" s="617"/>
      <c r="L30" s="617"/>
      <c r="M30" s="617"/>
      <c r="N30" s="617"/>
      <c r="O30" s="617"/>
    </row>
    <row r="31" spans="1:16" s="13" customFormat="1" ht="15.75" x14ac:dyDescent="0.25">
      <c r="B31" s="1280">
        <v>2017</v>
      </c>
      <c r="C31" s="1280"/>
      <c r="D31" s="1280"/>
      <c r="E31" s="1280"/>
      <c r="F31" s="1280"/>
      <c r="G31" s="1280"/>
      <c r="H31" s="1280"/>
      <c r="I31" s="1280"/>
      <c r="J31" s="1280"/>
      <c r="K31" s="1280"/>
      <c r="L31" s="1280"/>
      <c r="M31" s="1280"/>
      <c r="N31" s="1280"/>
      <c r="O31" s="1280"/>
    </row>
    <row r="32" spans="1:16" x14ac:dyDescent="0.2">
      <c r="B32" s="633"/>
      <c r="C32" s="634"/>
      <c r="D32" s="634"/>
      <c r="E32" s="634"/>
      <c r="F32" s="634"/>
      <c r="G32" s="634"/>
      <c r="H32" s="634"/>
      <c r="I32" s="634"/>
      <c r="J32" s="634"/>
      <c r="K32" s="634"/>
      <c r="L32" s="634"/>
      <c r="M32" s="634"/>
      <c r="N32" s="634"/>
      <c r="O32" s="2"/>
    </row>
    <row r="33" spans="2:16" ht="26.25" customHeight="1" x14ac:dyDescent="0.2">
      <c r="B33" s="1164" t="s">
        <v>794</v>
      </c>
      <c r="C33" s="935" t="s">
        <v>14</v>
      </c>
      <c r="D33" s="935" t="s">
        <v>15</v>
      </c>
      <c r="E33" s="935" t="s">
        <v>16</v>
      </c>
      <c r="F33" s="935" t="s">
        <v>17</v>
      </c>
      <c r="G33" s="935" t="s">
        <v>18</v>
      </c>
      <c r="H33" s="935" t="s">
        <v>19</v>
      </c>
      <c r="I33" s="935" t="s">
        <v>20</v>
      </c>
      <c r="J33" s="935" t="s">
        <v>21</v>
      </c>
      <c r="K33" s="935" t="s">
        <v>22</v>
      </c>
      <c r="L33" s="935" t="s">
        <v>23</v>
      </c>
      <c r="M33" s="935" t="s">
        <v>24</v>
      </c>
      <c r="N33" s="935" t="s">
        <v>25</v>
      </c>
      <c r="O33" s="1165" t="s">
        <v>816</v>
      </c>
      <c r="P33" s="1"/>
    </row>
    <row r="34" spans="2:16" x14ac:dyDescent="0.2">
      <c r="B34" s="1121" t="s">
        <v>42</v>
      </c>
      <c r="C34" s="17">
        <v>2500454</v>
      </c>
      <c r="D34" s="17">
        <v>2453948</v>
      </c>
      <c r="E34" s="17">
        <v>2461814</v>
      </c>
      <c r="F34" s="17">
        <v>2412771</v>
      </c>
      <c r="G34" s="17">
        <v>2395317</v>
      </c>
      <c r="H34" s="15">
        <v>2408566</v>
      </c>
      <c r="I34" s="15">
        <v>2400720</v>
      </c>
      <c r="J34" s="15">
        <v>2402104</v>
      </c>
      <c r="K34" s="15">
        <v>2389311</v>
      </c>
      <c r="L34" s="15">
        <v>2421706</v>
      </c>
      <c r="M34" s="15">
        <v>2486693</v>
      </c>
      <c r="N34" s="15">
        <v>2538111</v>
      </c>
      <c r="O34" s="495">
        <v>2439292.9166666665</v>
      </c>
      <c r="P34" s="616"/>
    </row>
    <row r="35" spans="2:16" x14ac:dyDescent="0.2">
      <c r="B35" s="1162" t="s">
        <v>44</v>
      </c>
      <c r="C35" s="635">
        <v>1450916</v>
      </c>
      <c r="D35" s="605">
        <v>1416846</v>
      </c>
      <c r="E35" s="605">
        <v>1426728</v>
      </c>
      <c r="F35" s="605">
        <v>1400296</v>
      </c>
      <c r="G35" s="624">
        <v>1392146</v>
      </c>
      <c r="H35" s="605">
        <v>1400463</v>
      </c>
      <c r="I35" s="605">
        <v>1401490</v>
      </c>
      <c r="J35" s="605">
        <v>1402037</v>
      </c>
      <c r="K35" s="605">
        <v>1395144</v>
      </c>
      <c r="L35" s="605">
        <v>1415494</v>
      </c>
      <c r="M35" s="605">
        <v>1444972</v>
      </c>
      <c r="N35" s="605">
        <v>1467984</v>
      </c>
      <c r="O35" s="1166">
        <v>1417876.3333333333</v>
      </c>
    </row>
    <row r="36" spans="2:16" x14ac:dyDescent="0.2">
      <c r="B36" s="1162" t="s">
        <v>45</v>
      </c>
      <c r="C36" s="635">
        <v>1049538</v>
      </c>
      <c r="D36" s="605">
        <v>1037102</v>
      </c>
      <c r="E36" s="605">
        <v>1035086</v>
      </c>
      <c r="F36" s="605">
        <v>1012475</v>
      </c>
      <c r="G36" s="624">
        <v>1003171</v>
      </c>
      <c r="H36" s="605">
        <v>1008103</v>
      </c>
      <c r="I36" s="605">
        <v>999230</v>
      </c>
      <c r="J36" s="605">
        <v>1000067</v>
      </c>
      <c r="K36" s="605">
        <v>994167</v>
      </c>
      <c r="L36" s="605">
        <v>1006212</v>
      </c>
      <c r="M36" s="605">
        <v>1041721</v>
      </c>
      <c r="N36" s="605">
        <v>1070127</v>
      </c>
      <c r="O36" s="1166">
        <v>1021416.5833333334</v>
      </c>
    </row>
    <row r="37" spans="2:16" x14ac:dyDescent="0.2">
      <c r="B37" s="1056" t="s">
        <v>809</v>
      </c>
      <c r="C37" s="17">
        <v>2037294</v>
      </c>
      <c r="D37" s="17">
        <v>2005815</v>
      </c>
      <c r="E37" s="17">
        <v>2008309</v>
      </c>
      <c r="F37" s="17">
        <v>2005292</v>
      </c>
      <c r="G37" s="17">
        <v>2000503</v>
      </c>
      <c r="H37" s="15">
        <v>2003111</v>
      </c>
      <c r="I37" s="15">
        <v>2011136</v>
      </c>
      <c r="J37" s="15">
        <v>2012203</v>
      </c>
      <c r="K37" s="15">
        <v>2011174</v>
      </c>
      <c r="L37" s="15">
        <v>2034705</v>
      </c>
      <c r="M37" s="15">
        <v>2097664</v>
      </c>
      <c r="N37" s="15">
        <v>2147171</v>
      </c>
      <c r="O37" s="495">
        <v>2031198.0833333333</v>
      </c>
      <c r="P37" s="616"/>
    </row>
    <row r="38" spans="2:16" x14ac:dyDescent="0.2">
      <c r="B38" s="1162" t="s">
        <v>44</v>
      </c>
      <c r="C38" s="635">
        <v>1348172</v>
      </c>
      <c r="D38" s="605">
        <v>1327314</v>
      </c>
      <c r="E38" s="605">
        <v>1329825</v>
      </c>
      <c r="F38" s="605">
        <v>1328876</v>
      </c>
      <c r="G38" s="605">
        <v>1325681</v>
      </c>
      <c r="H38" s="605">
        <v>1326665</v>
      </c>
      <c r="I38" s="605">
        <v>1332780</v>
      </c>
      <c r="J38" s="605">
        <v>1333774</v>
      </c>
      <c r="K38" s="605">
        <v>1327841</v>
      </c>
      <c r="L38" s="605">
        <v>1348484</v>
      </c>
      <c r="M38" s="605">
        <v>1383751</v>
      </c>
      <c r="N38" s="605">
        <v>1402040</v>
      </c>
      <c r="O38" s="1166">
        <v>1342933.5833333333</v>
      </c>
    </row>
    <row r="39" spans="2:16" x14ac:dyDescent="0.2">
      <c r="B39" s="1162" t="s">
        <v>45</v>
      </c>
      <c r="C39" s="635">
        <v>689122</v>
      </c>
      <c r="D39" s="605">
        <v>678501</v>
      </c>
      <c r="E39" s="605">
        <v>678484</v>
      </c>
      <c r="F39" s="605">
        <v>676416</v>
      </c>
      <c r="G39" s="605">
        <v>674822</v>
      </c>
      <c r="H39" s="605">
        <v>676446</v>
      </c>
      <c r="I39" s="605">
        <v>678356</v>
      </c>
      <c r="J39" s="605">
        <v>678429</v>
      </c>
      <c r="K39" s="605">
        <v>683333</v>
      </c>
      <c r="L39" s="605">
        <v>686221</v>
      </c>
      <c r="M39" s="605">
        <v>713913</v>
      </c>
      <c r="N39" s="605">
        <v>745131</v>
      </c>
      <c r="O39" s="1166">
        <v>688264.5</v>
      </c>
      <c r="P39" s="616"/>
    </row>
    <row r="40" spans="2:16" x14ac:dyDescent="0.2">
      <c r="B40" s="1056" t="s">
        <v>43</v>
      </c>
      <c r="C40" s="606">
        <v>587942</v>
      </c>
      <c r="D40" s="606">
        <v>587867</v>
      </c>
      <c r="E40" s="606">
        <v>590528</v>
      </c>
      <c r="F40" s="606">
        <v>574155</v>
      </c>
      <c r="G40" s="606">
        <v>574392</v>
      </c>
      <c r="H40" s="606">
        <v>576665</v>
      </c>
      <c r="I40" s="606">
        <v>572199</v>
      </c>
      <c r="J40" s="15">
        <v>572378</v>
      </c>
      <c r="K40" s="606">
        <v>571630</v>
      </c>
      <c r="L40" s="606">
        <v>575727</v>
      </c>
      <c r="M40" s="606">
        <v>581797</v>
      </c>
      <c r="N40" s="606">
        <v>586649</v>
      </c>
      <c r="O40" s="495">
        <v>579327.41666666674</v>
      </c>
    </row>
    <row r="41" spans="2:16" x14ac:dyDescent="0.2">
      <c r="B41" s="1162" t="s">
        <v>44</v>
      </c>
      <c r="C41" s="635">
        <v>352435</v>
      </c>
      <c r="D41" s="635">
        <v>351755</v>
      </c>
      <c r="E41" s="635">
        <v>352064</v>
      </c>
      <c r="F41" s="635">
        <v>344679</v>
      </c>
      <c r="G41" s="635">
        <v>343323</v>
      </c>
      <c r="H41" s="635">
        <v>343837</v>
      </c>
      <c r="I41" s="635">
        <v>338294</v>
      </c>
      <c r="J41" s="635">
        <v>338893</v>
      </c>
      <c r="K41" s="635">
        <v>338832</v>
      </c>
      <c r="L41" s="635">
        <v>340267</v>
      </c>
      <c r="M41" s="635">
        <v>342969</v>
      </c>
      <c r="N41" s="635">
        <v>345034</v>
      </c>
      <c r="O41" s="1166">
        <v>344365.16666666669</v>
      </c>
    </row>
    <row r="42" spans="2:16" x14ac:dyDescent="0.2">
      <c r="B42" s="1162" t="s">
        <v>45</v>
      </c>
      <c r="C42" s="635">
        <v>235507</v>
      </c>
      <c r="D42" s="635">
        <v>236112</v>
      </c>
      <c r="E42" s="635">
        <v>238464</v>
      </c>
      <c r="F42" s="635">
        <v>229476</v>
      </c>
      <c r="G42" s="635">
        <v>231069</v>
      </c>
      <c r="H42" s="635">
        <v>232828</v>
      </c>
      <c r="I42" s="635">
        <v>233905</v>
      </c>
      <c r="J42" s="635">
        <v>233485</v>
      </c>
      <c r="K42" s="635">
        <v>232798</v>
      </c>
      <c r="L42" s="635">
        <v>235460</v>
      </c>
      <c r="M42" s="635">
        <v>238828</v>
      </c>
      <c r="N42" s="635">
        <v>241615</v>
      </c>
      <c r="O42" s="1166">
        <v>234962.25</v>
      </c>
    </row>
    <row r="43" spans="2:16" ht="15" x14ac:dyDescent="0.2">
      <c r="B43" s="1047" t="s">
        <v>811</v>
      </c>
      <c r="C43" s="606">
        <v>695322</v>
      </c>
      <c r="D43" s="606">
        <v>774566</v>
      </c>
      <c r="E43" s="606">
        <v>777541</v>
      </c>
      <c r="F43" s="606">
        <v>755444</v>
      </c>
      <c r="G43" s="606">
        <v>750503</v>
      </c>
      <c r="H43" s="606">
        <v>758832</v>
      </c>
      <c r="I43" s="606">
        <v>748605</v>
      </c>
      <c r="J43" s="606">
        <v>759342</v>
      </c>
      <c r="K43" s="606">
        <v>769170</v>
      </c>
      <c r="L43" s="606">
        <v>768298</v>
      </c>
      <c r="M43" s="606">
        <v>785408</v>
      </c>
      <c r="N43" s="606">
        <v>794956</v>
      </c>
      <c r="O43" s="495">
        <v>761498.91666666663</v>
      </c>
    </row>
    <row r="44" spans="2:16" x14ac:dyDescent="0.2">
      <c r="B44" s="1162" t="s">
        <v>44</v>
      </c>
      <c r="C44" s="635">
        <v>337984</v>
      </c>
      <c r="D44" s="635">
        <v>367528</v>
      </c>
      <c r="E44" s="635">
        <v>373271</v>
      </c>
      <c r="F44" s="635">
        <v>359587</v>
      </c>
      <c r="G44" s="635">
        <v>353793</v>
      </c>
      <c r="H44" s="635">
        <v>353588</v>
      </c>
      <c r="I44" s="635">
        <v>351286</v>
      </c>
      <c r="J44" s="635">
        <v>357991</v>
      </c>
      <c r="K44" s="635">
        <v>362979</v>
      </c>
      <c r="L44" s="635">
        <v>364078</v>
      </c>
      <c r="M44" s="635">
        <v>373841</v>
      </c>
      <c r="N44" s="635">
        <v>377281</v>
      </c>
      <c r="O44" s="1166">
        <v>361100.58333333331</v>
      </c>
    </row>
    <row r="45" spans="2:16" x14ac:dyDescent="0.2">
      <c r="B45" s="1162" t="s">
        <v>45</v>
      </c>
      <c r="C45" s="635">
        <v>357338</v>
      </c>
      <c r="D45" s="635">
        <v>407038</v>
      </c>
      <c r="E45" s="635">
        <v>404270</v>
      </c>
      <c r="F45" s="635">
        <v>395857</v>
      </c>
      <c r="G45" s="635">
        <v>396710</v>
      </c>
      <c r="H45" s="635">
        <v>405244</v>
      </c>
      <c r="I45" s="635">
        <v>397319</v>
      </c>
      <c r="J45" s="635">
        <v>401351</v>
      </c>
      <c r="K45" s="635">
        <v>406191</v>
      </c>
      <c r="L45" s="635">
        <v>404220</v>
      </c>
      <c r="M45" s="635">
        <v>411567</v>
      </c>
      <c r="N45" s="635">
        <v>417675</v>
      </c>
      <c r="O45" s="1166">
        <v>400398.33333333331</v>
      </c>
    </row>
    <row r="46" spans="2:16" x14ac:dyDescent="0.2">
      <c r="B46" s="1056" t="s">
        <v>27</v>
      </c>
      <c r="C46" s="606">
        <v>5821012</v>
      </c>
      <c r="D46" s="606">
        <v>5822196</v>
      </c>
      <c r="E46" s="606">
        <v>5838192</v>
      </c>
      <c r="F46" s="606">
        <v>5747662</v>
      </c>
      <c r="G46" s="606">
        <v>5720715</v>
      </c>
      <c r="H46" s="606">
        <v>5747174</v>
      </c>
      <c r="I46" s="606">
        <v>5732660</v>
      </c>
      <c r="J46" s="606">
        <v>5746027</v>
      </c>
      <c r="K46" s="606">
        <v>5741285</v>
      </c>
      <c r="L46" s="606">
        <v>5800436</v>
      </c>
      <c r="M46" s="606">
        <v>5951562</v>
      </c>
      <c r="N46" s="606">
        <v>6066887</v>
      </c>
      <c r="O46" s="1122">
        <v>5811317.333333334</v>
      </c>
    </row>
    <row r="47" spans="2:16" s="13" customFormat="1" x14ac:dyDescent="0.2">
      <c r="B47" s="1415" t="s">
        <v>817</v>
      </c>
      <c r="C47" s="636"/>
      <c r="D47" s="626"/>
      <c r="E47" s="626"/>
      <c r="F47" s="626"/>
      <c r="G47" s="626"/>
      <c r="H47" s="626"/>
      <c r="I47" s="626"/>
      <c r="J47" s="626"/>
      <c r="K47" s="626"/>
      <c r="L47" s="626"/>
      <c r="M47" s="626"/>
      <c r="N47" s="626"/>
      <c r="O47" s="626"/>
    </row>
    <row r="48" spans="2:16" s="13" customFormat="1" x14ac:dyDescent="0.2">
      <c r="B48" s="1415" t="s">
        <v>818</v>
      </c>
      <c r="C48" s="636"/>
      <c r="D48" s="636"/>
      <c r="E48" s="636"/>
      <c r="F48" s="636"/>
      <c r="G48" s="636"/>
      <c r="H48" s="636"/>
      <c r="I48" s="636"/>
      <c r="J48" s="636"/>
      <c r="K48" s="636"/>
      <c r="L48" s="636"/>
      <c r="M48" s="636"/>
      <c r="N48" s="626"/>
      <c r="O48" s="626"/>
    </row>
    <row r="49" spans="2:24" x14ac:dyDescent="0.2">
      <c r="B49" s="637"/>
      <c r="C49" s="638"/>
      <c r="D49" s="638"/>
      <c r="E49" s="638"/>
      <c r="F49" s="638"/>
      <c r="G49" s="638"/>
      <c r="H49" s="638"/>
      <c r="I49" s="638"/>
      <c r="J49" s="638"/>
      <c r="K49" s="638"/>
      <c r="L49" s="638"/>
      <c r="M49" s="638"/>
      <c r="N49" s="638"/>
      <c r="O49" s="638"/>
    </row>
    <row r="50" spans="2:24" x14ac:dyDescent="0.2">
      <c r="C50" s="638"/>
      <c r="D50" s="638"/>
      <c r="E50" s="638"/>
      <c r="F50" s="638"/>
      <c r="G50" s="638"/>
      <c r="H50" s="638"/>
      <c r="I50" s="638"/>
      <c r="J50" s="638"/>
      <c r="K50" s="638"/>
      <c r="L50" s="638"/>
      <c r="M50" s="638"/>
      <c r="V50" s="9"/>
      <c r="W50" s="9"/>
      <c r="X50" s="9"/>
    </row>
  </sheetData>
  <mergeCells count="3">
    <mergeCell ref="B3:O3"/>
    <mergeCell ref="B17:O17"/>
    <mergeCell ref="B31:O31"/>
  </mergeCells>
  <hyperlinks>
    <hyperlink ref="Q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O36"/>
  <sheetViews>
    <sheetView zoomScale="90" zoomScaleNormal="90" zoomScalePageLayoutView="90" workbookViewId="0"/>
  </sheetViews>
  <sheetFormatPr baseColWidth="10" defaultColWidth="5" defaultRowHeight="12.75" x14ac:dyDescent="0.2"/>
  <cols>
    <col min="1" max="1" width="6.7109375" style="3" customWidth="1"/>
    <col min="2" max="2" width="30.42578125" style="1" customWidth="1"/>
    <col min="3" max="40" width="11.85546875" style="875" customWidth="1"/>
    <col min="41" max="41" width="11" style="875" bestFit="1" customWidth="1"/>
    <col min="42" max="16384" width="5" style="3"/>
  </cols>
  <sheetData>
    <row r="2" spans="2:41" s="13" customFormat="1" ht="15.75" x14ac:dyDescent="0.25">
      <c r="B2" s="609" t="s">
        <v>995</v>
      </c>
      <c r="C2" s="873"/>
      <c r="D2" s="873"/>
      <c r="E2" s="873"/>
      <c r="F2" s="873"/>
      <c r="G2" s="873"/>
      <c r="H2" s="873"/>
      <c r="I2" s="873"/>
      <c r="J2" s="873"/>
      <c r="K2" s="873"/>
      <c r="L2" s="873"/>
      <c r="M2" s="873"/>
      <c r="N2" s="873"/>
      <c r="O2" s="873"/>
      <c r="P2" s="873"/>
      <c r="Q2" s="873"/>
      <c r="R2" s="873"/>
      <c r="S2" s="873"/>
      <c r="T2" s="873"/>
      <c r="U2" s="873"/>
      <c r="V2" s="873"/>
      <c r="W2" s="873"/>
      <c r="X2" s="873"/>
      <c r="Y2" s="873"/>
      <c r="Z2" s="873"/>
      <c r="AA2" s="873"/>
      <c r="AB2" s="873"/>
      <c r="AC2" s="873"/>
      <c r="AD2" s="873"/>
      <c r="AE2" s="873"/>
      <c r="AF2" s="873"/>
      <c r="AG2" s="873"/>
      <c r="AH2" s="873"/>
      <c r="AI2" s="873"/>
      <c r="AJ2" s="873"/>
      <c r="AK2" s="873"/>
      <c r="AL2" s="873"/>
      <c r="AM2" s="873"/>
      <c r="AN2" s="873"/>
      <c r="AO2" s="873"/>
    </row>
    <row r="3" spans="2:41" s="13" customFormat="1" ht="15.75" x14ac:dyDescent="0.25">
      <c r="B3" s="609" t="s">
        <v>13</v>
      </c>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96" t="s">
        <v>1059</v>
      </c>
    </row>
    <row r="4" spans="2:41" x14ac:dyDescent="0.2">
      <c r="B4" s="12"/>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4"/>
    </row>
    <row r="5" spans="2:41" x14ac:dyDescent="0.2">
      <c r="B5" s="788"/>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c r="AJ5" s="876"/>
      <c r="AK5" s="876"/>
      <c r="AL5" s="876"/>
      <c r="AM5" s="876"/>
      <c r="AN5" s="876"/>
      <c r="AO5" s="877"/>
    </row>
    <row r="6" spans="2:41" x14ac:dyDescent="0.2">
      <c r="B6" s="1318" t="s">
        <v>937</v>
      </c>
      <c r="C6" s="1326" t="s">
        <v>14</v>
      </c>
      <c r="D6" s="1327"/>
      <c r="E6" s="1328"/>
      <c r="F6" s="1326" t="s">
        <v>15</v>
      </c>
      <c r="G6" s="1327"/>
      <c r="H6" s="1328"/>
      <c r="I6" s="1326" t="s">
        <v>16</v>
      </c>
      <c r="J6" s="1327"/>
      <c r="K6" s="1328"/>
      <c r="L6" s="1326" t="s">
        <v>17</v>
      </c>
      <c r="M6" s="1327"/>
      <c r="N6" s="1328"/>
      <c r="O6" s="1326" t="s">
        <v>18</v>
      </c>
      <c r="P6" s="1327"/>
      <c r="Q6" s="1328"/>
      <c r="R6" s="1326" t="s">
        <v>19</v>
      </c>
      <c r="S6" s="1327"/>
      <c r="T6" s="1328"/>
      <c r="U6" s="1326" t="s">
        <v>20</v>
      </c>
      <c r="V6" s="1327"/>
      <c r="W6" s="1328"/>
      <c r="X6" s="1326" t="s">
        <v>21</v>
      </c>
      <c r="Y6" s="1327"/>
      <c r="Z6" s="1328"/>
      <c r="AA6" s="1326" t="s">
        <v>22</v>
      </c>
      <c r="AB6" s="1327"/>
      <c r="AC6" s="1328"/>
      <c r="AD6" s="1326" t="s">
        <v>23</v>
      </c>
      <c r="AE6" s="1327"/>
      <c r="AF6" s="1328"/>
      <c r="AG6" s="1326" t="s">
        <v>24</v>
      </c>
      <c r="AH6" s="1327"/>
      <c r="AI6" s="1328"/>
      <c r="AJ6" s="1326" t="s">
        <v>25</v>
      </c>
      <c r="AK6" s="1327"/>
      <c r="AL6" s="1328"/>
      <c r="AM6" s="1326" t="s">
        <v>996</v>
      </c>
      <c r="AN6" s="1327"/>
      <c r="AO6" s="1327"/>
    </row>
    <row r="7" spans="2:41" x14ac:dyDescent="0.2">
      <c r="B7" s="1319"/>
      <c r="C7" s="1185" t="s">
        <v>997</v>
      </c>
      <c r="D7" s="1185" t="s">
        <v>998</v>
      </c>
      <c r="E7" s="1185" t="s">
        <v>27</v>
      </c>
      <c r="F7" s="1185" t="s">
        <v>997</v>
      </c>
      <c r="G7" s="1185" t="s">
        <v>998</v>
      </c>
      <c r="H7" s="1185" t="s">
        <v>27</v>
      </c>
      <c r="I7" s="1185" t="s">
        <v>997</v>
      </c>
      <c r="J7" s="1185" t="s">
        <v>998</v>
      </c>
      <c r="K7" s="1185" t="s">
        <v>27</v>
      </c>
      <c r="L7" s="1185" t="s">
        <v>997</v>
      </c>
      <c r="M7" s="1185" t="s">
        <v>998</v>
      </c>
      <c r="N7" s="1185" t="s">
        <v>27</v>
      </c>
      <c r="O7" s="1185" t="s">
        <v>997</v>
      </c>
      <c r="P7" s="1185" t="s">
        <v>998</v>
      </c>
      <c r="Q7" s="1185" t="s">
        <v>27</v>
      </c>
      <c r="R7" s="1185" t="s">
        <v>997</v>
      </c>
      <c r="S7" s="1185" t="s">
        <v>998</v>
      </c>
      <c r="T7" s="1185" t="s">
        <v>27</v>
      </c>
      <c r="U7" s="1185" t="s">
        <v>997</v>
      </c>
      <c r="V7" s="1185" t="s">
        <v>998</v>
      </c>
      <c r="W7" s="1185" t="s">
        <v>27</v>
      </c>
      <c r="X7" s="1185" t="s">
        <v>997</v>
      </c>
      <c r="Y7" s="1185" t="s">
        <v>998</v>
      </c>
      <c r="Z7" s="1185" t="s">
        <v>27</v>
      </c>
      <c r="AA7" s="1185" t="s">
        <v>997</v>
      </c>
      <c r="AB7" s="1185" t="s">
        <v>998</v>
      </c>
      <c r="AC7" s="1185" t="s">
        <v>27</v>
      </c>
      <c r="AD7" s="1185" t="s">
        <v>997</v>
      </c>
      <c r="AE7" s="1185" t="s">
        <v>998</v>
      </c>
      <c r="AF7" s="1185" t="s">
        <v>27</v>
      </c>
      <c r="AG7" s="1185" t="s">
        <v>997</v>
      </c>
      <c r="AH7" s="1185" t="s">
        <v>998</v>
      </c>
      <c r="AI7" s="1185" t="s">
        <v>27</v>
      </c>
      <c r="AJ7" s="1185" t="s">
        <v>997</v>
      </c>
      <c r="AK7" s="1185" t="s">
        <v>998</v>
      </c>
      <c r="AL7" s="1185" t="s">
        <v>27</v>
      </c>
      <c r="AM7" s="1185" t="s">
        <v>997</v>
      </c>
      <c r="AN7" s="1185" t="s">
        <v>998</v>
      </c>
      <c r="AO7" s="1186" t="s">
        <v>27</v>
      </c>
    </row>
    <row r="8" spans="2:41" ht="15" x14ac:dyDescent="0.25">
      <c r="B8" s="1036" t="s">
        <v>938</v>
      </c>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1037"/>
    </row>
    <row r="9" spans="2:41" x14ac:dyDescent="0.2">
      <c r="B9" s="1038" t="s">
        <v>939</v>
      </c>
      <c r="C9" s="879">
        <v>37</v>
      </c>
      <c r="D9" s="879">
        <v>12</v>
      </c>
      <c r="E9" s="879">
        <v>49</v>
      </c>
      <c r="F9" s="879">
        <v>61</v>
      </c>
      <c r="G9" s="879">
        <v>7</v>
      </c>
      <c r="H9" s="879">
        <v>68</v>
      </c>
      <c r="I9" s="879">
        <v>58</v>
      </c>
      <c r="J9" s="879">
        <v>12</v>
      </c>
      <c r="K9" s="879">
        <v>70</v>
      </c>
      <c r="L9" s="879">
        <v>44</v>
      </c>
      <c r="M9" s="879">
        <v>6</v>
      </c>
      <c r="N9" s="879">
        <v>50</v>
      </c>
      <c r="O9" s="879">
        <v>54</v>
      </c>
      <c r="P9" s="879">
        <v>14</v>
      </c>
      <c r="Q9" s="879">
        <v>68</v>
      </c>
      <c r="R9" s="879">
        <v>49</v>
      </c>
      <c r="S9" s="879">
        <v>10</v>
      </c>
      <c r="T9" s="879">
        <v>59</v>
      </c>
      <c r="U9" s="879">
        <v>27</v>
      </c>
      <c r="V9" s="879">
        <v>10</v>
      </c>
      <c r="W9" s="879">
        <v>37</v>
      </c>
      <c r="X9" s="879">
        <v>38</v>
      </c>
      <c r="Y9" s="879">
        <v>8</v>
      </c>
      <c r="Z9" s="879">
        <v>46</v>
      </c>
      <c r="AA9" s="879">
        <v>43</v>
      </c>
      <c r="AB9" s="879">
        <v>3</v>
      </c>
      <c r="AC9" s="879">
        <v>46</v>
      </c>
      <c r="AD9" s="879">
        <v>44</v>
      </c>
      <c r="AE9" s="879">
        <v>9</v>
      </c>
      <c r="AF9" s="879">
        <v>53</v>
      </c>
      <c r="AG9" s="879">
        <v>49</v>
      </c>
      <c r="AH9" s="879">
        <v>13</v>
      </c>
      <c r="AI9" s="879">
        <v>62</v>
      </c>
      <c r="AJ9" s="879">
        <v>43</v>
      </c>
      <c r="AK9" s="879">
        <v>13</v>
      </c>
      <c r="AL9" s="879">
        <v>56</v>
      </c>
      <c r="AM9" s="879">
        <v>547</v>
      </c>
      <c r="AN9" s="879">
        <v>117</v>
      </c>
      <c r="AO9" s="1049">
        <v>664</v>
      </c>
    </row>
    <row r="10" spans="2:41" x14ac:dyDescent="0.2">
      <c r="B10" s="1038" t="s">
        <v>940</v>
      </c>
      <c r="C10" s="879">
        <v>3</v>
      </c>
      <c r="D10" s="879">
        <v>4</v>
      </c>
      <c r="E10" s="879">
        <v>7</v>
      </c>
      <c r="F10" s="879">
        <v>14</v>
      </c>
      <c r="G10" s="879">
        <v>7</v>
      </c>
      <c r="H10" s="879">
        <v>21</v>
      </c>
      <c r="I10" s="879">
        <v>12</v>
      </c>
      <c r="J10" s="879">
        <v>7</v>
      </c>
      <c r="K10" s="879">
        <v>19</v>
      </c>
      <c r="L10" s="879">
        <v>10</v>
      </c>
      <c r="M10" s="879">
        <v>13</v>
      </c>
      <c r="N10" s="879">
        <v>23</v>
      </c>
      <c r="O10" s="879">
        <v>13</v>
      </c>
      <c r="P10" s="879">
        <v>9</v>
      </c>
      <c r="Q10" s="879">
        <v>22</v>
      </c>
      <c r="R10" s="879">
        <v>11</v>
      </c>
      <c r="S10" s="879">
        <v>10</v>
      </c>
      <c r="T10" s="879">
        <v>21</v>
      </c>
      <c r="U10" s="879">
        <v>7</v>
      </c>
      <c r="V10" s="879">
        <v>4</v>
      </c>
      <c r="W10" s="879">
        <v>11</v>
      </c>
      <c r="X10" s="879">
        <v>6</v>
      </c>
      <c r="Y10" s="879">
        <v>3</v>
      </c>
      <c r="Z10" s="879">
        <v>9</v>
      </c>
      <c r="AA10" s="879">
        <v>8</v>
      </c>
      <c r="AB10" s="879">
        <v>8</v>
      </c>
      <c r="AC10" s="879">
        <v>16</v>
      </c>
      <c r="AD10" s="879">
        <v>9</v>
      </c>
      <c r="AE10" s="879">
        <v>4</v>
      </c>
      <c r="AF10" s="879">
        <v>13</v>
      </c>
      <c r="AG10" s="879">
        <v>11</v>
      </c>
      <c r="AH10" s="879">
        <v>14</v>
      </c>
      <c r="AI10" s="879">
        <v>25</v>
      </c>
      <c r="AJ10" s="879">
        <v>6</v>
      </c>
      <c r="AK10" s="879">
        <v>4</v>
      </c>
      <c r="AL10" s="879">
        <v>10</v>
      </c>
      <c r="AM10" s="879">
        <v>110</v>
      </c>
      <c r="AN10" s="879">
        <v>87</v>
      </c>
      <c r="AO10" s="1049">
        <v>197</v>
      </c>
    </row>
    <row r="11" spans="2:41" x14ac:dyDescent="0.2">
      <c r="B11" s="1038" t="s">
        <v>941</v>
      </c>
      <c r="C11" s="879">
        <v>35</v>
      </c>
      <c r="D11" s="879">
        <v>2</v>
      </c>
      <c r="E11" s="879">
        <v>37</v>
      </c>
      <c r="F11" s="879">
        <v>31</v>
      </c>
      <c r="G11" s="879">
        <v>1</v>
      </c>
      <c r="H11" s="879">
        <v>32</v>
      </c>
      <c r="I11" s="879">
        <v>37</v>
      </c>
      <c r="J11" s="879">
        <v>2</v>
      </c>
      <c r="K11" s="879">
        <v>39</v>
      </c>
      <c r="L11" s="879">
        <v>16</v>
      </c>
      <c r="M11" s="879">
        <v>1</v>
      </c>
      <c r="N11" s="879">
        <v>17</v>
      </c>
      <c r="O11" s="879">
        <v>15</v>
      </c>
      <c r="P11" s="879">
        <v>1</v>
      </c>
      <c r="Q11" s="879">
        <v>16</v>
      </c>
      <c r="R11" s="879">
        <v>21</v>
      </c>
      <c r="S11" s="879">
        <v>0</v>
      </c>
      <c r="T11" s="879">
        <v>21</v>
      </c>
      <c r="U11" s="879">
        <v>29</v>
      </c>
      <c r="V11" s="879">
        <v>2</v>
      </c>
      <c r="W11" s="879">
        <v>31</v>
      </c>
      <c r="X11" s="879">
        <v>49</v>
      </c>
      <c r="Y11" s="879">
        <v>0</v>
      </c>
      <c r="Z11" s="879">
        <v>49</v>
      </c>
      <c r="AA11" s="879">
        <v>25</v>
      </c>
      <c r="AB11" s="879">
        <v>0</v>
      </c>
      <c r="AC11" s="879">
        <v>25</v>
      </c>
      <c r="AD11" s="879">
        <v>33</v>
      </c>
      <c r="AE11" s="879">
        <v>1</v>
      </c>
      <c r="AF11" s="879">
        <v>34</v>
      </c>
      <c r="AG11" s="879">
        <v>24</v>
      </c>
      <c r="AH11" s="879">
        <v>0</v>
      </c>
      <c r="AI11" s="879">
        <v>24</v>
      </c>
      <c r="AJ11" s="879">
        <v>24</v>
      </c>
      <c r="AK11" s="879">
        <v>4</v>
      </c>
      <c r="AL11" s="879">
        <v>28</v>
      </c>
      <c r="AM11" s="879">
        <v>339</v>
      </c>
      <c r="AN11" s="879">
        <v>14</v>
      </c>
      <c r="AO11" s="1049">
        <v>353</v>
      </c>
    </row>
    <row r="12" spans="2:41" s="806" customFormat="1" ht="15" x14ac:dyDescent="0.25">
      <c r="B12" s="1040" t="s">
        <v>27</v>
      </c>
      <c r="C12" s="880">
        <v>75</v>
      </c>
      <c r="D12" s="880">
        <v>18</v>
      </c>
      <c r="E12" s="881">
        <v>93</v>
      </c>
      <c r="F12" s="880">
        <v>106</v>
      </c>
      <c r="G12" s="880">
        <v>15</v>
      </c>
      <c r="H12" s="881">
        <v>121</v>
      </c>
      <c r="I12" s="880">
        <v>107</v>
      </c>
      <c r="J12" s="880">
        <v>21</v>
      </c>
      <c r="K12" s="881">
        <v>128</v>
      </c>
      <c r="L12" s="880">
        <v>70</v>
      </c>
      <c r="M12" s="880">
        <v>20</v>
      </c>
      <c r="N12" s="881">
        <v>90</v>
      </c>
      <c r="O12" s="880">
        <v>82</v>
      </c>
      <c r="P12" s="880">
        <v>24</v>
      </c>
      <c r="Q12" s="881">
        <v>106</v>
      </c>
      <c r="R12" s="880">
        <v>81</v>
      </c>
      <c r="S12" s="880">
        <v>20</v>
      </c>
      <c r="T12" s="881">
        <v>101</v>
      </c>
      <c r="U12" s="880">
        <v>63</v>
      </c>
      <c r="V12" s="880">
        <v>16</v>
      </c>
      <c r="W12" s="881">
        <v>79</v>
      </c>
      <c r="X12" s="880">
        <v>93</v>
      </c>
      <c r="Y12" s="880">
        <v>11</v>
      </c>
      <c r="Z12" s="881">
        <v>104</v>
      </c>
      <c r="AA12" s="880">
        <v>76</v>
      </c>
      <c r="AB12" s="880">
        <v>11</v>
      </c>
      <c r="AC12" s="881">
        <v>87</v>
      </c>
      <c r="AD12" s="880">
        <v>86</v>
      </c>
      <c r="AE12" s="880">
        <v>14</v>
      </c>
      <c r="AF12" s="881">
        <v>100</v>
      </c>
      <c r="AG12" s="880">
        <v>84</v>
      </c>
      <c r="AH12" s="880">
        <v>27</v>
      </c>
      <c r="AI12" s="881">
        <v>111</v>
      </c>
      <c r="AJ12" s="880">
        <v>73</v>
      </c>
      <c r="AK12" s="880">
        <v>21</v>
      </c>
      <c r="AL12" s="881">
        <v>94</v>
      </c>
      <c r="AM12" s="880">
        <v>996</v>
      </c>
      <c r="AN12" s="880">
        <v>218</v>
      </c>
      <c r="AO12" s="1041">
        <v>1214</v>
      </c>
    </row>
    <row r="13" spans="2:41" ht="15" x14ac:dyDescent="0.25">
      <c r="B13" s="1036" t="s">
        <v>805</v>
      </c>
      <c r="C13" s="878"/>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8"/>
      <c r="AJ13" s="878"/>
      <c r="AK13" s="878"/>
      <c r="AL13" s="878"/>
      <c r="AM13" s="878"/>
      <c r="AN13" s="878"/>
      <c r="AO13" s="1037"/>
    </row>
    <row r="14" spans="2:41" x14ac:dyDescent="0.2">
      <c r="B14" s="1038" t="s">
        <v>939</v>
      </c>
      <c r="C14" s="879">
        <v>67</v>
      </c>
      <c r="D14" s="879">
        <v>10</v>
      </c>
      <c r="E14" s="879">
        <v>77</v>
      </c>
      <c r="F14" s="879">
        <v>69</v>
      </c>
      <c r="G14" s="879">
        <v>14</v>
      </c>
      <c r="H14" s="879">
        <v>83</v>
      </c>
      <c r="I14" s="879">
        <v>48</v>
      </c>
      <c r="J14" s="879">
        <v>10</v>
      </c>
      <c r="K14" s="879">
        <v>58</v>
      </c>
      <c r="L14" s="879">
        <v>95</v>
      </c>
      <c r="M14" s="879">
        <v>17</v>
      </c>
      <c r="N14" s="879">
        <v>112</v>
      </c>
      <c r="O14" s="879">
        <v>136</v>
      </c>
      <c r="P14" s="879">
        <v>38</v>
      </c>
      <c r="Q14" s="879">
        <v>174</v>
      </c>
      <c r="R14" s="879">
        <v>108</v>
      </c>
      <c r="S14" s="879">
        <v>12</v>
      </c>
      <c r="T14" s="879">
        <v>120</v>
      </c>
      <c r="U14" s="879">
        <v>73</v>
      </c>
      <c r="V14" s="879">
        <v>14</v>
      </c>
      <c r="W14" s="879">
        <v>87</v>
      </c>
      <c r="X14" s="879">
        <v>63</v>
      </c>
      <c r="Y14" s="879">
        <v>15</v>
      </c>
      <c r="Z14" s="879">
        <v>78</v>
      </c>
      <c r="AA14" s="879">
        <v>61</v>
      </c>
      <c r="AB14" s="879">
        <v>13</v>
      </c>
      <c r="AC14" s="879">
        <v>74</v>
      </c>
      <c r="AD14" s="879">
        <v>47</v>
      </c>
      <c r="AE14" s="879">
        <v>8</v>
      </c>
      <c r="AF14" s="879">
        <v>55</v>
      </c>
      <c r="AG14" s="879">
        <v>142</v>
      </c>
      <c r="AH14" s="879">
        <v>24</v>
      </c>
      <c r="AI14" s="879">
        <v>166</v>
      </c>
      <c r="AJ14" s="879">
        <v>53</v>
      </c>
      <c r="AK14" s="879">
        <v>13</v>
      </c>
      <c r="AL14" s="879">
        <v>66</v>
      </c>
      <c r="AM14" s="879">
        <v>962</v>
      </c>
      <c r="AN14" s="879">
        <v>188</v>
      </c>
      <c r="AO14" s="1049">
        <v>1150</v>
      </c>
    </row>
    <row r="15" spans="2:41" x14ac:dyDescent="0.2">
      <c r="B15" s="1038" t="s">
        <v>940</v>
      </c>
      <c r="C15" s="879">
        <v>13</v>
      </c>
      <c r="D15" s="879">
        <v>9</v>
      </c>
      <c r="E15" s="879">
        <v>22</v>
      </c>
      <c r="F15" s="879">
        <v>8</v>
      </c>
      <c r="G15" s="879">
        <v>8</v>
      </c>
      <c r="H15" s="879">
        <v>16</v>
      </c>
      <c r="I15" s="879">
        <v>10</v>
      </c>
      <c r="J15" s="879">
        <v>3</v>
      </c>
      <c r="K15" s="879">
        <v>13</v>
      </c>
      <c r="L15" s="879">
        <v>22</v>
      </c>
      <c r="M15" s="879">
        <v>7</v>
      </c>
      <c r="N15" s="879">
        <v>29</v>
      </c>
      <c r="O15" s="879">
        <v>44</v>
      </c>
      <c r="P15" s="879">
        <v>15</v>
      </c>
      <c r="Q15" s="879">
        <v>59</v>
      </c>
      <c r="R15" s="879">
        <v>23</v>
      </c>
      <c r="S15" s="879">
        <v>14</v>
      </c>
      <c r="T15" s="879">
        <v>37</v>
      </c>
      <c r="U15" s="879">
        <v>15</v>
      </c>
      <c r="V15" s="879">
        <v>12</v>
      </c>
      <c r="W15" s="879">
        <v>27</v>
      </c>
      <c r="X15" s="879">
        <v>16</v>
      </c>
      <c r="Y15" s="879">
        <v>7</v>
      </c>
      <c r="Z15" s="879">
        <v>23</v>
      </c>
      <c r="AA15" s="879">
        <v>7</v>
      </c>
      <c r="AB15" s="879">
        <v>6</v>
      </c>
      <c r="AC15" s="879">
        <v>13</v>
      </c>
      <c r="AD15" s="879">
        <v>18</v>
      </c>
      <c r="AE15" s="879">
        <v>5</v>
      </c>
      <c r="AF15" s="879">
        <v>23</v>
      </c>
      <c r="AG15" s="879">
        <v>26</v>
      </c>
      <c r="AH15" s="879">
        <v>25</v>
      </c>
      <c r="AI15" s="879">
        <v>51</v>
      </c>
      <c r="AJ15" s="879">
        <v>13</v>
      </c>
      <c r="AK15" s="879">
        <v>11</v>
      </c>
      <c r="AL15" s="879">
        <v>24</v>
      </c>
      <c r="AM15" s="879">
        <v>215</v>
      </c>
      <c r="AN15" s="879">
        <v>122</v>
      </c>
      <c r="AO15" s="1049">
        <v>337</v>
      </c>
    </row>
    <row r="16" spans="2:41" x14ac:dyDescent="0.2">
      <c r="B16" s="1038" t="s">
        <v>941</v>
      </c>
      <c r="C16" s="879">
        <v>12</v>
      </c>
      <c r="D16" s="879">
        <v>0</v>
      </c>
      <c r="E16" s="879">
        <v>12</v>
      </c>
      <c r="F16" s="879">
        <v>13</v>
      </c>
      <c r="G16" s="879">
        <v>0</v>
      </c>
      <c r="H16" s="879">
        <v>13</v>
      </c>
      <c r="I16" s="879">
        <v>19</v>
      </c>
      <c r="J16" s="879">
        <v>1</v>
      </c>
      <c r="K16" s="879">
        <v>20</v>
      </c>
      <c r="L16" s="879">
        <v>22</v>
      </c>
      <c r="M16" s="879">
        <v>0</v>
      </c>
      <c r="N16" s="879">
        <v>22</v>
      </c>
      <c r="O16" s="879">
        <v>22</v>
      </c>
      <c r="P16" s="879">
        <v>1</v>
      </c>
      <c r="Q16" s="879">
        <v>23</v>
      </c>
      <c r="R16" s="879">
        <v>19</v>
      </c>
      <c r="S16" s="879">
        <v>0</v>
      </c>
      <c r="T16" s="879">
        <v>19</v>
      </c>
      <c r="U16" s="879">
        <v>10</v>
      </c>
      <c r="V16" s="879">
        <v>0</v>
      </c>
      <c r="W16" s="879">
        <v>10</v>
      </c>
      <c r="X16" s="879">
        <v>22</v>
      </c>
      <c r="Y16" s="879">
        <v>1</v>
      </c>
      <c r="Z16" s="879">
        <v>23</v>
      </c>
      <c r="AA16" s="879">
        <v>16</v>
      </c>
      <c r="AB16" s="879">
        <v>0</v>
      </c>
      <c r="AC16" s="879">
        <v>16</v>
      </c>
      <c r="AD16" s="879">
        <v>23</v>
      </c>
      <c r="AE16" s="879">
        <v>0</v>
      </c>
      <c r="AF16" s="879">
        <v>23</v>
      </c>
      <c r="AG16" s="879">
        <v>14</v>
      </c>
      <c r="AH16" s="879">
        <v>1</v>
      </c>
      <c r="AI16" s="879">
        <v>15</v>
      </c>
      <c r="AJ16" s="879">
        <v>26</v>
      </c>
      <c r="AK16" s="879">
        <v>0</v>
      </c>
      <c r="AL16" s="879">
        <v>26</v>
      </c>
      <c r="AM16" s="879">
        <v>218</v>
      </c>
      <c r="AN16" s="879">
        <v>4</v>
      </c>
      <c r="AO16" s="1049">
        <v>222</v>
      </c>
    </row>
    <row r="17" spans="2:41" s="806" customFormat="1" ht="15" x14ac:dyDescent="0.25">
      <c r="B17" s="1040" t="s">
        <v>27</v>
      </c>
      <c r="C17" s="880">
        <v>92</v>
      </c>
      <c r="D17" s="880">
        <v>19</v>
      </c>
      <c r="E17" s="881">
        <v>111</v>
      </c>
      <c r="F17" s="880">
        <v>90</v>
      </c>
      <c r="G17" s="880">
        <v>22</v>
      </c>
      <c r="H17" s="881">
        <v>112</v>
      </c>
      <c r="I17" s="880">
        <v>77</v>
      </c>
      <c r="J17" s="880">
        <v>14</v>
      </c>
      <c r="K17" s="881">
        <v>91</v>
      </c>
      <c r="L17" s="880">
        <v>139</v>
      </c>
      <c r="M17" s="880">
        <v>24</v>
      </c>
      <c r="N17" s="881">
        <v>163</v>
      </c>
      <c r="O17" s="880">
        <v>202</v>
      </c>
      <c r="P17" s="880">
        <v>54</v>
      </c>
      <c r="Q17" s="881">
        <v>256</v>
      </c>
      <c r="R17" s="880">
        <v>150</v>
      </c>
      <c r="S17" s="880">
        <v>26</v>
      </c>
      <c r="T17" s="881">
        <v>176</v>
      </c>
      <c r="U17" s="880">
        <v>98</v>
      </c>
      <c r="V17" s="880">
        <v>26</v>
      </c>
      <c r="W17" s="881">
        <v>124</v>
      </c>
      <c r="X17" s="880">
        <v>101</v>
      </c>
      <c r="Y17" s="880">
        <v>23</v>
      </c>
      <c r="Z17" s="881">
        <v>124</v>
      </c>
      <c r="AA17" s="880">
        <v>84</v>
      </c>
      <c r="AB17" s="880">
        <v>19</v>
      </c>
      <c r="AC17" s="881">
        <v>103</v>
      </c>
      <c r="AD17" s="880">
        <v>88</v>
      </c>
      <c r="AE17" s="880">
        <v>13</v>
      </c>
      <c r="AF17" s="881">
        <v>101</v>
      </c>
      <c r="AG17" s="880">
        <v>182</v>
      </c>
      <c r="AH17" s="880">
        <v>50</v>
      </c>
      <c r="AI17" s="881">
        <v>232</v>
      </c>
      <c r="AJ17" s="880">
        <v>92</v>
      </c>
      <c r="AK17" s="880">
        <v>24</v>
      </c>
      <c r="AL17" s="881">
        <v>116</v>
      </c>
      <c r="AM17" s="880">
        <v>1395</v>
      </c>
      <c r="AN17" s="880">
        <v>314</v>
      </c>
      <c r="AO17" s="1041">
        <v>1709</v>
      </c>
    </row>
    <row r="18" spans="2:41" ht="15" x14ac:dyDescent="0.25">
      <c r="B18" s="1036" t="s">
        <v>942</v>
      </c>
      <c r="C18" s="878"/>
      <c r="D18" s="878"/>
      <c r="E18" s="878"/>
      <c r="F18" s="878"/>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878"/>
      <c r="AM18" s="878"/>
      <c r="AN18" s="878"/>
      <c r="AO18" s="1037"/>
    </row>
    <row r="19" spans="2:41" x14ac:dyDescent="0.2">
      <c r="B19" s="1038" t="s">
        <v>939</v>
      </c>
      <c r="C19" s="879">
        <v>19</v>
      </c>
      <c r="D19" s="879">
        <v>3</v>
      </c>
      <c r="E19" s="879">
        <v>22</v>
      </c>
      <c r="F19" s="879">
        <v>5</v>
      </c>
      <c r="G19" s="879">
        <v>1</v>
      </c>
      <c r="H19" s="879">
        <v>6</v>
      </c>
      <c r="I19" s="879">
        <v>5</v>
      </c>
      <c r="J19" s="879">
        <v>0</v>
      </c>
      <c r="K19" s="879">
        <v>5</v>
      </c>
      <c r="L19" s="879">
        <v>5</v>
      </c>
      <c r="M19" s="879">
        <v>2</v>
      </c>
      <c r="N19" s="879">
        <v>7</v>
      </c>
      <c r="O19" s="879">
        <v>5</v>
      </c>
      <c r="P19" s="879">
        <v>0</v>
      </c>
      <c r="Q19" s="879">
        <v>5</v>
      </c>
      <c r="R19" s="879">
        <v>9</v>
      </c>
      <c r="S19" s="879">
        <v>0</v>
      </c>
      <c r="T19" s="879">
        <v>9</v>
      </c>
      <c r="U19" s="879">
        <v>9</v>
      </c>
      <c r="V19" s="879">
        <v>5</v>
      </c>
      <c r="W19" s="879">
        <v>14</v>
      </c>
      <c r="X19" s="879">
        <v>14</v>
      </c>
      <c r="Y19" s="879">
        <v>1</v>
      </c>
      <c r="Z19" s="879">
        <v>15</v>
      </c>
      <c r="AA19" s="879">
        <v>12</v>
      </c>
      <c r="AB19" s="879">
        <v>0</v>
      </c>
      <c r="AC19" s="879">
        <v>12</v>
      </c>
      <c r="AD19" s="879">
        <v>3</v>
      </c>
      <c r="AE19" s="879">
        <v>1</v>
      </c>
      <c r="AF19" s="879">
        <v>4</v>
      </c>
      <c r="AG19" s="879">
        <v>16</v>
      </c>
      <c r="AH19" s="879">
        <v>1</v>
      </c>
      <c r="AI19" s="879">
        <v>17</v>
      </c>
      <c r="AJ19" s="879">
        <v>9</v>
      </c>
      <c r="AK19" s="879">
        <v>3</v>
      </c>
      <c r="AL19" s="879">
        <v>12</v>
      </c>
      <c r="AM19" s="879">
        <v>111</v>
      </c>
      <c r="AN19" s="879">
        <v>17</v>
      </c>
      <c r="AO19" s="1049">
        <v>128</v>
      </c>
    </row>
    <row r="20" spans="2:41" x14ac:dyDescent="0.2">
      <c r="B20" s="1038" t="s">
        <v>940</v>
      </c>
      <c r="C20" s="879">
        <v>1</v>
      </c>
      <c r="D20" s="879">
        <v>0</v>
      </c>
      <c r="E20" s="879">
        <v>1</v>
      </c>
      <c r="F20" s="879">
        <v>3</v>
      </c>
      <c r="G20" s="879">
        <v>0</v>
      </c>
      <c r="H20" s="879">
        <v>3</v>
      </c>
      <c r="I20" s="879">
        <v>1</v>
      </c>
      <c r="J20" s="879">
        <v>1</v>
      </c>
      <c r="K20" s="879">
        <v>2</v>
      </c>
      <c r="L20" s="879">
        <v>2</v>
      </c>
      <c r="M20" s="879">
        <v>0</v>
      </c>
      <c r="N20" s="879">
        <v>2</v>
      </c>
      <c r="O20" s="879">
        <v>2</v>
      </c>
      <c r="P20" s="879">
        <v>0</v>
      </c>
      <c r="Q20" s="879">
        <v>2</v>
      </c>
      <c r="R20" s="879">
        <v>4</v>
      </c>
      <c r="S20" s="879">
        <v>0</v>
      </c>
      <c r="T20" s="879">
        <v>4</v>
      </c>
      <c r="U20" s="879">
        <v>3</v>
      </c>
      <c r="V20" s="879">
        <v>0</v>
      </c>
      <c r="W20" s="879">
        <v>3</v>
      </c>
      <c r="X20" s="879">
        <v>4</v>
      </c>
      <c r="Y20" s="879">
        <v>1</v>
      </c>
      <c r="Z20" s="879">
        <v>5</v>
      </c>
      <c r="AA20" s="879">
        <v>1</v>
      </c>
      <c r="AB20" s="879">
        <v>0</v>
      </c>
      <c r="AC20" s="879">
        <v>1</v>
      </c>
      <c r="AD20" s="879">
        <v>2</v>
      </c>
      <c r="AE20" s="879">
        <v>0</v>
      </c>
      <c r="AF20" s="879">
        <v>2</v>
      </c>
      <c r="AG20" s="879">
        <v>2</v>
      </c>
      <c r="AH20" s="879">
        <v>2</v>
      </c>
      <c r="AI20" s="879">
        <v>4</v>
      </c>
      <c r="AJ20" s="879">
        <v>2</v>
      </c>
      <c r="AK20" s="879">
        <v>0</v>
      </c>
      <c r="AL20" s="879">
        <v>2</v>
      </c>
      <c r="AM20" s="879">
        <v>27</v>
      </c>
      <c r="AN20" s="879">
        <v>4</v>
      </c>
      <c r="AO20" s="1049">
        <v>31</v>
      </c>
    </row>
    <row r="21" spans="2:41" x14ac:dyDescent="0.2">
      <c r="B21" s="1038" t="s">
        <v>941</v>
      </c>
      <c r="C21" s="879">
        <v>1</v>
      </c>
      <c r="D21" s="879">
        <v>0</v>
      </c>
      <c r="E21" s="879">
        <v>1</v>
      </c>
      <c r="F21" s="879">
        <v>7</v>
      </c>
      <c r="G21" s="879">
        <v>0</v>
      </c>
      <c r="H21" s="879">
        <v>7</v>
      </c>
      <c r="I21" s="879">
        <v>2</v>
      </c>
      <c r="J21" s="879">
        <v>0</v>
      </c>
      <c r="K21" s="879">
        <v>2</v>
      </c>
      <c r="L21" s="879">
        <v>4</v>
      </c>
      <c r="M21" s="879">
        <v>0</v>
      </c>
      <c r="N21" s="879">
        <v>4</v>
      </c>
      <c r="O21" s="879">
        <v>4</v>
      </c>
      <c r="P21" s="879">
        <v>0</v>
      </c>
      <c r="Q21" s="879">
        <v>4</v>
      </c>
      <c r="R21" s="879">
        <v>2</v>
      </c>
      <c r="S21" s="879">
        <v>0</v>
      </c>
      <c r="T21" s="879">
        <v>2</v>
      </c>
      <c r="U21" s="879">
        <v>7</v>
      </c>
      <c r="V21" s="879">
        <v>0</v>
      </c>
      <c r="W21" s="879">
        <v>7</v>
      </c>
      <c r="X21" s="879">
        <v>6</v>
      </c>
      <c r="Y21" s="879">
        <v>0</v>
      </c>
      <c r="Z21" s="879">
        <v>6</v>
      </c>
      <c r="AA21" s="879">
        <v>2</v>
      </c>
      <c r="AB21" s="879">
        <v>0</v>
      </c>
      <c r="AC21" s="879">
        <v>2</v>
      </c>
      <c r="AD21" s="879">
        <v>4</v>
      </c>
      <c r="AE21" s="879">
        <v>0</v>
      </c>
      <c r="AF21" s="879">
        <v>4</v>
      </c>
      <c r="AG21" s="879">
        <v>0</v>
      </c>
      <c r="AH21" s="879">
        <v>2</v>
      </c>
      <c r="AI21" s="879">
        <v>2</v>
      </c>
      <c r="AJ21" s="879">
        <v>5</v>
      </c>
      <c r="AK21" s="879">
        <v>0</v>
      </c>
      <c r="AL21" s="879">
        <v>5</v>
      </c>
      <c r="AM21" s="879">
        <v>44</v>
      </c>
      <c r="AN21" s="879">
        <v>2</v>
      </c>
      <c r="AO21" s="1049">
        <v>46</v>
      </c>
    </row>
    <row r="22" spans="2:41" s="806" customFormat="1" ht="15" x14ac:dyDescent="0.25">
      <c r="B22" s="1040" t="s">
        <v>27</v>
      </c>
      <c r="C22" s="880">
        <v>21</v>
      </c>
      <c r="D22" s="880">
        <v>3</v>
      </c>
      <c r="E22" s="881">
        <v>24</v>
      </c>
      <c r="F22" s="880">
        <v>15</v>
      </c>
      <c r="G22" s="880">
        <v>1</v>
      </c>
      <c r="H22" s="881">
        <v>16</v>
      </c>
      <c r="I22" s="880">
        <v>8</v>
      </c>
      <c r="J22" s="880">
        <v>1</v>
      </c>
      <c r="K22" s="881">
        <v>9</v>
      </c>
      <c r="L22" s="880">
        <v>11</v>
      </c>
      <c r="M22" s="880">
        <v>2</v>
      </c>
      <c r="N22" s="881">
        <v>13</v>
      </c>
      <c r="O22" s="880">
        <v>11</v>
      </c>
      <c r="P22" s="880">
        <v>0</v>
      </c>
      <c r="Q22" s="881">
        <v>11</v>
      </c>
      <c r="R22" s="880">
        <v>15</v>
      </c>
      <c r="S22" s="880">
        <v>0</v>
      </c>
      <c r="T22" s="881">
        <v>15</v>
      </c>
      <c r="U22" s="880">
        <v>19</v>
      </c>
      <c r="V22" s="880">
        <v>5</v>
      </c>
      <c r="W22" s="881">
        <v>24</v>
      </c>
      <c r="X22" s="880">
        <v>24</v>
      </c>
      <c r="Y22" s="880">
        <v>2</v>
      </c>
      <c r="Z22" s="881">
        <v>26</v>
      </c>
      <c r="AA22" s="880">
        <v>15</v>
      </c>
      <c r="AB22" s="880">
        <v>0</v>
      </c>
      <c r="AC22" s="881">
        <v>15</v>
      </c>
      <c r="AD22" s="880">
        <v>9</v>
      </c>
      <c r="AE22" s="880">
        <v>1</v>
      </c>
      <c r="AF22" s="881">
        <v>10</v>
      </c>
      <c r="AG22" s="880">
        <v>18</v>
      </c>
      <c r="AH22" s="880">
        <v>5</v>
      </c>
      <c r="AI22" s="881">
        <v>23</v>
      </c>
      <c r="AJ22" s="880">
        <v>16</v>
      </c>
      <c r="AK22" s="880">
        <v>3</v>
      </c>
      <c r="AL22" s="881">
        <v>19</v>
      </c>
      <c r="AM22" s="880">
        <v>182</v>
      </c>
      <c r="AN22" s="880">
        <v>23</v>
      </c>
      <c r="AO22" s="1041">
        <v>205</v>
      </c>
    </row>
    <row r="23" spans="2:41" ht="15" x14ac:dyDescent="0.25">
      <c r="B23" s="1036" t="s">
        <v>943</v>
      </c>
      <c r="C23" s="882"/>
      <c r="D23" s="882"/>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2"/>
      <c r="AO23" s="1043"/>
    </row>
    <row r="24" spans="2:41" ht="15" x14ac:dyDescent="0.25">
      <c r="B24" s="1038" t="s">
        <v>939</v>
      </c>
      <c r="C24" s="883">
        <v>123</v>
      </c>
      <c r="D24" s="883">
        <v>25</v>
      </c>
      <c r="E24" s="883">
        <v>148</v>
      </c>
      <c r="F24" s="883">
        <v>135</v>
      </c>
      <c r="G24" s="883">
        <v>22</v>
      </c>
      <c r="H24" s="883">
        <v>157</v>
      </c>
      <c r="I24" s="883">
        <v>111</v>
      </c>
      <c r="J24" s="883">
        <v>22</v>
      </c>
      <c r="K24" s="883">
        <v>133</v>
      </c>
      <c r="L24" s="883">
        <v>144</v>
      </c>
      <c r="M24" s="883">
        <v>25</v>
      </c>
      <c r="N24" s="883">
        <v>169</v>
      </c>
      <c r="O24" s="883">
        <v>195</v>
      </c>
      <c r="P24" s="883">
        <v>52</v>
      </c>
      <c r="Q24" s="883">
        <v>247</v>
      </c>
      <c r="R24" s="883">
        <v>166</v>
      </c>
      <c r="S24" s="883">
        <v>22</v>
      </c>
      <c r="T24" s="883">
        <v>188</v>
      </c>
      <c r="U24" s="883">
        <v>109</v>
      </c>
      <c r="V24" s="883">
        <v>29</v>
      </c>
      <c r="W24" s="883">
        <v>138</v>
      </c>
      <c r="X24" s="883">
        <v>115</v>
      </c>
      <c r="Y24" s="883">
        <v>24</v>
      </c>
      <c r="Z24" s="883">
        <v>139</v>
      </c>
      <c r="AA24" s="883">
        <v>116</v>
      </c>
      <c r="AB24" s="883">
        <v>16</v>
      </c>
      <c r="AC24" s="883">
        <v>132</v>
      </c>
      <c r="AD24" s="883">
        <v>94</v>
      </c>
      <c r="AE24" s="883">
        <v>18</v>
      </c>
      <c r="AF24" s="883">
        <v>112</v>
      </c>
      <c r="AG24" s="883">
        <v>207</v>
      </c>
      <c r="AH24" s="883">
        <v>38</v>
      </c>
      <c r="AI24" s="883">
        <v>245</v>
      </c>
      <c r="AJ24" s="883">
        <v>105</v>
      </c>
      <c r="AK24" s="883">
        <v>29</v>
      </c>
      <c r="AL24" s="883">
        <v>134</v>
      </c>
      <c r="AM24" s="879">
        <v>1620</v>
      </c>
      <c r="AN24" s="879">
        <v>322</v>
      </c>
      <c r="AO24" s="1049">
        <v>1942</v>
      </c>
    </row>
    <row r="25" spans="2:41" ht="15" x14ac:dyDescent="0.25">
      <c r="B25" s="1038" t="s">
        <v>940</v>
      </c>
      <c r="C25" s="883">
        <v>17</v>
      </c>
      <c r="D25" s="883">
        <v>13</v>
      </c>
      <c r="E25" s="883">
        <v>30</v>
      </c>
      <c r="F25" s="883">
        <v>25</v>
      </c>
      <c r="G25" s="883">
        <v>15</v>
      </c>
      <c r="H25" s="883">
        <v>40</v>
      </c>
      <c r="I25" s="883">
        <v>23</v>
      </c>
      <c r="J25" s="883">
        <v>11</v>
      </c>
      <c r="K25" s="883">
        <v>34</v>
      </c>
      <c r="L25" s="883">
        <v>34</v>
      </c>
      <c r="M25" s="883">
        <v>20</v>
      </c>
      <c r="N25" s="883">
        <v>54</v>
      </c>
      <c r="O25" s="883">
        <v>59</v>
      </c>
      <c r="P25" s="883">
        <v>24</v>
      </c>
      <c r="Q25" s="883">
        <v>83</v>
      </c>
      <c r="R25" s="883">
        <v>38</v>
      </c>
      <c r="S25" s="883">
        <v>24</v>
      </c>
      <c r="T25" s="883">
        <v>62</v>
      </c>
      <c r="U25" s="883">
        <v>25</v>
      </c>
      <c r="V25" s="883">
        <v>16</v>
      </c>
      <c r="W25" s="883">
        <v>41</v>
      </c>
      <c r="X25" s="883">
        <v>26</v>
      </c>
      <c r="Y25" s="883">
        <v>11</v>
      </c>
      <c r="Z25" s="883">
        <v>37</v>
      </c>
      <c r="AA25" s="883">
        <v>16</v>
      </c>
      <c r="AB25" s="883">
        <v>14</v>
      </c>
      <c r="AC25" s="883">
        <v>30</v>
      </c>
      <c r="AD25" s="883">
        <v>29</v>
      </c>
      <c r="AE25" s="883">
        <v>9</v>
      </c>
      <c r="AF25" s="883">
        <v>38</v>
      </c>
      <c r="AG25" s="883">
        <v>39</v>
      </c>
      <c r="AH25" s="883">
        <v>41</v>
      </c>
      <c r="AI25" s="883">
        <v>80</v>
      </c>
      <c r="AJ25" s="883">
        <v>21</v>
      </c>
      <c r="AK25" s="883">
        <v>15</v>
      </c>
      <c r="AL25" s="883">
        <v>36</v>
      </c>
      <c r="AM25" s="879">
        <v>352</v>
      </c>
      <c r="AN25" s="879">
        <v>213</v>
      </c>
      <c r="AO25" s="1049">
        <v>565</v>
      </c>
    </row>
    <row r="26" spans="2:41" ht="15" x14ac:dyDescent="0.25">
      <c r="B26" s="1038" t="s">
        <v>941</v>
      </c>
      <c r="C26" s="883">
        <v>48</v>
      </c>
      <c r="D26" s="883">
        <v>2</v>
      </c>
      <c r="E26" s="883">
        <v>50</v>
      </c>
      <c r="F26" s="883">
        <v>51</v>
      </c>
      <c r="G26" s="883">
        <v>1</v>
      </c>
      <c r="H26" s="883">
        <v>52</v>
      </c>
      <c r="I26" s="883">
        <v>58</v>
      </c>
      <c r="J26" s="883">
        <v>3</v>
      </c>
      <c r="K26" s="883">
        <v>61</v>
      </c>
      <c r="L26" s="883">
        <v>42</v>
      </c>
      <c r="M26" s="883">
        <v>1</v>
      </c>
      <c r="N26" s="883">
        <v>43</v>
      </c>
      <c r="O26" s="883">
        <v>41</v>
      </c>
      <c r="P26" s="883">
        <v>2</v>
      </c>
      <c r="Q26" s="883">
        <v>43</v>
      </c>
      <c r="R26" s="883">
        <v>42</v>
      </c>
      <c r="S26" s="883">
        <v>0</v>
      </c>
      <c r="T26" s="883">
        <v>42</v>
      </c>
      <c r="U26" s="883">
        <v>46</v>
      </c>
      <c r="V26" s="883">
        <v>2</v>
      </c>
      <c r="W26" s="883">
        <v>48</v>
      </c>
      <c r="X26" s="883">
        <v>77</v>
      </c>
      <c r="Y26" s="883">
        <v>1</v>
      </c>
      <c r="Z26" s="883">
        <v>78</v>
      </c>
      <c r="AA26" s="883">
        <v>43</v>
      </c>
      <c r="AB26" s="883">
        <v>0</v>
      </c>
      <c r="AC26" s="883">
        <v>43</v>
      </c>
      <c r="AD26" s="883">
        <v>60</v>
      </c>
      <c r="AE26" s="883">
        <v>1</v>
      </c>
      <c r="AF26" s="883">
        <v>61</v>
      </c>
      <c r="AG26" s="883">
        <v>38</v>
      </c>
      <c r="AH26" s="883">
        <v>3</v>
      </c>
      <c r="AI26" s="883">
        <v>41</v>
      </c>
      <c r="AJ26" s="883">
        <v>55</v>
      </c>
      <c r="AK26" s="883">
        <v>4</v>
      </c>
      <c r="AL26" s="883">
        <v>59</v>
      </c>
      <c r="AM26" s="879">
        <v>601</v>
      </c>
      <c r="AN26" s="879">
        <v>20</v>
      </c>
      <c r="AO26" s="1049">
        <v>621</v>
      </c>
    </row>
    <row r="27" spans="2:41" ht="15" x14ac:dyDescent="0.25">
      <c r="B27" s="1040" t="s">
        <v>27</v>
      </c>
      <c r="C27" s="884">
        <v>188</v>
      </c>
      <c r="D27" s="884">
        <v>40</v>
      </c>
      <c r="E27" s="884">
        <v>228</v>
      </c>
      <c r="F27" s="884">
        <v>211</v>
      </c>
      <c r="G27" s="884">
        <v>38</v>
      </c>
      <c r="H27" s="884">
        <v>249</v>
      </c>
      <c r="I27" s="884">
        <v>192</v>
      </c>
      <c r="J27" s="884">
        <v>36</v>
      </c>
      <c r="K27" s="884">
        <v>228</v>
      </c>
      <c r="L27" s="884">
        <v>220</v>
      </c>
      <c r="M27" s="884">
        <v>46</v>
      </c>
      <c r="N27" s="884">
        <v>266</v>
      </c>
      <c r="O27" s="884">
        <v>295</v>
      </c>
      <c r="P27" s="884">
        <v>78</v>
      </c>
      <c r="Q27" s="884">
        <v>373</v>
      </c>
      <c r="R27" s="884">
        <v>246</v>
      </c>
      <c r="S27" s="884">
        <v>46</v>
      </c>
      <c r="T27" s="884">
        <v>292</v>
      </c>
      <c r="U27" s="884">
        <v>180</v>
      </c>
      <c r="V27" s="884">
        <v>47</v>
      </c>
      <c r="W27" s="884">
        <v>227</v>
      </c>
      <c r="X27" s="884">
        <v>218</v>
      </c>
      <c r="Y27" s="884">
        <v>36</v>
      </c>
      <c r="Z27" s="884">
        <v>254</v>
      </c>
      <c r="AA27" s="884">
        <v>175</v>
      </c>
      <c r="AB27" s="884">
        <v>30</v>
      </c>
      <c r="AC27" s="884">
        <v>205</v>
      </c>
      <c r="AD27" s="884">
        <v>183</v>
      </c>
      <c r="AE27" s="884">
        <v>28</v>
      </c>
      <c r="AF27" s="884">
        <v>211</v>
      </c>
      <c r="AG27" s="884">
        <v>284</v>
      </c>
      <c r="AH27" s="884">
        <v>82</v>
      </c>
      <c r="AI27" s="884">
        <v>366</v>
      </c>
      <c r="AJ27" s="884">
        <v>181</v>
      </c>
      <c r="AK27" s="884">
        <v>48</v>
      </c>
      <c r="AL27" s="884">
        <v>229</v>
      </c>
      <c r="AM27" s="884">
        <v>2573</v>
      </c>
      <c r="AN27" s="884">
        <v>555</v>
      </c>
      <c r="AO27" s="1042">
        <v>3128</v>
      </c>
    </row>
    <row r="28" spans="2:41" ht="15" x14ac:dyDescent="0.25">
      <c r="B28" s="1036" t="s">
        <v>999</v>
      </c>
      <c r="C28" s="878"/>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85"/>
      <c r="AN28" s="885"/>
      <c r="AO28" s="1050"/>
    </row>
    <row r="29" spans="2:41" x14ac:dyDescent="0.2">
      <c r="B29" s="1038" t="s">
        <v>939</v>
      </c>
      <c r="C29" s="879">
        <v>18</v>
      </c>
      <c r="D29" s="879">
        <v>2</v>
      </c>
      <c r="E29" s="879">
        <v>20</v>
      </c>
      <c r="F29" s="879">
        <v>16</v>
      </c>
      <c r="G29" s="879">
        <v>4</v>
      </c>
      <c r="H29" s="879">
        <v>20</v>
      </c>
      <c r="I29" s="879">
        <v>16</v>
      </c>
      <c r="J29" s="879">
        <v>4</v>
      </c>
      <c r="K29" s="879">
        <v>20</v>
      </c>
      <c r="L29" s="879">
        <v>23</v>
      </c>
      <c r="M29" s="879">
        <v>3</v>
      </c>
      <c r="N29" s="879">
        <v>26</v>
      </c>
      <c r="O29" s="879">
        <v>15</v>
      </c>
      <c r="P29" s="879">
        <v>3</v>
      </c>
      <c r="Q29" s="879">
        <v>18</v>
      </c>
      <c r="R29" s="879">
        <v>10</v>
      </c>
      <c r="S29" s="879">
        <v>2</v>
      </c>
      <c r="T29" s="879">
        <v>12</v>
      </c>
      <c r="U29" s="879">
        <v>12</v>
      </c>
      <c r="V29" s="879">
        <v>1</v>
      </c>
      <c r="W29" s="879">
        <v>13</v>
      </c>
      <c r="X29" s="879">
        <v>16</v>
      </c>
      <c r="Y29" s="879">
        <v>0</v>
      </c>
      <c r="Z29" s="879">
        <v>16</v>
      </c>
      <c r="AA29" s="879">
        <v>8</v>
      </c>
      <c r="AB29" s="879">
        <v>0</v>
      </c>
      <c r="AC29" s="879">
        <v>8</v>
      </c>
      <c r="AD29" s="879">
        <v>18</v>
      </c>
      <c r="AE29" s="879">
        <v>5</v>
      </c>
      <c r="AF29" s="879">
        <v>23</v>
      </c>
      <c r="AG29" s="879">
        <v>9</v>
      </c>
      <c r="AH29" s="879">
        <v>1</v>
      </c>
      <c r="AI29" s="879">
        <v>10</v>
      </c>
      <c r="AJ29" s="879">
        <v>7</v>
      </c>
      <c r="AK29" s="879">
        <v>2</v>
      </c>
      <c r="AL29" s="879">
        <v>9</v>
      </c>
      <c r="AM29" s="879">
        <v>168</v>
      </c>
      <c r="AN29" s="879">
        <v>27</v>
      </c>
      <c r="AO29" s="1049">
        <v>195</v>
      </c>
    </row>
    <row r="30" spans="2:41" x14ac:dyDescent="0.2">
      <c r="B30" s="1038" t="s">
        <v>940</v>
      </c>
      <c r="C30" s="879">
        <v>1</v>
      </c>
      <c r="D30" s="879">
        <v>3</v>
      </c>
      <c r="E30" s="879">
        <v>4</v>
      </c>
      <c r="F30" s="879">
        <v>2</v>
      </c>
      <c r="G30" s="879">
        <v>1</v>
      </c>
      <c r="H30" s="879">
        <v>3</v>
      </c>
      <c r="I30" s="879">
        <v>2</v>
      </c>
      <c r="J30" s="879">
        <v>1</v>
      </c>
      <c r="K30" s="879">
        <v>3</v>
      </c>
      <c r="L30" s="879">
        <v>3</v>
      </c>
      <c r="M30" s="879">
        <v>3</v>
      </c>
      <c r="N30" s="879">
        <v>6</v>
      </c>
      <c r="O30" s="879">
        <v>1</v>
      </c>
      <c r="P30" s="879">
        <v>1</v>
      </c>
      <c r="Q30" s="879">
        <v>2</v>
      </c>
      <c r="R30" s="879">
        <v>3</v>
      </c>
      <c r="S30" s="879">
        <v>1</v>
      </c>
      <c r="T30" s="879">
        <v>4</v>
      </c>
      <c r="U30" s="879">
        <v>0</v>
      </c>
      <c r="V30" s="879">
        <v>1</v>
      </c>
      <c r="W30" s="879">
        <v>1</v>
      </c>
      <c r="X30" s="879">
        <v>0</v>
      </c>
      <c r="Y30" s="879">
        <v>1</v>
      </c>
      <c r="Z30" s="879">
        <v>1</v>
      </c>
      <c r="AA30" s="879">
        <v>0</v>
      </c>
      <c r="AB30" s="879">
        <v>1</v>
      </c>
      <c r="AC30" s="879">
        <v>1</v>
      </c>
      <c r="AD30" s="879">
        <v>4</v>
      </c>
      <c r="AE30" s="879">
        <v>2</v>
      </c>
      <c r="AF30" s="879">
        <v>6</v>
      </c>
      <c r="AG30" s="879">
        <v>0</v>
      </c>
      <c r="AH30" s="879">
        <v>0</v>
      </c>
      <c r="AI30" s="879">
        <v>0</v>
      </c>
      <c r="AJ30" s="879">
        <v>1</v>
      </c>
      <c r="AK30" s="879">
        <v>1</v>
      </c>
      <c r="AL30" s="879">
        <v>2</v>
      </c>
      <c r="AM30" s="879">
        <v>17</v>
      </c>
      <c r="AN30" s="879">
        <v>16</v>
      </c>
      <c r="AO30" s="1049">
        <v>33</v>
      </c>
    </row>
    <row r="31" spans="2:41" x14ac:dyDescent="0.2">
      <c r="B31" s="1038" t="s">
        <v>941</v>
      </c>
      <c r="C31" s="879">
        <v>2</v>
      </c>
      <c r="D31" s="879">
        <v>1</v>
      </c>
      <c r="E31" s="879">
        <v>3</v>
      </c>
      <c r="F31" s="879">
        <v>2</v>
      </c>
      <c r="G31" s="879">
        <v>1</v>
      </c>
      <c r="H31" s="879">
        <v>3</v>
      </c>
      <c r="I31" s="879">
        <v>2</v>
      </c>
      <c r="J31" s="879">
        <v>1</v>
      </c>
      <c r="K31" s="879">
        <v>3</v>
      </c>
      <c r="L31" s="879">
        <v>2</v>
      </c>
      <c r="M31" s="879">
        <v>0</v>
      </c>
      <c r="N31" s="879">
        <v>2</v>
      </c>
      <c r="O31" s="879">
        <v>5</v>
      </c>
      <c r="P31" s="879">
        <v>0</v>
      </c>
      <c r="Q31" s="879">
        <v>5</v>
      </c>
      <c r="R31" s="879">
        <v>1</v>
      </c>
      <c r="S31" s="879">
        <v>1</v>
      </c>
      <c r="T31" s="879">
        <v>2</v>
      </c>
      <c r="U31" s="879">
        <v>3</v>
      </c>
      <c r="V31" s="879">
        <v>0</v>
      </c>
      <c r="W31" s="879">
        <v>3</v>
      </c>
      <c r="X31" s="879">
        <v>2</v>
      </c>
      <c r="Y31" s="879">
        <v>0</v>
      </c>
      <c r="Z31" s="879">
        <v>2</v>
      </c>
      <c r="AA31" s="879">
        <v>2</v>
      </c>
      <c r="AB31" s="879">
        <v>0</v>
      </c>
      <c r="AC31" s="879">
        <v>2</v>
      </c>
      <c r="AD31" s="879">
        <v>2</v>
      </c>
      <c r="AE31" s="879">
        <v>0</v>
      </c>
      <c r="AF31" s="879">
        <v>2</v>
      </c>
      <c r="AG31" s="879">
        <v>1</v>
      </c>
      <c r="AH31" s="879">
        <v>0</v>
      </c>
      <c r="AI31" s="879">
        <v>1</v>
      </c>
      <c r="AJ31" s="879">
        <v>2</v>
      </c>
      <c r="AK31" s="879">
        <v>0</v>
      </c>
      <c r="AL31" s="879">
        <v>2</v>
      </c>
      <c r="AM31" s="879">
        <v>26</v>
      </c>
      <c r="AN31" s="879">
        <v>4</v>
      </c>
      <c r="AO31" s="1049">
        <v>30</v>
      </c>
    </row>
    <row r="32" spans="2:41" s="887" customFormat="1" ht="15" x14ac:dyDescent="0.25">
      <c r="B32" s="1045" t="s">
        <v>27</v>
      </c>
      <c r="C32" s="880">
        <v>21</v>
      </c>
      <c r="D32" s="880">
        <v>6</v>
      </c>
      <c r="E32" s="886">
        <v>27</v>
      </c>
      <c r="F32" s="880">
        <v>20</v>
      </c>
      <c r="G32" s="880">
        <v>6</v>
      </c>
      <c r="H32" s="886">
        <v>26</v>
      </c>
      <c r="I32" s="880">
        <v>20</v>
      </c>
      <c r="J32" s="880">
        <v>6</v>
      </c>
      <c r="K32" s="886">
        <v>26</v>
      </c>
      <c r="L32" s="880">
        <v>28</v>
      </c>
      <c r="M32" s="880">
        <v>6</v>
      </c>
      <c r="N32" s="886">
        <v>34</v>
      </c>
      <c r="O32" s="880">
        <v>21</v>
      </c>
      <c r="P32" s="880">
        <v>4</v>
      </c>
      <c r="Q32" s="886">
        <v>25</v>
      </c>
      <c r="R32" s="880">
        <v>14</v>
      </c>
      <c r="S32" s="880">
        <v>4</v>
      </c>
      <c r="T32" s="886">
        <v>18</v>
      </c>
      <c r="U32" s="880">
        <v>15</v>
      </c>
      <c r="V32" s="880">
        <v>2</v>
      </c>
      <c r="W32" s="886">
        <v>17</v>
      </c>
      <c r="X32" s="880">
        <v>18</v>
      </c>
      <c r="Y32" s="880">
        <v>1</v>
      </c>
      <c r="Z32" s="886">
        <v>19</v>
      </c>
      <c r="AA32" s="880">
        <v>10</v>
      </c>
      <c r="AB32" s="880">
        <v>1</v>
      </c>
      <c r="AC32" s="886">
        <v>11</v>
      </c>
      <c r="AD32" s="880">
        <v>24</v>
      </c>
      <c r="AE32" s="880">
        <v>7</v>
      </c>
      <c r="AF32" s="886">
        <v>31</v>
      </c>
      <c r="AG32" s="880">
        <v>10</v>
      </c>
      <c r="AH32" s="880">
        <v>1</v>
      </c>
      <c r="AI32" s="886">
        <v>11</v>
      </c>
      <c r="AJ32" s="880">
        <v>10</v>
      </c>
      <c r="AK32" s="880">
        <v>3</v>
      </c>
      <c r="AL32" s="886">
        <v>13</v>
      </c>
      <c r="AM32" s="884">
        <v>211</v>
      </c>
      <c r="AN32" s="884">
        <v>47</v>
      </c>
      <c r="AO32" s="1042">
        <v>258</v>
      </c>
    </row>
    <row r="33" spans="2:41" ht="20.25" customHeight="1" x14ac:dyDescent="0.25">
      <c r="B33" s="1047" t="s">
        <v>1000</v>
      </c>
      <c r="C33" s="888"/>
      <c r="D33" s="888"/>
      <c r="E33" s="888">
        <v>15</v>
      </c>
      <c r="F33" s="888"/>
      <c r="G33" s="888"/>
      <c r="H33" s="888">
        <v>7</v>
      </c>
      <c r="I33" s="888"/>
      <c r="J33" s="888"/>
      <c r="K33" s="888">
        <v>14</v>
      </c>
      <c r="L33" s="888"/>
      <c r="M33" s="888"/>
      <c r="N33" s="888">
        <v>13</v>
      </c>
      <c r="O33" s="888"/>
      <c r="P33" s="888"/>
      <c r="Q33" s="888">
        <v>19</v>
      </c>
      <c r="R33" s="888"/>
      <c r="S33" s="888"/>
      <c r="T33" s="888">
        <v>5</v>
      </c>
      <c r="U33" s="888"/>
      <c r="V33" s="888"/>
      <c r="W33" s="888">
        <v>5</v>
      </c>
      <c r="X33" s="888"/>
      <c r="Y33" s="888"/>
      <c r="Z33" s="888">
        <v>4</v>
      </c>
      <c r="AA33" s="888"/>
      <c r="AB33" s="888"/>
      <c r="AC33" s="888">
        <v>9</v>
      </c>
      <c r="AD33" s="888"/>
      <c r="AE33" s="888"/>
      <c r="AF33" s="888">
        <v>9</v>
      </c>
      <c r="AG33" s="888"/>
      <c r="AH33" s="888"/>
      <c r="AI33" s="888">
        <v>5</v>
      </c>
      <c r="AJ33" s="888"/>
      <c r="AK33" s="888"/>
      <c r="AL33" s="888">
        <v>8</v>
      </c>
      <c r="AM33" s="888"/>
      <c r="AN33" s="888"/>
      <c r="AO33" s="1048">
        <v>113</v>
      </c>
    </row>
    <row r="34" spans="2:41" ht="22.5" customHeight="1" x14ac:dyDescent="0.25">
      <c r="B34" s="1040" t="s">
        <v>948</v>
      </c>
      <c r="C34" s="880">
        <v>209</v>
      </c>
      <c r="D34" s="880">
        <v>46</v>
      </c>
      <c r="E34" s="880">
        <v>270</v>
      </c>
      <c r="F34" s="880">
        <v>231</v>
      </c>
      <c r="G34" s="880">
        <v>44</v>
      </c>
      <c r="H34" s="880">
        <v>282</v>
      </c>
      <c r="I34" s="880">
        <v>212</v>
      </c>
      <c r="J34" s="880">
        <v>42</v>
      </c>
      <c r="K34" s="880">
        <v>268</v>
      </c>
      <c r="L34" s="880">
        <v>248</v>
      </c>
      <c r="M34" s="880">
        <v>52</v>
      </c>
      <c r="N34" s="880">
        <v>313</v>
      </c>
      <c r="O34" s="880">
        <v>316</v>
      </c>
      <c r="P34" s="880">
        <v>82</v>
      </c>
      <c r="Q34" s="880">
        <v>417</v>
      </c>
      <c r="R34" s="880">
        <v>260</v>
      </c>
      <c r="S34" s="880">
        <v>50</v>
      </c>
      <c r="T34" s="880">
        <v>315</v>
      </c>
      <c r="U34" s="880">
        <v>195</v>
      </c>
      <c r="V34" s="880">
        <v>49</v>
      </c>
      <c r="W34" s="880">
        <v>249</v>
      </c>
      <c r="X34" s="880">
        <v>236</v>
      </c>
      <c r="Y34" s="880">
        <v>37</v>
      </c>
      <c r="Z34" s="880">
        <v>277</v>
      </c>
      <c r="AA34" s="880">
        <v>185</v>
      </c>
      <c r="AB34" s="880">
        <v>31</v>
      </c>
      <c r="AC34" s="880">
        <v>225</v>
      </c>
      <c r="AD34" s="880">
        <v>207</v>
      </c>
      <c r="AE34" s="880">
        <v>35</v>
      </c>
      <c r="AF34" s="880">
        <v>251</v>
      </c>
      <c r="AG34" s="880">
        <v>294</v>
      </c>
      <c r="AH34" s="880">
        <v>83</v>
      </c>
      <c r="AI34" s="880">
        <v>382</v>
      </c>
      <c r="AJ34" s="880">
        <v>191</v>
      </c>
      <c r="AK34" s="880">
        <v>51</v>
      </c>
      <c r="AL34" s="880">
        <v>250</v>
      </c>
      <c r="AM34" s="880">
        <v>2784</v>
      </c>
      <c r="AN34" s="880">
        <v>602</v>
      </c>
      <c r="AO34" s="1041">
        <v>3499</v>
      </c>
    </row>
    <row r="35" spans="2:41" ht="15" x14ac:dyDescent="0.25">
      <c r="B35" s="872" t="s">
        <v>1001</v>
      </c>
      <c r="C35" s="810"/>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row>
    <row r="36" spans="2:41" x14ac:dyDescent="0.2">
      <c r="C36" s="877"/>
      <c r="D36" s="877"/>
      <c r="E36" s="877"/>
      <c r="F36" s="877"/>
      <c r="G36" s="877"/>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row>
  </sheetData>
  <mergeCells count="14">
    <mergeCell ref="O6:Q6"/>
    <mergeCell ref="B6:B7"/>
    <mergeCell ref="C6:E6"/>
    <mergeCell ref="F6:H6"/>
    <mergeCell ref="I6:K6"/>
    <mergeCell ref="L6:N6"/>
    <mergeCell ref="AJ6:AL6"/>
    <mergeCell ref="AM6:AO6"/>
    <mergeCell ref="R6:T6"/>
    <mergeCell ref="U6:W6"/>
    <mergeCell ref="X6:Z6"/>
    <mergeCell ref="AA6:AC6"/>
    <mergeCell ref="AD6:AF6"/>
    <mergeCell ref="AG6:AI6"/>
  </mergeCells>
  <hyperlinks>
    <hyperlink ref="AO3" location="Índice!A1" display="Volver"/>
  </hyperlinks>
  <printOptions horizontalCentered="1"/>
  <pageMargins left="0.19685039370078741" right="0.19685039370078741" top="0.35433070866141736" bottom="0.98425196850393704" header="0" footer="0"/>
  <pageSetup scale="6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X35"/>
  <sheetViews>
    <sheetView showGridLines="0" zoomScale="90" zoomScaleNormal="90" zoomScalePageLayoutView="90" workbookViewId="0"/>
  </sheetViews>
  <sheetFormatPr baseColWidth="10" defaultColWidth="5" defaultRowHeight="12.75" x14ac:dyDescent="0.2"/>
  <cols>
    <col min="1" max="1" width="6.7109375" style="3" customWidth="1"/>
    <col min="2" max="2" width="30.42578125" style="1" customWidth="1"/>
    <col min="3" max="3" width="11.85546875" style="875" customWidth="1"/>
    <col min="4" max="4" width="11" style="875" bestFit="1" customWidth="1"/>
    <col min="5" max="5" width="11" style="875" customWidth="1"/>
    <col min="6" max="6" width="10.140625" style="875" customWidth="1"/>
    <col min="7" max="7" width="11.28515625" style="875" customWidth="1"/>
    <col min="8" max="8" width="11" style="875" bestFit="1" customWidth="1"/>
    <col min="9" max="9" width="10.28515625" style="875" customWidth="1"/>
    <col min="10" max="10" width="9.28515625" style="875" customWidth="1"/>
    <col min="11" max="11" width="11.85546875" style="875" customWidth="1"/>
    <col min="12" max="12" width="9.28515625" style="875" bestFit="1" customWidth="1"/>
    <col min="13" max="13" width="12.140625" style="875" bestFit="1" customWidth="1"/>
    <col min="14" max="14" width="11.28515625" style="875" customWidth="1"/>
    <col min="15" max="15" width="13.42578125" style="889" bestFit="1" customWidth="1"/>
    <col min="16" max="16" width="5" style="3"/>
    <col min="17" max="17" width="12.5703125" style="3" customWidth="1"/>
    <col min="18" max="16384" width="5" style="3"/>
  </cols>
  <sheetData>
    <row r="2" spans="2:17" s="13" customFormat="1" ht="15.75" x14ac:dyDescent="0.25">
      <c r="B2" s="1278" t="s">
        <v>1002</v>
      </c>
      <c r="C2" s="1278"/>
      <c r="D2" s="1278"/>
      <c r="E2" s="1278"/>
      <c r="F2" s="1278"/>
      <c r="G2" s="1278"/>
      <c r="H2" s="1278"/>
      <c r="I2" s="1278"/>
      <c r="J2" s="1278"/>
      <c r="K2" s="1278"/>
      <c r="L2" s="1278"/>
      <c r="M2" s="1278"/>
      <c r="N2" s="1278"/>
      <c r="O2" s="1278"/>
    </row>
    <row r="3" spans="2:17" s="13" customFormat="1" ht="15.75" x14ac:dyDescent="0.25">
      <c r="B3" s="1278" t="s">
        <v>1003</v>
      </c>
      <c r="C3" s="1278"/>
      <c r="D3" s="1278"/>
      <c r="E3" s="1278"/>
      <c r="F3" s="1278"/>
      <c r="G3" s="1278"/>
      <c r="H3" s="1278"/>
      <c r="I3" s="1278"/>
      <c r="J3" s="1278"/>
      <c r="K3" s="1278"/>
      <c r="L3" s="1278"/>
      <c r="M3" s="1278"/>
      <c r="N3" s="1278"/>
      <c r="O3" s="1278"/>
    </row>
    <row r="4" spans="2:17" s="13" customFormat="1" ht="15.75" x14ac:dyDescent="0.25">
      <c r="B4" s="1329" t="s">
        <v>803</v>
      </c>
      <c r="C4" s="1329"/>
      <c r="D4" s="1329"/>
      <c r="E4" s="1329"/>
      <c r="F4" s="1329"/>
      <c r="G4" s="1329"/>
      <c r="H4" s="1329"/>
      <c r="I4" s="1329"/>
      <c r="J4" s="1329"/>
      <c r="K4" s="1329"/>
      <c r="L4" s="1329"/>
      <c r="M4" s="1329"/>
      <c r="N4" s="1329"/>
      <c r="O4" s="1329"/>
    </row>
    <row r="5" spans="2:17" s="13" customFormat="1" ht="15.75" x14ac:dyDescent="0.25">
      <c r="B5" s="1278" t="s">
        <v>13</v>
      </c>
      <c r="C5" s="1278"/>
      <c r="D5" s="1278"/>
      <c r="E5" s="1278"/>
      <c r="F5" s="1278"/>
      <c r="G5" s="1278"/>
      <c r="H5" s="1278"/>
      <c r="I5" s="1278"/>
      <c r="J5" s="1278"/>
      <c r="K5" s="1278"/>
      <c r="L5" s="1278"/>
      <c r="M5" s="1278"/>
      <c r="N5" s="1278"/>
      <c r="O5" s="1278"/>
    </row>
    <row r="6" spans="2:17" x14ac:dyDescent="0.2">
      <c r="B6" s="788"/>
      <c r="C6" s="874"/>
      <c r="D6" s="877"/>
      <c r="E6" s="877"/>
      <c r="F6" s="877"/>
      <c r="G6" s="877"/>
      <c r="H6" s="877"/>
      <c r="I6" s="877"/>
      <c r="J6" s="877"/>
      <c r="K6" s="877"/>
      <c r="L6" s="877"/>
      <c r="M6" s="877"/>
      <c r="N6" s="877"/>
      <c r="Q6" s="896" t="s">
        <v>1059</v>
      </c>
    </row>
    <row r="7" spans="2:17" ht="33.75" customHeight="1" x14ac:dyDescent="0.2">
      <c r="B7" s="1164" t="s">
        <v>937</v>
      </c>
      <c r="C7" s="935" t="s">
        <v>14</v>
      </c>
      <c r="D7" s="935" t="s">
        <v>955</v>
      </c>
      <c r="E7" s="935" t="s">
        <v>16</v>
      </c>
      <c r="F7" s="935" t="s">
        <v>17</v>
      </c>
      <c r="G7" s="935" t="s">
        <v>18</v>
      </c>
      <c r="H7" s="935" t="s">
        <v>19</v>
      </c>
      <c r="I7" s="935" t="s">
        <v>20</v>
      </c>
      <c r="J7" s="935" t="s">
        <v>21</v>
      </c>
      <c r="K7" s="935" t="s">
        <v>22</v>
      </c>
      <c r="L7" s="935" t="s">
        <v>23</v>
      </c>
      <c r="M7" s="935" t="s">
        <v>24</v>
      </c>
      <c r="N7" s="935" t="s">
        <v>25</v>
      </c>
      <c r="O7" s="1187" t="s">
        <v>40</v>
      </c>
    </row>
    <row r="8" spans="2:17" ht="17.25" customHeight="1" x14ac:dyDescent="0.25">
      <c r="B8" s="1036" t="s">
        <v>938</v>
      </c>
      <c r="C8" s="878"/>
      <c r="D8" s="878"/>
      <c r="E8" s="878"/>
      <c r="F8" s="878"/>
      <c r="G8" s="878"/>
      <c r="H8" s="878"/>
      <c r="I8" s="878"/>
      <c r="J8" s="878"/>
      <c r="K8" s="878"/>
      <c r="L8" s="878"/>
      <c r="M8" s="878"/>
      <c r="N8" s="878"/>
      <c r="O8" s="1037"/>
    </row>
    <row r="9" spans="2:17" ht="15" x14ac:dyDescent="0.25">
      <c r="B9" s="1038" t="s">
        <v>939</v>
      </c>
      <c r="C9" s="879">
        <v>124405</v>
      </c>
      <c r="D9" s="883">
        <v>184708</v>
      </c>
      <c r="E9" s="883">
        <v>209247.50899999999</v>
      </c>
      <c r="F9" s="883">
        <v>126241.08099999999</v>
      </c>
      <c r="G9" s="883">
        <v>179148.75900000002</v>
      </c>
      <c r="H9" s="883">
        <v>152912</v>
      </c>
      <c r="I9" s="883">
        <v>65719</v>
      </c>
      <c r="J9" s="883">
        <v>107806</v>
      </c>
      <c r="K9" s="883">
        <v>103454.886</v>
      </c>
      <c r="L9" s="883">
        <v>132568</v>
      </c>
      <c r="M9" s="883">
        <v>128540</v>
      </c>
      <c r="N9" s="883">
        <v>162564</v>
      </c>
      <c r="O9" s="1039">
        <v>1677314.2349999999</v>
      </c>
    </row>
    <row r="10" spans="2:17" ht="15" x14ac:dyDescent="0.25">
      <c r="B10" s="1038" t="s">
        <v>940</v>
      </c>
      <c r="C10" s="879">
        <v>15464</v>
      </c>
      <c r="D10" s="883">
        <v>43236</v>
      </c>
      <c r="E10" s="883">
        <v>42847.305</v>
      </c>
      <c r="F10" s="883">
        <v>49220.495999999999</v>
      </c>
      <c r="G10" s="883">
        <v>66117.832999999999</v>
      </c>
      <c r="H10" s="883">
        <v>61011</v>
      </c>
      <c r="I10" s="883">
        <v>59378</v>
      </c>
      <c r="J10" s="883">
        <v>22766</v>
      </c>
      <c r="K10" s="883">
        <v>43899.197</v>
      </c>
      <c r="L10" s="883">
        <v>23395</v>
      </c>
      <c r="M10" s="883">
        <v>81035</v>
      </c>
      <c r="N10" s="883">
        <v>27873</v>
      </c>
      <c r="O10" s="1039">
        <v>536242.83100000001</v>
      </c>
    </row>
    <row r="11" spans="2:17" ht="15" x14ac:dyDescent="0.25">
      <c r="B11" s="1038" t="s">
        <v>941</v>
      </c>
      <c r="C11" s="879">
        <v>213247</v>
      </c>
      <c r="D11" s="883">
        <v>189192</v>
      </c>
      <c r="E11" s="883">
        <v>305525.228</v>
      </c>
      <c r="F11" s="883">
        <v>90734.846000000005</v>
      </c>
      <c r="G11" s="883">
        <v>107794.955</v>
      </c>
      <c r="H11" s="883">
        <v>130899</v>
      </c>
      <c r="I11" s="883">
        <v>183810</v>
      </c>
      <c r="J11" s="883">
        <v>272043</v>
      </c>
      <c r="K11" s="883">
        <v>132026.511</v>
      </c>
      <c r="L11" s="883">
        <v>168027</v>
      </c>
      <c r="M11" s="883">
        <v>103743</v>
      </c>
      <c r="N11" s="883">
        <v>170566</v>
      </c>
      <c r="O11" s="1039">
        <v>2067608.54</v>
      </c>
    </row>
    <row r="12" spans="2:17" ht="15" x14ac:dyDescent="0.25">
      <c r="B12" s="1040" t="s">
        <v>27</v>
      </c>
      <c r="C12" s="880">
        <v>353116</v>
      </c>
      <c r="D12" s="880">
        <v>417136</v>
      </c>
      <c r="E12" s="880">
        <v>557620.04200000002</v>
      </c>
      <c r="F12" s="880">
        <v>266196.42300000001</v>
      </c>
      <c r="G12" s="880">
        <v>353061.54700000002</v>
      </c>
      <c r="H12" s="880">
        <v>344822</v>
      </c>
      <c r="I12" s="880">
        <v>308907</v>
      </c>
      <c r="J12" s="880">
        <v>402615</v>
      </c>
      <c r="K12" s="880">
        <v>279380.59399999998</v>
      </c>
      <c r="L12" s="880">
        <v>323990</v>
      </c>
      <c r="M12" s="880">
        <v>313318</v>
      </c>
      <c r="N12" s="880">
        <v>361003</v>
      </c>
      <c r="O12" s="1041">
        <v>4281165.6059999997</v>
      </c>
    </row>
    <row r="13" spans="2:17" ht="15" x14ac:dyDescent="0.25">
      <c r="B13" s="1036" t="s">
        <v>805</v>
      </c>
      <c r="C13" s="878"/>
      <c r="D13" s="878"/>
      <c r="E13" s="878"/>
      <c r="F13" s="878"/>
      <c r="G13" s="878"/>
      <c r="H13" s="878"/>
      <c r="I13" s="878"/>
      <c r="J13" s="878"/>
      <c r="K13" s="878"/>
      <c r="L13" s="878"/>
      <c r="M13" s="878"/>
      <c r="N13" s="878"/>
      <c r="O13" s="1037"/>
    </row>
    <row r="14" spans="2:17" ht="15" x14ac:dyDescent="0.25">
      <c r="B14" s="1038" t="s">
        <v>939</v>
      </c>
      <c r="C14" s="879">
        <v>199309</v>
      </c>
      <c r="D14" s="883">
        <v>179586</v>
      </c>
      <c r="E14" s="883">
        <v>148437</v>
      </c>
      <c r="F14" s="883">
        <v>181712</v>
      </c>
      <c r="G14" s="883">
        <v>319084</v>
      </c>
      <c r="H14" s="883">
        <v>225900</v>
      </c>
      <c r="I14" s="883">
        <v>217459</v>
      </c>
      <c r="J14" s="883">
        <v>161386</v>
      </c>
      <c r="K14" s="883">
        <v>148666</v>
      </c>
      <c r="L14" s="883">
        <v>135449</v>
      </c>
      <c r="M14" s="883">
        <v>374207</v>
      </c>
      <c r="N14" s="883">
        <v>179420</v>
      </c>
      <c r="O14" s="1039">
        <v>2470615</v>
      </c>
    </row>
    <row r="15" spans="2:17" ht="15" x14ac:dyDescent="0.25">
      <c r="B15" s="1038" t="s">
        <v>940</v>
      </c>
      <c r="C15" s="879">
        <v>33816</v>
      </c>
      <c r="D15" s="883">
        <v>27011</v>
      </c>
      <c r="E15" s="883">
        <v>43024</v>
      </c>
      <c r="F15" s="883">
        <v>86737</v>
      </c>
      <c r="G15" s="883">
        <v>135523</v>
      </c>
      <c r="H15" s="883">
        <v>96991</v>
      </c>
      <c r="I15" s="883">
        <v>71463</v>
      </c>
      <c r="J15" s="883">
        <v>73247</v>
      </c>
      <c r="K15" s="883">
        <v>45969</v>
      </c>
      <c r="L15" s="883">
        <v>50513</v>
      </c>
      <c r="M15" s="883">
        <v>138224</v>
      </c>
      <c r="N15" s="883">
        <v>44027</v>
      </c>
      <c r="O15" s="1039">
        <v>846545</v>
      </c>
    </row>
    <row r="16" spans="2:17" ht="15" x14ac:dyDescent="0.25">
      <c r="B16" s="1038" t="s">
        <v>941</v>
      </c>
      <c r="C16" s="879">
        <v>73419</v>
      </c>
      <c r="D16" s="883">
        <v>64588</v>
      </c>
      <c r="E16" s="883">
        <v>168424</v>
      </c>
      <c r="F16" s="883">
        <v>85757</v>
      </c>
      <c r="G16" s="883">
        <v>110861</v>
      </c>
      <c r="H16" s="883">
        <v>75028</v>
      </c>
      <c r="I16" s="883">
        <v>59848</v>
      </c>
      <c r="J16" s="883">
        <v>143507</v>
      </c>
      <c r="K16" s="883">
        <v>97223</v>
      </c>
      <c r="L16" s="883">
        <v>141584</v>
      </c>
      <c r="M16" s="883">
        <v>109434</v>
      </c>
      <c r="N16" s="883">
        <v>154519</v>
      </c>
      <c r="O16" s="1039">
        <v>1284192</v>
      </c>
    </row>
    <row r="17" spans="2:24" ht="15" x14ac:dyDescent="0.25">
      <c r="B17" s="1040" t="s">
        <v>27</v>
      </c>
      <c r="C17" s="880">
        <v>306544</v>
      </c>
      <c r="D17" s="880">
        <v>271185</v>
      </c>
      <c r="E17" s="880">
        <v>359885</v>
      </c>
      <c r="F17" s="880">
        <v>354206</v>
      </c>
      <c r="G17" s="880">
        <v>565468</v>
      </c>
      <c r="H17" s="880">
        <v>397919</v>
      </c>
      <c r="I17" s="880">
        <v>348770</v>
      </c>
      <c r="J17" s="880">
        <v>378140</v>
      </c>
      <c r="K17" s="880">
        <v>291858</v>
      </c>
      <c r="L17" s="880">
        <v>327546</v>
      </c>
      <c r="M17" s="880">
        <v>621865</v>
      </c>
      <c r="N17" s="880">
        <v>377966</v>
      </c>
      <c r="O17" s="1041">
        <v>4601352</v>
      </c>
    </row>
    <row r="18" spans="2:24" ht="15" x14ac:dyDescent="0.25">
      <c r="B18" s="1036" t="s">
        <v>942</v>
      </c>
      <c r="C18" s="878"/>
      <c r="D18" s="878"/>
      <c r="E18" s="878"/>
      <c r="F18" s="878"/>
      <c r="G18" s="878"/>
      <c r="H18" s="878"/>
      <c r="I18" s="878"/>
      <c r="J18" s="878"/>
      <c r="K18" s="878"/>
      <c r="L18" s="878"/>
      <c r="M18" s="878"/>
      <c r="N18" s="878"/>
      <c r="O18" s="1037"/>
    </row>
    <row r="19" spans="2:24" ht="15" x14ac:dyDescent="0.25">
      <c r="B19" s="1038" t="s">
        <v>939</v>
      </c>
      <c r="C19" s="879">
        <v>55021.131999999998</v>
      </c>
      <c r="D19" s="883">
        <v>9581.5429999999997</v>
      </c>
      <c r="E19" s="883">
        <v>9642</v>
      </c>
      <c r="F19" s="883">
        <v>15149.133</v>
      </c>
      <c r="G19" s="883">
        <v>15253.77</v>
      </c>
      <c r="H19" s="883">
        <v>14036</v>
      </c>
      <c r="I19" s="883">
        <v>24073.567999999999</v>
      </c>
      <c r="J19" s="883">
        <v>31935.034</v>
      </c>
      <c r="K19" s="883">
        <v>36896.669000000002</v>
      </c>
      <c r="L19" s="883">
        <v>16945.887999999999</v>
      </c>
      <c r="M19" s="883">
        <v>37073.762000000002</v>
      </c>
      <c r="N19" s="883">
        <v>31454.514999999999</v>
      </c>
      <c r="O19" s="1039">
        <v>297063.01400000002</v>
      </c>
    </row>
    <row r="20" spans="2:24" ht="15" x14ac:dyDescent="0.25">
      <c r="B20" s="1038" t="s">
        <v>940</v>
      </c>
      <c r="C20" s="879">
        <v>3822.39</v>
      </c>
      <c r="D20" s="883">
        <v>5903.277</v>
      </c>
      <c r="E20" s="883">
        <v>22751</v>
      </c>
      <c r="F20" s="883">
        <v>3567.2190000000001</v>
      </c>
      <c r="G20" s="883">
        <v>10975.475</v>
      </c>
      <c r="H20" s="883">
        <v>3207</v>
      </c>
      <c r="I20" s="883">
        <v>10206.977000000001</v>
      </c>
      <c r="J20" s="883">
        <v>17857.357</v>
      </c>
      <c r="K20" s="883">
        <v>385.137</v>
      </c>
      <c r="L20" s="883">
        <v>1900.6369999999999</v>
      </c>
      <c r="M20" s="883">
        <v>11394.343000000001</v>
      </c>
      <c r="N20" s="883">
        <v>6521.835</v>
      </c>
      <c r="O20" s="1039">
        <v>98492.647000000012</v>
      </c>
    </row>
    <row r="21" spans="2:24" ht="15" x14ac:dyDescent="0.25">
      <c r="B21" s="1038" t="s">
        <v>941</v>
      </c>
      <c r="C21" s="879">
        <v>1440.9559999999999</v>
      </c>
      <c r="D21" s="883">
        <v>29661.069</v>
      </c>
      <c r="E21" s="883">
        <v>12680</v>
      </c>
      <c r="F21" s="883">
        <v>14639.814</v>
      </c>
      <c r="G21" s="883">
        <v>35086.580999999998</v>
      </c>
      <c r="H21" s="883">
        <v>12812</v>
      </c>
      <c r="I21" s="883">
        <v>32827.847000000002</v>
      </c>
      <c r="J21" s="883">
        <v>21480.922999999999</v>
      </c>
      <c r="K21" s="883">
        <v>3534.453</v>
      </c>
      <c r="L21" s="883">
        <v>28841.792000000001</v>
      </c>
      <c r="M21" s="883">
        <v>6667.5659999999998</v>
      </c>
      <c r="N21" s="883">
        <v>30921.155999999999</v>
      </c>
      <c r="O21" s="1039">
        <v>230594.15699999998</v>
      </c>
    </row>
    <row r="22" spans="2:24" ht="15" x14ac:dyDescent="0.25">
      <c r="B22" s="1040" t="s">
        <v>27</v>
      </c>
      <c r="C22" s="880">
        <v>60284.477999999996</v>
      </c>
      <c r="D22" s="880">
        <v>45145.888999999996</v>
      </c>
      <c r="E22" s="880">
        <v>45073</v>
      </c>
      <c r="F22" s="880">
        <v>33356.165999999997</v>
      </c>
      <c r="G22" s="880">
        <v>61315.826000000001</v>
      </c>
      <c r="H22" s="880">
        <v>30055</v>
      </c>
      <c r="I22" s="880">
        <v>67108.391999999993</v>
      </c>
      <c r="J22" s="880">
        <v>71273.313999999998</v>
      </c>
      <c r="K22" s="880">
        <v>40816.259000000005</v>
      </c>
      <c r="L22" s="880">
        <v>47688.316999999995</v>
      </c>
      <c r="M22" s="880">
        <v>55135.671000000002</v>
      </c>
      <c r="N22" s="880">
        <v>68897.505999999994</v>
      </c>
      <c r="O22" s="1041">
        <v>626149.81799999997</v>
      </c>
    </row>
    <row r="23" spans="2:24" ht="15" x14ac:dyDescent="0.25">
      <c r="B23" s="1036" t="s">
        <v>943</v>
      </c>
      <c r="C23" s="882"/>
      <c r="D23" s="878"/>
      <c r="E23" s="878"/>
      <c r="F23" s="878"/>
      <c r="G23" s="878"/>
      <c r="H23" s="878"/>
      <c r="I23" s="878"/>
      <c r="J23" s="878"/>
      <c r="K23" s="878"/>
      <c r="L23" s="878"/>
      <c r="M23" s="878"/>
      <c r="N23" s="878"/>
      <c r="O23" s="1037"/>
    </row>
    <row r="24" spans="2:24" ht="19.5" customHeight="1" x14ac:dyDescent="0.25">
      <c r="B24" s="1038" t="s">
        <v>939</v>
      </c>
      <c r="C24" s="883">
        <v>378735.13199999998</v>
      </c>
      <c r="D24" s="883">
        <v>373875.54300000001</v>
      </c>
      <c r="E24" s="883">
        <v>367326.50899999996</v>
      </c>
      <c r="F24" s="883">
        <v>323102.21399999998</v>
      </c>
      <c r="G24" s="883">
        <v>513486.52900000004</v>
      </c>
      <c r="H24" s="883">
        <v>392848</v>
      </c>
      <c r="I24" s="883">
        <v>307251.56799999997</v>
      </c>
      <c r="J24" s="883">
        <v>301127.03399999999</v>
      </c>
      <c r="K24" s="883">
        <v>289017.55499999999</v>
      </c>
      <c r="L24" s="883">
        <v>284962.88799999998</v>
      </c>
      <c r="M24" s="883">
        <v>539820.76199999999</v>
      </c>
      <c r="N24" s="883">
        <v>373438.51500000001</v>
      </c>
      <c r="O24" s="1039">
        <v>4444992.2489999998</v>
      </c>
    </row>
    <row r="25" spans="2:24" ht="19.5" customHeight="1" x14ac:dyDescent="0.25">
      <c r="B25" s="1038" t="s">
        <v>940</v>
      </c>
      <c r="C25" s="883">
        <v>53102.39</v>
      </c>
      <c r="D25" s="883">
        <v>76150.277000000002</v>
      </c>
      <c r="E25" s="883">
        <v>108622.30499999999</v>
      </c>
      <c r="F25" s="883">
        <v>139524.715</v>
      </c>
      <c r="G25" s="883">
        <v>212616.30799999999</v>
      </c>
      <c r="H25" s="883">
        <v>161209</v>
      </c>
      <c r="I25" s="883">
        <v>141047.97700000001</v>
      </c>
      <c r="J25" s="883">
        <v>113870.357</v>
      </c>
      <c r="K25" s="883">
        <v>90253.334000000003</v>
      </c>
      <c r="L25" s="883">
        <v>75808.637000000002</v>
      </c>
      <c r="M25" s="883">
        <v>230653.34299999999</v>
      </c>
      <c r="N25" s="883">
        <v>78421.835000000006</v>
      </c>
      <c r="O25" s="1039">
        <v>1481280.4780000001</v>
      </c>
    </row>
    <row r="26" spans="2:24" ht="21" customHeight="1" x14ac:dyDescent="0.25">
      <c r="B26" s="1038" t="s">
        <v>941</v>
      </c>
      <c r="C26" s="883">
        <v>288106.95600000001</v>
      </c>
      <c r="D26" s="883">
        <v>283441.06900000002</v>
      </c>
      <c r="E26" s="883">
        <v>486629.228</v>
      </c>
      <c r="F26" s="883">
        <v>191131.66000000003</v>
      </c>
      <c r="G26" s="883">
        <v>253742.53600000002</v>
      </c>
      <c r="H26" s="883">
        <v>218739</v>
      </c>
      <c r="I26" s="883">
        <v>276485.84700000001</v>
      </c>
      <c r="J26" s="883">
        <v>437030.92300000001</v>
      </c>
      <c r="K26" s="883">
        <v>232783.96400000001</v>
      </c>
      <c r="L26" s="883">
        <v>338452.79200000002</v>
      </c>
      <c r="M26" s="883">
        <v>219844.56599999999</v>
      </c>
      <c r="N26" s="883">
        <v>356006.15600000002</v>
      </c>
      <c r="O26" s="1039">
        <v>3582394.6970000002</v>
      </c>
    </row>
    <row r="27" spans="2:24" ht="15.75" customHeight="1" x14ac:dyDescent="0.25">
      <c r="B27" s="1040" t="s">
        <v>27</v>
      </c>
      <c r="C27" s="884">
        <v>719944.478</v>
      </c>
      <c r="D27" s="884">
        <v>733466.88899999997</v>
      </c>
      <c r="E27" s="884">
        <v>962578.04200000002</v>
      </c>
      <c r="F27" s="884">
        <v>653758.58899999992</v>
      </c>
      <c r="G27" s="884">
        <v>979845.37300000002</v>
      </c>
      <c r="H27" s="884">
        <v>772796</v>
      </c>
      <c r="I27" s="884">
        <v>724785.39199999999</v>
      </c>
      <c r="J27" s="884">
        <v>852028.31400000001</v>
      </c>
      <c r="K27" s="884">
        <v>612054.853</v>
      </c>
      <c r="L27" s="884">
        <v>699224.31700000004</v>
      </c>
      <c r="M27" s="884">
        <v>990318.67099999997</v>
      </c>
      <c r="N27" s="884">
        <v>807866.50600000005</v>
      </c>
      <c r="O27" s="1042">
        <v>9508667.4240000006</v>
      </c>
    </row>
    <row r="28" spans="2:24" ht="12.75" customHeight="1" x14ac:dyDescent="0.25">
      <c r="B28" s="1036" t="s">
        <v>999</v>
      </c>
      <c r="C28" s="885"/>
      <c r="D28" s="882"/>
      <c r="E28" s="882"/>
      <c r="F28" s="882"/>
      <c r="G28" s="882"/>
      <c r="H28" s="882"/>
      <c r="I28" s="882"/>
      <c r="J28" s="882"/>
      <c r="K28" s="882"/>
      <c r="L28" s="882"/>
      <c r="M28" s="882"/>
      <c r="N28" s="882"/>
      <c r="O28" s="1043"/>
    </row>
    <row r="29" spans="2:24" ht="15" x14ac:dyDescent="0.25">
      <c r="B29" s="1038" t="s">
        <v>939</v>
      </c>
      <c r="C29" s="879">
        <v>38209.572</v>
      </c>
      <c r="D29" s="883">
        <v>74491.713000000003</v>
      </c>
      <c r="E29" s="883">
        <v>74492</v>
      </c>
      <c r="F29" s="883">
        <v>71815.486000000004</v>
      </c>
      <c r="G29" s="883">
        <v>60013.736999999994</v>
      </c>
      <c r="H29" s="883">
        <v>27926.559000000001</v>
      </c>
      <c r="I29" s="883">
        <v>37609.404000000002</v>
      </c>
      <c r="J29" s="883">
        <v>28029.132000000001</v>
      </c>
      <c r="K29" s="883">
        <v>32641.682000000001</v>
      </c>
      <c r="L29" s="883">
        <v>59529.947999999997</v>
      </c>
      <c r="M29" s="883">
        <v>22796.931</v>
      </c>
      <c r="N29" s="883">
        <v>23310.643</v>
      </c>
      <c r="O29" s="1044">
        <v>550866.80700000003</v>
      </c>
    </row>
    <row r="30" spans="2:24" ht="15" customHeight="1" x14ac:dyDescent="0.25">
      <c r="B30" s="1038" t="s">
        <v>940</v>
      </c>
      <c r="C30" s="879">
        <v>15885.098000000002</v>
      </c>
      <c r="D30" s="883">
        <v>11735.064</v>
      </c>
      <c r="E30" s="883">
        <v>11735</v>
      </c>
      <c r="F30" s="883">
        <v>9042.9880000000012</v>
      </c>
      <c r="G30" s="883">
        <v>2364.855</v>
      </c>
      <c r="H30" s="883">
        <v>9044.6470000000008</v>
      </c>
      <c r="I30" s="883">
        <v>4885.4480000000003</v>
      </c>
      <c r="J30" s="883">
        <v>664.34</v>
      </c>
      <c r="K30" s="883">
        <v>1010.817</v>
      </c>
      <c r="L30" s="883">
        <v>9862.4860000000008</v>
      </c>
      <c r="M30" s="883">
        <v>0</v>
      </c>
      <c r="N30" s="883">
        <v>1806.6</v>
      </c>
      <c r="O30" s="1044">
        <v>78037.343000000023</v>
      </c>
      <c r="Q30" s="890"/>
      <c r="R30" s="891"/>
      <c r="S30" s="891"/>
      <c r="T30" s="891"/>
      <c r="U30" s="891"/>
      <c r="V30" s="891"/>
      <c r="W30" s="891"/>
      <c r="X30" s="891"/>
    </row>
    <row r="31" spans="2:24" ht="14.45" customHeight="1" x14ac:dyDescent="0.25">
      <c r="B31" s="1038" t="s">
        <v>941</v>
      </c>
      <c r="C31" s="879">
        <v>16252.603000000001</v>
      </c>
      <c r="D31" s="883">
        <v>7781.8919999999998</v>
      </c>
      <c r="E31" s="883">
        <v>7782</v>
      </c>
      <c r="F31" s="883">
        <v>5315.28</v>
      </c>
      <c r="G31" s="883">
        <v>24852.991000000002</v>
      </c>
      <c r="H31" s="883">
        <v>4791.7209999999995</v>
      </c>
      <c r="I31" s="883">
        <v>6826.9449999999997</v>
      </c>
      <c r="J31" s="883">
        <v>11172.163</v>
      </c>
      <c r="K31" s="883">
        <v>5195.9570000000003</v>
      </c>
      <c r="L31" s="883">
        <v>7975.3140000000003</v>
      </c>
      <c r="M31" s="883">
        <v>4330.8810000000003</v>
      </c>
      <c r="N31" s="883">
        <v>4752.5360000000001</v>
      </c>
      <c r="O31" s="1044">
        <v>107030.283</v>
      </c>
      <c r="Q31" s="891"/>
      <c r="R31" s="891"/>
      <c r="S31" s="891"/>
      <c r="T31" s="891"/>
      <c r="U31" s="891"/>
      <c r="V31" s="891"/>
      <c r="W31" s="891"/>
      <c r="X31" s="891"/>
    </row>
    <row r="32" spans="2:24" ht="14.45" customHeight="1" x14ac:dyDescent="0.25">
      <c r="B32" s="1045" t="s">
        <v>27</v>
      </c>
      <c r="C32" s="884">
        <v>70347.273000000001</v>
      </c>
      <c r="D32" s="884">
        <v>94008.668999999994</v>
      </c>
      <c r="E32" s="884">
        <v>94009</v>
      </c>
      <c r="F32" s="884">
        <v>86173.754000000001</v>
      </c>
      <c r="G32" s="884">
        <v>87231.582999999999</v>
      </c>
      <c r="H32" s="884">
        <v>41762.927000000003</v>
      </c>
      <c r="I32" s="884">
        <v>49321.796999999999</v>
      </c>
      <c r="J32" s="884">
        <v>39865.635000000002</v>
      </c>
      <c r="K32" s="884">
        <v>38848.456000000006</v>
      </c>
      <c r="L32" s="884">
        <v>77367.747999999992</v>
      </c>
      <c r="M32" s="884">
        <v>27127.812000000002</v>
      </c>
      <c r="N32" s="884">
        <v>29869.778999999999</v>
      </c>
      <c r="O32" s="1046">
        <v>735934.43299999996</v>
      </c>
      <c r="Q32" s="891"/>
      <c r="R32" s="891"/>
      <c r="S32" s="891"/>
      <c r="T32" s="891"/>
      <c r="U32" s="891"/>
      <c r="V32" s="891"/>
      <c r="W32" s="891"/>
      <c r="X32" s="891"/>
    </row>
    <row r="33" spans="2:24" ht="20.25" customHeight="1" x14ac:dyDescent="0.25">
      <c r="B33" s="1047" t="s">
        <v>1000</v>
      </c>
      <c r="C33" s="888">
        <v>120263</v>
      </c>
      <c r="D33" s="888">
        <v>37607</v>
      </c>
      <c r="E33" s="888">
        <v>74744</v>
      </c>
      <c r="F33" s="888">
        <v>133166</v>
      </c>
      <c r="G33" s="888">
        <v>140826</v>
      </c>
      <c r="H33" s="888">
        <v>23848</v>
      </c>
      <c r="I33" s="888">
        <v>54680</v>
      </c>
      <c r="J33" s="888">
        <v>61564</v>
      </c>
      <c r="K33" s="888">
        <v>66682</v>
      </c>
      <c r="L33" s="888">
        <v>89872</v>
      </c>
      <c r="M33" s="888">
        <v>13396</v>
      </c>
      <c r="N33" s="888">
        <v>63832</v>
      </c>
      <c r="O33" s="1048">
        <v>880480</v>
      </c>
      <c r="Q33" s="891"/>
      <c r="R33" s="891"/>
      <c r="S33" s="891"/>
      <c r="T33" s="891"/>
      <c r="U33" s="891"/>
      <c r="V33" s="891"/>
      <c r="W33" s="891"/>
      <c r="X33" s="891"/>
    </row>
    <row r="34" spans="2:24" ht="24.75" customHeight="1" x14ac:dyDescent="0.25">
      <c r="B34" s="1040" t="s">
        <v>948</v>
      </c>
      <c r="C34" s="880">
        <v>910554.75100000005</v>
      </c>
      <c r="D34" s="880">
        <v>865082.55799999996</v>
      </c>
      <c r="E34" s="880">
        <v>1131331.0419999999</v>
      </c>
      <c r="F34" s="880">
        <v>873098.34299999988</v>
      </c>
      <c r="G34" s="880">
        <v>1207902.956</v>
      </c>
      <c r="H34" s="880">
        <v>838406.92700000003</v>
      </c>
      <c r="I34" s="880">
        <v>828787.18900000001</v>
      </c>
      <c r="J34" s="880">
        <v>953457.94900000002</v>
      </c>
      <c r="K34" s="880">
        <v>717585.30900000001</v>
      </c>
      <c r="L34" s="880">
        <v>866464.06500000006</v>
      </c>
      <c r="M34" s="880">
        <v>1030842.483</v>
      </c>
      <c r="N34" s="880">
        <v>901568.28500000003</v>
      </c>
      <c r="O34" s="1041">
        <v>11125081.857000001</v>
      </c>
      <c r="Q34" s="891"/>
      <c r="R34" s="891"/>
      <c r="S34" s="891"/>
      <c r="T34" s="891"/>
      <c r="U34" s="891"/>
      <c r="V34" s="891"/>
      <c r="W34" s="891"/>
      <c r="X34" s="891"/>
    </row>
    <row r="35" spans="2:24" x14ac:dyDescent="0.2">
      <c r="B35" s="872" t="s">
        <v>1001</v>
      </c>
    </row>
  </sheetData>
  <mergeCells count="4">
    <mergeCell ref="B2:O2"/>
    <mergeCell ref="B3:O3"/>
    <mergeCell ref="B4:O4"/>
    <mergeCell ref="B5:O5"/>
  </mergeCells>
  <hyperlinks>
    <hyperlink ref="Q6" location="Índice!A1" display="Volver"/>
  </hyperlinks>
  <printOptions horizontalCentered="1"/>
  <pageMargins left="0.19685039370078741" right="0.19685039370078741" top="0.35433070866141736" bottom="0.98425196850393704" header="0" footer="0"/>
  <pageSetup scale="6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Y47"/>
  <sheetViews>
    <sheetView showGridLines="0" zoomScale="90" zoomScaleNormal="90" zoomScalePageLayoutView="125" workbookViewId="0"/>
  </sheetViews>
  <sheetFormatPr baseColWidth="10" defaultColWidth="4.85546875" defaultRowHeight="13.5" customHeight="1" x14ac:dyDescent="0.2"/>
  <cols>
    <col min="1" max="1" width="6.7109375" style="3" customWidth="1"/>
    <col min="2" max="2" width="13.42578125" style="3" bestFit="1" customWidth="1"/>
    <col min="3" max="3" width="10.85546875" style="3" customWidth="1"/>
    <col min="4" max="4" width="10.28515625" style="3" customWidth="1"/>
    <col min="5" max="5" width="10.42578125" style="3" customWidth="1"/>
    <col min="6" max="7" width="10.7109375" style="3" customWidth="1"/>
    <col min="8" max="8" width="11.42578125" style="3" customWidth="1"/>
    <col min="9" max="9" width="11" style="3" customWidth="1"/>
    <col min="10" max="10" width="9.85546875" style="3" customWidth="1"/>
    <col min="11" max="11" width="12.140625" style="3" customWidth="1"/>
    <col min="12" max="12" width="10.140625" style="3" customWidth="1"/>
    <col min="13" max="13" width="12.140625" style="3" bestFit="1" customWidth="1"/>
    <col min="14" max="14" width="11.28515625" style="3" bestFit="1" customWidth="1"/>
    <col min="15" max="15" width="13.42578125" style="3" bestFit="1" customWidth="1"/>
    <col min="16" max="16" width="1.85546875" style="3" bestFit="1" customWidth="1"/>
    <col min="17" max="17" width="14.28515625" style="3" customWidth="1"/>
    <col min="18" max="19" width="4.85546875" style="3"/>
    <col min="20" max="20" width="16.42578125" style="3" customWidth="1"/>
    <col min="21" max="21" width="7.140625" style="3" customWidth="1"/>
    <col min="22" max="16384" width="4.85546875" style="3"/>
  </cols>
  <sheetData>
    <row r="1" spans="2:24" s="13" customFormat="1" ht="13.5" customHeight="1" x14ac:dyDescent="0.2"/>
    <row r="2" spans="2:24" s="13" customFormat="1" ht="13.5" customHeight="1" x14ac:dyDescent="0.25">
      <c r="B2" s="27" t="s">
        <v>61</v>
      </c>
      <c r="C2" s="27"/>
      <c r="D2" s="27"/>
      <c r="E2" s="28"/>
      <c r="F2" s="28"/>
      <c r="G2" s="28"/>
      <c r="H2" s="28"/>
      <c r="I2" s="28"/>
      <c r="J2" s="28"/>
      <c r="K2" s="28"/>
      <c r="L2" s="28"/>
      <c r="M2" s="28"/>
      <c r="N2" s="28"/>
      <c r="O2" s="28"/>
      <c r="P2" s="29"/>
      <c r="S2" s="3"/>
    </row>
    <row r="3" spans="2:24" s="13" customFormat="1" ht="15" customHeight="1" x14ac:dyDescent="0.25">
      <c r="B3" s="30" t="s">
        <v>13</v>
      </c>
      <c r="C3" s="31"/>
      <c r="D3" s="27"/>
      <c r="E3" s="28"/>
      <c r="F3" s="28"/>
      <c r="G3" s="28"/>
      <c r="H3" s="28"/>
      <c r="I3" s="28"/>
      <c r="J3" s="32"/>
      <c r="K3" s="32"/>
      <c r="L3" s="32"/>
      <c r="M3" s="32"/>
      <c r="N3" s="32"/>
      <c r="O3" s="33"/>
      <c r="P3" s="34"/>
      <c r="Q3" s="896" t="s">
        <v>1059</v>
      </c>
      <c r="T3" s="3"/>
    </row>
    <row r="4" spans="2:24" ht="13.5" customHeight="1" x14ac:dyDescent="0.2">
      <c r="B4" s="12"/>
      <c r="C4" s="35"/>
      <c r="D4" s="36"/>
      <c r="E4" s="36"/>
      <c r="F4" s="36"/>
      <c r="G4" s="36"/>
      <c r="H4" s="36"/>
      <c r="I4" s="36"/>
      <c r="J4" s="36"/>
      <c r="K4" s="36"/>
      <c r="L4" s="36"/>
      <c r="M4" s="36"/>
      <c r="N4" s="36"/>
      <c r="O4" s="37"/>
      <c r="P4" s="1"/>
    </row>
    <row r="5" spans="2:24" s="13" customFormat="1" ht="13.5" customHeight="1" x14ac:dyDescent="0.2">
      <c r="B5" s="1035" t="s">
        <v>62</v>
      </c>
      <c r="C5" s="935" t="s">
        <v>14</v>
      </c>
      <c r="D5" s="935" t="s">
        <v>15</v>
      </c>
      <c r="E5" s="935" t="s">
        <v>16</v>
      </c>
      <c r="F5" s="935" t="s">
        <v>17</v>
      </c>
      <c r="G5" s="935" t="s">
        <v>18</v>
      </c>
      <c r="H5" s="935" t="s">
        <v>19</v>
      </c>
      <c r="I5" s="935" t="s">
        <v>20</v>
      </c>
      <c r="J5" s="935" t="s">
        <v>21</v>
      </c>
      <c r="K5" s="935" t="s">
        <v>22</v>
      </c>
      <c r="L5" s="935" t="s">
        <v>23</v>
      </c>
      <c r="M5" s="935" t="s">
        <v>24</v>
      </c>
      <c r="N5" s="935" t="s">
        <v>25</v>
      </c>
      <c r="O5" s="984" t="s">
        <v>26</v>
      </c>
      <c r="P5" s="38"/>
    </row>
    <row r="6" spans="2:24" ht="13.5" customHeight="1" x14ac:dyDescent="0.2">
      <c r="B6" s="69" t="s">
        <v>63</v>
      </c>
      <c r="C6" s="39">
        <v>55526</v>
      </c>
      <c r="D6" s="40">
        <v>55706</v>
      </c>
      <c r="E6" s="40">
        <v>55870</v>
      </c>
      <c r="F6" s="40">
        <v>55866</v>
      </c>
      <c r="G6" s="40">
        <v>55942</v>
      </c>
      <c r="H6" s="40">
        <v>56075</v>
      </c>
      <c r="I6" s="39">
        <v>55861</v>
      </c>
      <c r="J6" s="39">
        <v>55611</v>
      </c>
      <c r="K6" s="39">
        <v>55675</v>
      </c>
      <c r="L6" s="39">
        <v>55766</v>
      </c>
      <c r="M6" s="39">
        <v>55936</v>
      </c>
      <c r="N6" s="41">
        <v>56105</v>
      </c>
      <c r="O6" s="41">
        <v>55828.25</v>
      </c>
      <c r="P6" s="1"/>
      <c r="S6" s="11"/>
      <c r="T6" s="11"/>
      <c r="U6" s="11"/>
      <c r="V6" s="11"/>
      <c r="W6" s="11"/>
      <c r="X6" s="11"/>
    </row>
    <row r="7" spans="2:24" ht="13.5" customHeight="1" x14ac:dyDescent="0.2">
      <c r="B7" s="69" t="s">
        <v>64</v>
      </c>
      <c r="C7" s="39">
        <v>10023</v>
      </c>
      <c r="D7" s="40">
        <v>9953</v>
      </c>
      <c r="E7" s="40">
        <v>9887</v>
      </c>
      <c r="F7" s="40">
        <v>9835</v>
      </c>
      <c r="G7" s="40">
        <v>9784</v>
      </c>
      <c r="H7" s="40">
        <v>9771</v>
      </c>
      <c r="I7" s="39">
        <v>9760</v>
      </c>
      <c r="J7" s="39">
        <v>9749</v>
      </c>
      <c r="K7" s="39">
        <v>9722</v>
      </c>
      <c r="L7" s="39">
        <v>9719</v>
      </c>
      <c r="M7" s="39">
        <v>9670</v>
      </c>
      <c r="N7" s="41">
        <v>9687</v>
      </c>
      <c r="O7" s="41">
        <v>9796.6666666666661</v>
      </c>
      <c r="P7" s="1"/>
      <c r="T7" s="11"/>
    </row>
    <row r="8" spans="2:24" ht="13.5" customHeight="1" x14ac:dyDescent="0.2">
      <c r="B8" s="69" t="s">
        <v>65</v>
      </c>
      <c r="C8" s="39">
        <v>4691</v>
      </c>
      <c r="D8" s="40">
        <v>4690</v>
      </c>
      <c r="E8" s="40">
        <v>4681</v>
      </c>
      <c r="F8" s="40">
        <v>4659</v>
      </c>
      <c r="G8" s="40">
        <v>4637</v>
      </c>
      <c r="H8" s="40">
        <v>4541</v>
      </c>
      <c r="I8" s="39">
        <v>4511</v>
      </c>
      <c r="J8" s="39">
        <v>4464</v>
      </c>
      <c r="K8" s="39">
        <v>4400</v>
      </c>
      <c r="L8" s="39">
        <v>4332</v>
      </c>
      <c r="M8" s="39">
        <v>4337</v>
      </c>
      <c r="N8" s="41">
        <v>4200</v>
      </c>
      <c r="O8" s="41">
        <v>4511.916666666667</v>
      </c>
      <c r="P8" s="1"/>
      <c r="T8" s="11"/>
      <c r="U8" s="42"/>
      <c r="V8" s="42"/>
    </row>
    <row r="9" spans="2:24" ht="13.5" customHeight="1" x14ac:dyDescent="0.2">
      <c r="B9" s="69" t="s">
        <v>66</v>
      </c>
      <c r="C9" s="39">
        <v>13219</v>
      </c>
      <c r="D9" s="40">
        <v>13073</v>
      </c>
      <c r="E9" s="40">
        <v>12933</v>
      </c>
      <c r="F9" s="40">
        <v>12850</v>
      </c>
      <c r="G9" s="40">
        <v>12694</v>
      </c>
      <c r="H9" s="40">
        <v>12578</v>
      </c>
      <c r="I9" s="39">
        <v>12446</v>
      </c>
      <c r="J9" s="39">
        <v>12338</v>
      </c>
      <c r="K9" s="39">
        <v>12240</v>
      </c>
      <c r="L9" s="39">
        <v>12148</v>
      </c>
      <c r="M9" s="39">
        <v>12035</v>
      </c>
      <c r="N9" s="41">
        <v>11941</v>
      </c>
      <c r="O9" s="41">
        <v>12541.25</v>
      </c>
      <c r="P9" s="1"/>
    </row>
    <row r="10" spans="2:24" ht="13.5" customHeight="1" x14ac:dyDescent="0.2">
      <c r="B10" s="69" t="s">
        <v>67</v>
      </c>
      <c r="C10" s="39">
        <v>8355</v>
      </c>
      <c r="D10" s="40">
        <v>8338</v>
      </c>
      <c r="E10" s="40">
        <v>8326</v>
      </c>
      <c r="F10" s="40">
        <v>8306</v>
      </c>
      <c r="G10" s="40">
        <v>8318</v>
      </c>
      <c r="H10" s="40">
        <v>8266</v>
      </c>
      <c r="I10" s="39">
        <v>8195</v>
      </c>
      <c r="J10" s="39">
        <v>8168</v>
      </c>
      <c r="K10" s="39">
        <v>8126</v>
      </c>
      <c r="L10" s="39">
        <v>8103</v>
      </c>
      <c r="M10" s="39">
        <v>8071</v>
      </c>
      <c r="N10" s="41">
        <v>8022</v>
      </c>
      <c r="O10" s="41">
        <v>8216.1666666666661</v>
      </c>
      <c r="P10" s="1"/>
      <c r="S10" s="11"/>
    </row>
    <row r="11" spans="2:24" ht="13.5" customHeight="1" x14ac:dyDescent="0.2">
      <c r="B11" s="76" t="s">
        <v>40</v>
      </c>
      <c r="C11" s="17">
        <v>91814</v>
      </c>
      <c r="D11" s="17">
        <v>91760</v>
      </c>
      <c r="E11" s="17">
        <v>91697</v>
      </c>
      <c r="F11" s="17">
        <v>91516</v>
      </c>
      <c r="G11" s="17">
        <v>91375</v>
      </c>
      <c r="H11" s="17">
        <v>91231</v>
      </c>
      <c r="I11" s="17">
        <v>90773</v>
      </c>
      <c r="J11" s="17">
        <v>90330</v>
      </c>
      <c r="K11" s="17">
        <v>90163</v>
      </c>
      <c r="L11" s="17">
        <v>90068</v>
      </c>
      <c r="M11" s="17">
        <v>90049</v>
      </c>
      <c r="N11" s="17">
        <v>89955</v>
      </c>
      <c r="O11" s="1026">
        <v>90894.25</v>
      </c>
      <c r="P11" s="43"/>
    </row>
    <row r="12" spans="2:24" ht="13.5" customHeight="1" x14ac:dyDescent="0.2">
      <c r="B12" s="1"/>
      <c r="C12" s="1027"/>
      <c r="D12" s="1027"/>
      <c r="E12" s="1027"/>
      <c r="F12" s="1027"/>
      <c r="G12" s="1027"/>
      <c r="H12" s="1027"/>
      <c r="I12" s="1027"/>
      <c r="J12" s="1027"/>
      <c r="K12" s="1027"/>
      <c r="L12" s="1027"/>
      <c r="M12" s="1"/>
      <c r="N12" s="1"/>
      <c r="O12" s="1"/>
    </row>
    <row r="13" spans="2:24" s="13" customFormat="1" ht="13.5" customHeight="1" x14ac:dyDescent="0.25">
      <c r="B13" s="27" t="s">
        <v>68</v>
      </c>
      <c r="C13" s="27"/>
      <c r="D13" s="27"/>
      <c r="E13" s="28"/>
      <c r="F13" s="28"/>
      <c r="G13" s="28"/>
      <c r="H13" s="28"/>
      <c r="I13" s="28"/>
      <c r="J13" s="28"/>
      <c r="K13" s="28"/>
      <c r="L13" s="28"/>
      <c r="M13" s="28"/>
      <c r="N13" s="28"/>
      <c r="O13" s="28"/>
      <c r="P13" s="29" t="s">
        <v>41</v>
      </c>
      <c r="S13" s="3"/>
    </row>
    <row r="14" spans="2:24" s="13" customFormat="1" ht="15" customHeight="1" x14ac:dyDescent="0.25">
      <c r="B14" s="30" t="s">
        <v>13</v>
      </c>
      <c r="C14" s="31"/>
      <c r="D14" s="27"/>
      <c r="E14" s="28"/>
      <c r="F14" s="28"/>
      <c r="G14" s="28"/>
      <c r="H14" s="28"/>
      <c r="I14" s="28"/>
      <c r="J14" s="1028"/>
      <c r="K14" s="1028"/>
      <c r="L14" s="1028"/>
      <c r="M14" s="1028"/>
      <c r="N14" s="1028"/>
      <c r="O14" s="1029"/>
      <c r="P14" s="34"/>
      <c r="Q14" s="34"/>
      <c r="T14" s="3"/>
    </row>
    <row r="15" spans="2:24" ht="13.5" customHeight="1" x14ac:dyDescent="0.2">
      <c r="B15" s="44"/>
      <c r="C15" s="1027"/>
      <c r="D15" s="1027"/>
      <c r="E15" s="1027"/>
      <c r="F15" s="1027"/>
      <c r="G15" s="1027"/>
      <c r="H15" s="1027"/>
      <c r="I15" s="1027"/>
      <c r="J15" s="1027"/>
      <c r="K15" s="1027"/>
      <c r="L15" s="44"/>
      <c r="M15" s="44"/>
      <c r="N15" s="44"/>
      <c r="O15" s="44"/>
      <c r="P15" s="1"/>
    </row>
    <row r="16" spans="2:24" s="46" customFormat="1" ht="13.5" customHeight="1" x14ac:dyDescent="0.2">
      <c r="B16" s="1035" t="s">
        <v>62</v>
      </c>
      <c r="C16" s="935" t="s">
        <v>14</v>
      </c>
      <c r="D16" s="935" t="s">
        <v>15</v>
      </c>
      <c r="E16" s="935" t="s">
        <v>16</v>
      </c>
      <c r="F16" s="935" t="s">
        <v>17</v>
      </c>
      <c r="G16" s="935" t="s">
        <v>18</v>
      </c>
      <c r="H16" s="935" t="s">
        <v>19</v>
      </c>
      <c r="I16" s="935" t="s">
        <v>20</v>
      </c>
      <c r="J16" s="935" t="s">
        <v>21</v>
      </c>
      <c r="K16" s="935" t="s">
        <v>22</v>
      </c>
      <c r="L16" s="935" t="s">
        <v>23</v>
      </c>
      <c r="M16" s="935" t="s">
        <v>24</v>
      </c>
      <c r="N16" s="935" t="s">
        <v>25</v>
      </c>
      <c r="O16" s="984" t="s">
        <v>26</v>
      </c>
      <c r="P16" s="45"/>
      <c r="T16" s="3"/>
    </row>
    <row r="17" spans="2:25" ht="13.5" customHeight="1" x14ac:dyDescent="0.2">
      <c r="B17" s="69" t="s">
        <v>63</v>
      </c>
      <c r="C17" s="39">
        <v>3607717</v>
      </c>
      <c r="D17" s="40">
        <v>3626996</v>
      </c>
      <c r="E17" s="40">
        <v>3619979</v>
      </c>
      <c r="F17" s="40">
        <v>3651476</v>
      </c>
      <c r="G17" s="40">
        <v>3625758</v>
      </c>
      <c r="H17" s="40">
        <v>3630274</v>
      </c>
      <c r="I17" s="39">
        <v>3570539</v>
      </c>
      <c r="J17" s="39">
        <v>3461939</v>
      </c>
      <c r="K17" s="39">
        <v>3449276</v>
      </c>
      <c r="L17" s="39">
        <v>3419882</v>
      </c>
      <c r="M17" s="39">
        <v>3459539</v>
      </c>
      <c r="N17" s="41">
        <v>3541637</v>
      </c>
      <c r="O17" s="41">
        <v>3555417.6666666665</v>
      </c>
      <c r="P17" s="1"/>
      <c r="T17" s="22"/>
      <c r="U17" s="22"/>
      <c r="V17" s="22"/>
      <c r="W17" s="22"/>
      <c r="X17" s="22"/>
      <c r="Y17" s="22"/>
    </row>
    <row r="18" spans="2:25" ht="13.5" customHeight="1" x14ac:dyDescent="0.2">
      <c r="B18" s="69" t="s">
        <v>64</v>
      </c>
      <c r="C18" s="39">
        <v>1051950</v>
      </c>
      <c r="D18" s="40">
        <v>1061682</v>
      </c>
      <c r="E18" s="40">
        <v>1061066</v>
      </c>
      <c r="F18" s="40">
        <v>1063779</v>
      </c>
      <c r="G18" s="40">
        <v>1071108</v>
      </c>
      <c r="H18" s="40">
        <v>1081308</v>
      </c>
      <c r="I18" s="39">
        <v>1085741</v>
      </c>
      <c r="J18" s="39">
        <v>1087200</v>
      </c>
      <c r="K18" s="39">
        <v>1082099</v>
      </c>
      <c r="L18" s="39">
        <v>1083524</v>
      </c>
      <c r="M18" s="39">
        <v>1078193</v>
      </c>
      <c r="N18" s="41">
        <v>1087353</v>
      </c>
      <c r="O18" s="41">
        <v>1074583.5833333333</v>
      </c>
      <c r="P18" s="1"/>
      <c r="T18" s="22"/>
      <c r="U18" s="22"/>
      <c r="V18" s="22"/>
      <c r="W18" s="22"/>
      <c r="X18" s="22"/>
      <c r="Y18" s="22"/>
    </row>
    <row r="19" spans="2:25" ht="13.5" customHeight="1" x14ac:dyDescent="0.2">
      <c r="B19" s="69" t="s">
        <v>65</v>
      </c>
      <c r="C19" s="39">
        <v>368529</v>
      </c>
      <c r="D19" s="40">
        <v>369956</v>
      </c>
      <c r="E19" s="40">
        <v>363800</v>
      </c>
      <c r="F19" s="40">
        <v>371322</v>
      </c>
      <c r="G19" s="40">
        <v>359540</v>
      </c>
      <c r="H19" s="40">
        <v>357979</v>
      </c>
      <c r="I19" s="39">
        <v>350081</v>
      </c>
      <c r="J19" s="39">
        <v>352286</v>
      </c>
      <c r="K19" s="39">
        <v>332121</v>
      </c>
      <c r="L19" s="39">
        <v>318990</v>
      </c>
      <c r="M19" s="39">
        <v>332500</v>
      </c>
      <c r="N19" s="41">
        <v>345261</v>
      </c>
      <c r="O19" s="41">
        <v>351863.75</v>
      </c>
      <c r="P19" s="1"/>
      <c r="T19" s="22"/>
      <c r="U19" s="22"/>
      <c r="V19" s="22"/>
      <c r="W19" s="22"/>
      <c r="X19" s="22"/>
      <c r="Y19" s="22"/>
    </row>
    <row r="20" spans="2:25" ht="13.5" customHeight="1" x14ac:dyDescent="0.2">
      <c r="B20" s="69" t="s">
        <v>66</v>
      </c>
      <c r="C20" s="39">
        <v>335281</v>
      </c>
      <c r="D20" s="40">
        <v>333731</v>
      </c>
      <c r="E20" s="40">
        <v>331872</v>
      </c>
      <c r="F20" s="40">
        <v>333426</v>
      </c>
      <c r="G20" s="40">
        <v>329082</v>
      </c>
      <c r="H20" s="40">
        <v>331518</v>
      </c>
      <c r="I20" s="39">
        <v>328317</v>
      </c>
      <c r="J20" s="39">
        <v>323532</v>
      </c>
      <c r="K20" s="39">
        <v>320620</v>
      </c>
      <c r="L20" s="39">
        <v>316649</v>
      </c>
      <c r="M20" s="39">
        <v>312785</v>
      </c>
      <c r="N20" s="41">
        <v>314630</v>
      </c>
      <c r="O20" s="41">
        <v>325953.58333333331</v>
      </c>
      <c r="P20" s="1"/>
      <c r="T20" s="22"/>
      <c r="U20" s="22"/>
      <c r="V20" s="22"/>
      <c r="W20" s="22"/>
      <c r="X20" s="22"/>
      <c r="Y20" s="22"/>
    </row>
    <row r="21" spans="2:25" ht="13.5" customHeight="1" x14ac:dyDescent="0.2">
      <c r="B21" s="69" t="s">
        <v>67</v>
      </c>
      <c r="C21" s="39">
        <v>169882</v>
      </c>
      <c r="D21" s="40">
        <v>173733</v>
      </c>
      <c r="E21" s="40">
        <v>172101</v>
      </c>
      <c r="F21" s="40">
        <v>178227</v>
      </c>
      <c r="G21" s="40">
        <v>177141</v>
      </c>
      <c r="H21" s="40">
        <v>176585</v>
      </c>
      <c r="I21" s="39">
        <v>172920</v>
      </c>
      <c r="J21" s="39">
        <v>170392</v>
      </c>
      <c r="K21" s="39">
        <v>166083</v>
      </c>
      <c r="L21" s="39">
        <v>163810</v>
      </c>
      <c r="M21" s="39">
        <v>164713</v>
      </c>
      <c r="N21" s="41">
        <v>165567</v>
      </c>
      <c r="O21" s="41">
        <v>170929.5</v>
      </c>
      <c r="P21" s="1"/>
      <c r="S21" s="42"/>
      <c r="T21" s="22"/>
      <c r="U21" s="22"/>
      <c r="V21" s="22"/>
      <c r="W21" s="22"/>
      <c r="X21" s="22"/>
      <c r="Y21" s="22"/>
    </row>
    <row r="22" spans="2:25" ht="13.5" customHeight="1" x14ac:dyDescent="0.2">
      <c r="B22" s="76" t="s">
        <v>40</v>
      </c>
      <c r="C22" s="17">
        <v>5533359</v>
      </c>
      <c r="D22" s="17">
        <v>5566098</v>
      </c>
      <c r="E22" s="17">
        <v>5548818</v>
      </c>
      <c r="F22" s="17">
        <v>5598230</v>
      </c>
      <c r="G22" s="17">
        <v>5562629</v>
      </c>
      <c r="H22" s="17">
        <v>5577664</v>
      </c>
      <c r="I22" s="17">
        <v>5507598</v>
      </c>
      <c r="J22" s="17">
        <v>5395349</v>
      </c>
      <c r="K22" s="17">
        <v>5350199</v>
      </c>
      <c r="L22" s="17">
        <v>5302855</v>
      </c>
      <c r="M22" s="17">
        <v>5347730</v>
      </c>
      <c r="N22" s="17">
        <v>5454448</v>
      </c>
      <c r="O22" s="1026">
        <v>5478748.083333333</v>
      </c>
      <c r="P22" s="47"/>
      <c r="T22" s="22"/>
      <c r="U22" s="22"/>
      <c r="V22" s="22"/>
      <c r="W22" s="22"/>
      <c r="X22" s="22"/>
      <c r="Y22" s="22"/>
    </row>
    <row r="23" spans="2:25" ht="13.5" customHeight="1" x14ac:dyDescent="0.2">
      <c r="B23" s="1030"/>
      <c r="C23" s="1027"/>
      <c r="D23" s="1027"/>
      <c r="E23" s="1027"/>
      <c r="F23" s="1027"/>
      <c r="G23" s="1027"/>
      <c r="H23" s="1027"/>
      <c r="I23" s="1027"/>
      <c r="J23" s="1027"/>
      <c r="K23" s="1027"/>
      <c r="L23" s="1027"/>
      <c r="M23" s="1"/>
      <c r="N23" s="1"/>
      <c r="O23" s="1"/>
      <c r="R23" s="29" t="s">
        <v>41</v>
      </c>
      <c r="S23" s="42"/>
      <c r="T23" s="22"/>
      <c r="U23" s="22"/>
      <c r="V23" s="22"/>
      <c r="W23" s="22"/>
      <c r="X23" s="22"/>
      <c r="Y23" s="22"/>
    </row>
    <row r="24" spans="2:25" s="13" customFormat="1" ht="13.5" customHeight="1" x14ac:dyDescent="0.25">
      <c r="B24" s="27" t="s">
        <v>69</v>
      </c>
      <c r="C24" s="27"/>
      <c r="D24" s="27"/>
      <c r="E24" s="28"/>
      <c r="F24" s="28"/>
      <c r="G24" s="28"/>
      <c r="H24" s="28"/>
      <c r="I24" s="28"/>
      <c r="J24" s="28"/>
      <c r="K24" s="28"/>
      <c r="L24" s="28"/>
      <c r="M24" s="28"/>
      <c r="N24" s="28"/>
      <c r="O24" s="28"/>
      <c r="P24" s="29"/>
      <c r="S24" s="3"/>
    </row>
    <row r="25" spans="2:25" s="13" customFormat="1" ht="15" customHeight="1" x14ac:dyDescent="0.25">
      <c r="B25" s="30" t="s">
        <v>13</v>
      </c>
      <c r="C25" s="31"/>
      <c r="D25" s="27"/>
      <c r="E25" s="28"/>
      <c r="F25" s="28"/>
      <c r="G25" s="28"/>
      <c r="H25" s="28"/>
      <c r="I25" s="28"/>
      <c r="J25" s="1028"/>
      <c r="K25" s="1028"/>
      <c r="L25" s="1028"/>
      <c r="M25" s="1028"/>
      <c r="N25" s="1028"/>
      <c r="O25" s="1029"/>
      <c r="P25" s="34"/>
      <c r="Q25" s="34"/>
      <c r="T25" s="3"/>
    </row>
    <row r="26" spans="2:25" ht="13.5" customHeight="1" x14ac:dyDescent="0.2">
      <c r="B26" s="44"/>
      <c r="C26" s="35"/>
      <c r="D26" s="35"/>
      <c r="E26" s="1027"/>
      <c r="F26" s="1027"/>
      <c r="G26" s="1027"/>
      <c r="H26" s="1027"/>
      <c r="I26" s="1027"/>
      <c r="J26" s="1027"/>
      <c r="K26" s="1027"/>
      <c r="L26" s="44"/>
      <c r="M26" s="44"/>
      <c r="N26" s="44"/>
      <c r="O26" s="1"/>
      <c r="P26" s="1"/>
    </row>
    <row r="27" spans="2:25" s="46" customFormat="1" ht="13.5" customHeight="1" x14ac:dyDescent="0.2">
      <c r="B27" s="1035" t="s">
        <v>62</v>
      </c>
      <c r="C27" s="935" t="s">
        <v>14</v>
      </c>
      <c r="D27" s="935" t="s">
        <v>15</v>
      </c>
      <c r="E27" s="935" t="s">
        <v>16</v>
      </c>
      <c r="F27" s="935" t="s">
        <v>17</v>
      </c>
      <c r="G27" s="935" t="s">
        <v>18</v>
      </c>
      <c r="H27" s="935" t="s">
        <v>19</v>
      </c>
      <c r="I27" s="935" t="s">
        <v>20</v>
      </c>
      <c r="J27" s="935" t="s">
        <v>21</v>
      </c>
      <c r="K27" s="935" t="s">
        <v>22</v>
      </c>
      <c r="L27" s="935" t="s">
        <v>23</v>
      </c>
      <c r="M27" s="935" t="s">
        <v>24</v>
      </c>
      <c r="N27" s="935" t="s">
        <v>25</v>
      </c>
      <c r="O27" s="984" t="s">
        <v>26</v>
      </c>
      <c r="P27" s="48"/>
    </row>
    <row r="28" spans="2:25" ht="18" customHeight="1" x14ac:dyDescent="0.2">
      <c r="B28" s="69" t="s">
        <v>63</v>
      </c>
      <c r="C28" s="39">
        <v>458256</v>
      </c>
      <c r="D28" s="40">
        <v>458391</v>
      </c>
      <c r="E28" s="40">
        <v>441182</v>
      </c>
      <c r="F28" s="40">
        <v>441238</v>
      </c>
      <c r="G28" s="40">
        <v>440457</v>
      </c>
      <c r="H28" s="40">
        <v>439828</v>
      </c>
      <c r="I28" s="39">
        <v>439594</v>
      </c>
      <c r="J28" s="39">
        <v>439181</v>
      </c>
      <c r="K28" s="39">
        <v>439021</v>
      </c>
      <c r="L28" s="39">
        <v>439165</v>
      </c>
      <c r="M28" s="39">
        <v>439469</v>
      </c>
      <c r="N28" s="41">
        <v>440183</v>
      </c>
      <c r="O28" s="41">
        <v>442997.08333333331</v>
      </c>
      <c r="P28" s="1"/>
      <c r="R28" s="49"/>
      <c r="S28" s="22"/>
      <c r="T28" s="22"/>
      <c r="U28" s="22"/>
      <c r="V28" s="22"/>
      <c r="W28" s="22"/>
      <c r="X28" s="49"/>
      <c r="Y28" s="49"/>
    </row>
    <row r="29" spans="2:25" ht="13.5" customHeight="1" x14ac:dyDescent="0.2">
      <c r="B29" s="69" t="s">
        <v>64</v>
      </c>
      <c r="C29" s="39">
        <v>245043</v>
      </c>
      <c r="D29" s="40">
        <v>246885</v>
      </c>
      <c r="E29" s="40">
        <v>160900</v>
      </c>
      <c r="F29" s="40">
        <v>250149</v>
      </c>
      <c r="G29" s="40">
        <v>253294</v>
      </c>
      <c r="H29" s="40">
        <v>255092</v>
      </c>
      <c r="I29" s="39">
        <v>256491</v>
      </c>
      <c r="J29" s="39">
        <v>257416</v>
      </c>
      <c r="K29" s="39">
        <v>258764</v>
      </c>
      <c r="L29" s="39">
        <v>256573</v>
      </c>
      <c r="M29" s="39">
        <v>256640</v>
      </c>
      <c r="N29" s="41">
        <v>256879</v>
      </c>
      <c r="O29" s="41">
        <v>246177.16666666666</v>
      </c>
      <c r="P29" s="1"/>
    </row>
    <row r="30" spans="2:25" ht="13.5" customHeight="1" x14ac:dyDescent="0.2">
      <c r="B30" s="69" t="s">
        <v>70</v>
      </c>
      <c r="C30" s="39">
        <v>593330</v>
      </c>
      <c r="D30" s="40">
        <v>591270</v>
      </c>
      <c r="E30" s="40">
        <v>590685</v>
      </c>
      <c r="F30" s="40">
        <v>589030</v>
      </c>
      <c r="G30" s="40">
        <v>589457</v>
      </c>
      <c r="H30" s="40">
        <v>584973</v>
      </c>
      <c r="I30" s="39">
        <v>591221</v>
      </c>
      <c r="J30" s="39">
        <v>588471</v>
      </c>
      <c r="K30" s="39">
        <v>590809</v>
      </c>
      <c r="L30" s="39">
        <v>593524</v>
      </c>
      <c r="M30" s="39">
        <v>599113</v>
      </c>
      <c r="N30" s="41">
        <v>592590</v>
      </c>
      <c r="O30" s="41">
        <v>591206.08333333337</v>
      </c>
      <c r="P30" s="1"/>
    </row>
    <row r="31" spans="2:25" ht="13.5" customHeight="1" x14ac:dyDescent="0.2">
      <c r="B31" s="69" t="s">
        <v>66</v>
      </c>
      <c r="C31" s="39">
        <v>131806</v>
      </c>
      <c r="D31" s="40">
        <v>132057</v>
      </c>
      <c r="E31" s="40">
        <v>132063</v>
      </c>
      <c r="F31" s="40">
        <v>131941</v>
      </c>
      <c r="G31" s="40">
        <v>131825</v>
      </c>
      <c r="H31" s="40">
        <v>131911</v>
      </c>
      <c r="I31" s="39">
        <v>131808</v>
      </c>
      <c r="J31" s="39">
        <v>126556</v>
      </c>
      <c r="K31" s="39">
        <v>126958</v>
      </c>
      <c r="L31" s="39">
        <v>127340</v>
      </c>
      <c r="M31" s="39">
        <v>128153</v>
      </c>
      <c r="N31" s="41">
        <v>128138</v>
      </c>
      <c r="O31" s="41">
        <v>130046.33333333333</v>
      </c>
      <c r="P31" s="1"/>
    </row>
    <row r="32" spans="2:25" ht="13.5" customHeight="1" x14ac:dyDescent="0.2">
      <c r="B32" s="69" t="s">
        <v>67</v>
      </c>
      <c r="C32" s="39">
        <v>26822</v>
      </c>
      <c r="D32" s="40">
        <v>26712</v>
      </c>
      <c r="E32" s="40">
        <v>26509</v>
      </c>
      <c r="F32" s="40">
        <v>26170</v>
      </c>
      <c r="G32" s="40">
        <v>25864</v>
      </c>
      <c r="H32" s="40">
        <v>25524</v>
      </c>
      <c r="I32" s="39">
        <v>25223</v>
      </c>
      <c r="J32" s="39">
        <v>24825</v>
      </c>
      <c r="K32" s="39">
        <v>24440</v>
      </c>
      <c r="L32" s="39">
        <v>24008</v>
      </c>
      <c r="M32" s="39">
        <v>23624</v>
      </c>
      <c r="N32" s="41">
        <v>23261</v>
      </c>
      <c r="O32" s="41">
        <v>25248.5</v>
      </c>
      <c r="P32" s="1"/>
    </row>
    <row r="33" spans="2:20" ht="13.5" customHeight="1" x14ac:dyDescent="0.2">
      <c r="B33" s="76" t="s">
        <v>40</v>
      </c>
      <c r="C33" s="17">
        <v>1455257</v>
      </c>
      <c r="D33" s="17">
        <v>1455315</v>
      </c>
      <c r="E33" s="17">
        <v>1351339</v>
      </c>
      <c r="F33" s="17">
        <v>1438528</v>
      </c>
      <c r="G33" s="17">
        <v>1440897</v>
      </c>
      <c r="H33" s="17">
        <v>1437328</v>
      </c>
      <c r="I33" s="17">
        <v>1444337</v>
      </c>
      <c r="J33" s="17">
        <v>1436449</v>
      </c>
      <c r="K33" s="17">
        <v>1439992</v>
      </c>
      <c r="L33" s="17">
        <v>1440610</v>
      </c>
      <c r="M33" s="17">
        <v>1446999</v>
      </c>
      <c r="N33" s="17">
        <v>1441051</v>
      </c>
      <c r="O33" s="1026">
        <v>1435675.1666666667</v>
      </c>
      <c r="P33" s="47"/>
    </row>
    <row r="34" spans="2:20" ht="13.5" customHeight="1" x14ac:dyDescent="0.2">
      <c r="B34" s="1"/>
      <c r="C34" s="1027"/>
      <c r="D34" s="1027"/>
      <c r="E34" s="1027"/>
      <c r="F34" s="1027"/>
      <c r="G34" s="1027"/>
      <c r="H34" s="1027"/>
      <c r="I34" s="1027"/>
      <c r="J34" s="1027"/>
      <c r="K34" s="1027"/>
      <c r="L34" s="1027"/>
      <c r="M34" s="1027"/>
      <c r="N34" s="1027"/>
      <c r="O34" s="43"/>
    </row>
    <row r="35" spans="2:20" s="13" customFormat="1" ht="13.5" customHeight="1" x14ac:dyDescent="0.25">
      <c r="B35" s="27" t="s">
        <v>71</v>
      </c>
      <c r="C35" s="27"/>
      <c r="D35" s="27"/>
      <c r="E35" s="28"/>
      <c r="F35" s="28"/>
      <c r="G35" s="28"/>
      <c r="H35" s="28"/>
      <c r="I35" s="28"/>
      <c r="J35" s="28"/>
      <c r="K35" s="28"/>
      <c r="L35" s="28"/>
      <c r="M35" s="28"/>
      <c r="N35" s="28"/>
      <c r="O35" s="28"/>
      <c r="P35" s="29" t="s">
        <v>41</v>
      </c>
      <c r="S35" s="3"/>
    </row>
    <row r="36" spans="2:20" s="13" customFormat="1" ht="15" customHeight="1" x14ac:dyDescent="0.25">
      <c r="B36" s="30" t="s">
        <v>13</v>
      </c>
      <c r="C36" s="31"/>
      <c r="D36" s="27"/>
      <c r="E36" s="28"/>
      <c r="F36" s="28"/>
      <c r="G36" s="28"/>
      <c r="H36" s="28"/>
      <c r="I36" s="28"/>
      <c r="J36" s="1028"/>
      <c r="K36" s="1028"/>
      <c r="L36" s="1028"/>
      <c r="M36" s="1028"/>
      <c r="N36" s="1028"/>
      <c r="O36" s="1029"/>
      <c r="P36" s="34"/>
      <c r="Q36" s="34"/>
      <c r="T36" s="3"/>
    </row>
    <row r="37" spans="2:20" ht="13.5" customHeight="1" x14ac:dyDescent="0.25">
      <c r="B37" s="1"/>
      <c r="C37" s="50"/>
      <c r="D37" s="50"/>
      <c r="E37" s="50"/>
      <c r="F37" s="1027"/>
      <c r="G37" s="1027"/>
      <c r="H37" s="1027"/>
      <c r="I37" s="1027"/>
      <c r="J37" s="1027"/>
      <c r="K37" s="1027"/>
      <c r="L37" s="1027"/>
      <c r="M37" s="50"/>
      <c r="N37" s="44"/>
      <c r="O37" s="1"/>
      <c r="P37" s="1"/>
    </row>
    <row r="38" spans="2:20" s="46" customFormat="1" ht="13.5" customHeight="1" x14ac:dyDescent="0.2">
      <c r="B38" s="1035" t="s">
        <v>62</v>
      </c>
      <c r="C38" s="935" t="s">
        <v>14</v>
      </c>
      <c r="D38" s="935" t="s">
        <v>15</v>
      </c>
      <c r="E38" s="935" t="s">
        <v>16</v>
      </c>
      <c r="F38" s="935" t="s">
        <v>17</v>
      </c>
      <c r="G38" s="935" t="s">
        <v>18</v>
      </c>
      <c r="H38" s="935" t="s">
        <v>19</v>
      </c>
      <c r="I38" s="935" t="s">
        <v>20</v>
      </c>
      <c r="J38" s="935" t="s">
        <v>21</v>
      </c>
      <c r="K38" s="935" t="s">
        <v>22</v>
      </c>
      <c r="L38" s="935" t="s">
        <v>23</v>
      </c>
      <c r="M38" s="935" t="s">
        <v>24</v>
      </c>
      <c r="N38" s="935" t="s">
        <v>25</v>
      </c>
      <c r="O38" s="984" t="s">
        <v>26</v>
      </c>
      <c r="P38" s="48"/>
    </row>
    <row r="39" spans="2:20" ht="18" customHeight="1" x14ac:dyDescent="0.2">
      <c r="B39" s="69" t="s">
        <v>63</v>
      </c>
      <c r="C39" s="39">
        <v>4065973</v>
      </c>
      <c r="D39" s="40">
        <v>4085387</v>
      </c>
      <c r="E39" s="40">
        <v>4061161</v>
      </c>
      <c r="F39" s="40">
        <v>4092714</v>
      </c>
      <c r="G39" s="40">
        <v>4066215</v>
      </c>
      <c r="H39" s="40">
        <v>4070102</v>
      </c>
      <c r="I39" s="39">
        <v>4010133</v>
      </c>
      <c r="J39" s="39">
        <v>3901120</v>
      </c>
      <c r="K39" s="39">
        <v>3888297</v>
      </c>
      <c r="L39" s="39">
        <v>3859047</v>
      </c>
      <c r="M39" s="39">
        <v>3899008</v>
      </c>
      <c r="N39" s="41">
        <v>3981820</v>
      </c>
      <c r="O39" s="41">
        <v>3998414.75</v>
      </c>
      <c r="P39" s="6"/>
    </row>
    <row r="40" spans="2:20" ht="13.5" customHeight="1" x14ac:dyDescent="0.2">
      <c r="B40" s="69" t="s">
        <v>64</v>
      </c>
      <c r="C40" s="39">
        <v>1296993</v>
      </c>
      <c r="D40" s="40">
        <v>1308567</v>
      </c>
      <c r="E40" s="40">
        <v>1221966</v>
      </c>
      <c r="F40" s="40">
        <v>1313928</v>
      </c>
      <c r="G40" s="40">
        <v>1324402</v>
      </c>
      <c r="H40" s="40">
        <v>1336400</v>
      </c>
      <c r="I40" s="39">
        <v>1342232</v>
      </c>
      <c r="J40" s="39">
        <v>1344616</v>
      </c>
      <c r="K40" s="39">
        <v>1340863</v>
      </c>
      <c r="L40" s="39">
        <v>1340097</v>
      </c>
      <c r="M40" s="39">
        <v>1334833</v>
      </c>
      <c r="N40" s="41">
        <v>1344232</v>
      </c>
      <c r="O40" s="41">
        <v>1320760.75</v>
      </c>
      <c r="P40" s="6"/>
    </row>
    <row r="41" spans="2:20" ht="13.5" customHeight="1" x14ac:dyDescent="0.2">
      <c r="B41" s="69" t="s">
        <v>65</v>
      </c>
      <c r="C41" s="39">
        <v>961859</v>
      </c>
      <c r="D41" s="40">
        <v>961226</v>
      </c>
      <c r="E41" s="40">
        <v>954485</v>
      </c>
      <c r="F41" s="40">
        <v>960352</v>
      </c>
      <c r="G41" s="40">
        <v>948997</v>
      </c>
      <c r="H41" s="40">
        <v>942952</v>
      </c>
      <c r="I41" s="39">
        <v>941302</v>
      </c>
      <c r="J41" s="39">
        <v>940757</v>
      </c>
      <c r="K41" s="39">
        <v>922930</v>
      </c>
      <c r="L41" s="39">
        <v>912514</v>
      </c>
      <c r="M41" s="39">
        <v>931613</v>
      </c>
      <c r="N41" s="41">
        <v>937851</v>
      </c>
      <c r="O41" s="41">
        <v>943069.83333333337</v>
      </c>
      <c r="P41" s="6"/>
    </row>
    <row r="42" spans="2:20" ht="13.5" customHeight="1" x14ac:dyDescent="0.2">
      <c r="B42" s="69" t="s">
        <v>66</v>
      </c>
      <c r="C42" s="39">
        <v>467087</v>
      </c>
      <c r="D42" s="40">
        <v>465788</v>
      </c>
      <c r="E42" s="40">
        <v>463935</v>
      </c>
      <c r="F42" s="40">
        <v>465367</v>
      </c>
      <c r="G42" s="40">
        <v>460907</v>
      </c>
      <c r="H42" s="40">
        <v>463429</v>
      </c>
      <c r="I42" s="39">
        <v>460125</v>
      </c>
      <c r="J42" s="39">
        <v>450088</v>
      </c>
      <c r="K42" s="39">
        <v>447578</v>
      </c>
      <c r="L42" s="39">
        <v>443989</v>
      </c>
      <c r="M42" s="39">
        <v>440938</v>
      </c>
      <c r="N42" s="41">
        <v>442768</v>
      </c>
      <c r="O42" s="41">
        <v>455999.91666666669</v>
      </c>
      <c r="P42" s="6"/>
    </row>
    <row r="43" spans="2:20" ht="13.5" customHeight="1" x14ac:dyDescent="0.2">
      <c r="B43" s="1031" t="s">
        <v>67</v>
      </c>
      <c r="C43" s="1032">
        <v>196704</v>
      </c>
      <c r="D43" s="1033">
        <v>200445</v>
      </c>
      <c r="E43" s="1033">
        <v>198610</v>
      </c>
      <c r="F43" s="1033">
        <v>204397</v>
      </c>
      <c r="G43" s="1033">
        <v>203005</v>
      </c>
      <c r="H43" s="1033">
        <v>202109</v>
      </c>
      <c r="I43" s="1032">
        <v>198143</v>
      </c>
      <c r="J43" s="1032">
        <v>195217</v>
      </c>
      <c r="K43" s="1032">
        <v>190523</v>
      </c>
      <c r="L43" s="1032">
        <v>187818</v>
      </c>
      <c r="M43" s="1032">
        <v>188337</v>
      </c>
      <c r="N43" s="1034">
        <v>188828</v>
      </c>
      <c r="O43" s="1034">
        <v>196178</v>
      </c>
      <c r="P43" s="6"/>
    </row>
    <row r="44" spans="2:20" ht="13.5" customHeight="1" x14ac:dyDescent="0.2">
      <c r="B44" s="76" t="s">
        <v>40</v>
      </c>
      <c r="C44" s="17">
        <v>6988616</v>
      </c>
      <c r="D44" s="17">
        <v>7021413</v>
      </c>
      <c r="E44" s="17">
        <v>6900157</v>
      </c>
      <c r="F44" s="17">
        <v>7036758</v>
      </c>
      <c r="G44" s="17">
        <v>7003526</v>
      </c>
      <c r="H44" s="17">
        <v>7014992</v>
      </c>
      <c r="I44" s="17">
        <v>6951935</v>
      </c>
      <c r="J44" s="17">
        <v>6831798</v>
      </c>
      <c r="K44" s="17">
        <v>6790191</v>
      </c>
      <c r="L44" s="17">
        <v>6743465</v>
      </c>
      <c r="M44" s="17">
        <v>6794729</v>
      </c>
      <c r="N44" s="17">
        <v>6895499</v>
      </c>
      <c r="O44" s="1026">
        <v>6914423.25</v>
      </c>
      <c r="P44" s="47"/>
    </row>
    <row r="45" spans="2:20" ht="13.5" customHeight="1" x14ac:dyDescent="0.2">
      <c r="C45" s="36"/>
      <c r="D45" s="36"/>
      <c r="E45" s="36"/>
      <c r="F45" s="36"/>
      <c r="G45" s="36"/>
      <c r="H45" s="36"/>
      <c r="I45" s="36"/>
      <c r="J45" s="36"/>
      <c r="K45" s="36"/>
      <c r="P45" s="1"/>
    </row>
    <row r="46" spans="2:20" ht="13.5" customHeight="1" x14ac:dyDescent="0.2">
      <c r="F46" s="36"/>
      <c r="G46" s="36"/>
      <c r="H46" s="36"/>
      <c r="I46" s="36"/>
      <c r="J46" s="36"/>
      <c r="K46" s="36"/>
      <c r="L46" s="36"/>
      <c r="M46" s="36"/>
      <c r="O46" s="12"/>
      <c r="P46" s="51"/>
    </row>
    <row r="47" spans="2:20" ht="13.5" customHeight="1" x14ac:dyDescent="0.2">
      <c r="I47" s="36"/>
      <c r="J47" s="36"/>
      <c r="K47" s="36"/>
      <c r="L47" s="36"/>
      <c r="M47" s="36"/>
      <c r="N47" s="36"/>
    </row>
  </sheetData>
  <hyperlinks>
    <hyperlink ref="Q3" location="Índice!A1" display="Volver"/>
  </hyperlinks>
  <printOptions horizontalCentered="1"/>
  <pageMargins left="0.19685039370078741" right="0.19685039370078741" top="0.59055118110236227" bottom="0.98425196850393704" header="0" footer="0"/>
  <pageSetup paperSize="14" scale="8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V38"/>
  <sheetViews>
    <sheetView showGridLines="0" zoomScale="90" zoomScaleNormal="90" zoomScalePageLayoutView="125" workbookViewId="0"/>
  </sheetViews>
  <sheetFormatPr baseColWidth="10" defaultColWidth="10.85546875" defaultRowHeight="12.75" x14ac:dyDescent="0.2"/>
  <cols>
    <col min="1" max="1" width="6.7109375" style="23" customWidth="1"/>
    <col min="2" max="2" width="16.85546875" style="23" customWidth="1"/>
    <col min="3" max="3" width="10.85546875" style="23"/>
    <col min="4" max="4" width="12.42578125" style="25" bestFit="1" customWidth="1"/>
    <col min="5" max="14" width="11.42578125" style="25" bestFit="1" customWidth="1"/>
    <col min="15" max="15" width="10.85546875" style="23" customWidth="1"/>
    <col min="16" max="16384" width="10.85546875" style="23"/>
  </cols>
  <sheetData>
    <row r="1" spans="2:21" s="52" customFormat="1" ht="36.75" customHeight="1" x14ac:dyDescent="0.25">
      <c r="B1" s="1330" t="s">
        <v>72</v>
      </c>
      <c r="C1" s="1331"/>
      <c r="D1" s="1331"/>
      <c r="E1" s="1331"/>
      <c r="F1" s="1331"/>
      <c r="G1" s="1331"/>
      <c r="H1" s="1331"/>
      <c r="I1" s="1331"/>
      <c r="J1" s="1331"/>
      <c r="K1" s="1331"/>
      <c r="L1" s="1331"/>
      <c r="M1" s="1331"/>
      <c r="N1" s="1331"/>
      <c r="O1" s="1331"/>
    </row>
    <row r="2" spans="2:21" s="52" customFormat="1" ht="17.25" customHeight="1" x14ac:dyDescent="0.25">
      <c r="B2" s="1330" t="s">
        <v>13</v>
      </c>
      <c r="C2" s="1331"/>
      <c r="D2" s="1331"/>
      <c r="E2" s="1331"/>
      <c r="F2" s="1331"/>
      <c r="G2" s="1331"/>
      <c r="H2" s="1331"/>
      <c r="I2" s="1331"/>
      <c r="J2" s="1331"/>
      <c r="K2" s="1331"/>
      <c r="L2" s="1331"/>
      <c r="M2" s="1331"/>
      <c r="N2" s="1331"/>
      <c r="O2" s="1331"/>
      <c r="P2" s="896" t="s">
        <v>1059</v>
      </c>
    </row>
    <row r="3" spans="2:21" x14ac:dyDescent="0.2">
      <c r="B3" s="26"/>
      <c r="G3" s="36"/>
      <c r="H3" s="36"/>
      <c r="I3" s="36"/>
      <c r="J3" s="36"/>
      <c r="K3" s="36"/>
      <c r="L3" s="36"/>
      <c r="M3" s="36"/>
      <c r="N3" s="36"/>
      <c r="O3" s="36"/>
    </row>
    <row r="4" spans="2:21" s="52" customFormat="1" ht="15" x14ac:dyDescent="0.25">
      <c r="B4" s="1015" t="s">
        <v>62</v>
      </c>
      <c r="C4" s="935" t="s">
        <v>14</v>
      </c>
      <c r="D4" s="935" t="s">
        <v>15</v>
      </c>
      <c r="E4" s="935" t="s">
        <v>16</v>
      </c>
      <c r="F4" s="935" t="s">
        <v>17</v>
      </c>
      <c r="G4" s="935" t="s">
        <v>18</v>
      </c>
      <c r="H4" s="935" t="s">
        <v>19</v>
      </c>
      <c r="I4" s="935" t="s">
        <v>20</v>
      </c>
      <c r="J4" s="935" t="s">
        <v>21</v>
      </c>
      <c r="K4" s="935" t="s">
        <v>22</v>
      </c>
      <c r="L4" s="935" t="s">
        <v>23</v>
      </c>
      <c r="M4" s="935" t="s">
        <v>24</v>
      </c>
      <c r="N4" s="935" t="s">
        <v>25</v>
      </c>
      <c r="O4" s="984" t="s">
        <v>26</v>
      </c>
      <c r="P4" s="54"/>
      <c r="Q4" s="55"/>
    </row>
    <row r="5" spans="2:21" x14ac:dyDescent="0.2">
      <c r="B5" s="69" t="s">
        <v>63</v>
      </c>
      <c r="C5" s="40">
        <v>3607717</v>
      </c>
      <c r="D5" s="40">
        <v>3626996</v>
      </c>
      <c r="E5" s="40">
        <v>3619979</v>
      </c>
      <c r="F5" s="40">
        <v>3651476</v>
      </c>
      <c r="G5" s="40">
        <v>3625758</v>
      </c>
      <c r="H5" s="40">
        <v>3630274</v>
      </c>
      <c r="I5" s="40">
        <v>3570539</v>
      </c>
      <c r="J5" s="40">
        <v>3461939</v>
      </c>
      <c r="K5" s="40">
        <v>3449276</v>
      </c>
      <c r="L5" s="40">
        <v>3419882</v>
      </c>
      <c r="M5" s="40">
        <v>3459539</v>
      </c>
      <c r="N5" s="56">
        <v>3541637</v>
      </c>
      <c r="O5" s="56">
        <v>3555417.6666666665</v>
      </c>
    </row>
    <row r="6" spans="2:21" x14ac:dyDescent="0.2">
      <c r="B6" s="69" t="s">
        <v>64</v>
      </c>
      <c r="C6" s="40">
        <v>1051950</v>
      </c>
      <c r="D6" s="40">
        <v>1061682</v>
      </c>
      <c r="E6" s="40">
        <v>1061066</v>
      </c>
      <c r="F6" s="40">
        <v>1063779</v>
      </c>
      <c r="G6" s="40">
        <v>1071108</v>
      </c>
      <c r="H6" s="40">
        <v>1081308</v>
      </c>
      <c r="I6" s="40">
        <v>1085741</v>
      </c>
      <c r="J6" s="40">
        <v>1087200</v>
      </c>
      <c r="K6" s="40">
        <v>1082099</v>
      </c>
      <c r="L6" s="40">
        <v>1083524</v>
      </c>
      <c r="M6" s="40">
        <v>1078193</v>
      </c>
      <c r="N6" s="56">
        <v>1087353</v>
      </c>
      <c r="O6" s="56">
        <v>1074583.5833333333</v>
      </c>
    </row>
    <row r="7" spans="2:21" x14ac:dyDescent="0.2">
      <c r="B7" s="69" t="s">
        <v>70</v>
      </c>
      <c r="C7" s="40">
        <v>368529</v>
      </c>
      <c r="D7" s="40">
        <v>369956</v>
      </c>
      <c r="E7" s="40">
        <v>363800</v>
      </c>
      <c r="F7" s="40">
        <v>371322</v>
      </c>
      <c r="G7" s="40">
        <v>359540</v>
      </c>
      <c r="H7" s="40">
        <v>357979</v>
      </c>
      <c r="I7" s="40">
        <v>350081</v>
      </c>
      <c r="J7" s="40">
        <v>352286</v>
      </c>
      <c r="K7" s="40">
        <v>332121</v>
      </c>
      <c r="L7" s="40">
        <v>318990</v>
      </c>
      <c r="M7" s="40">
        <v>332500</v>
      </c>
      <c r="N7" s="56">
        <v>345261</v>
      </c>
      <c r="O7" s="56">
        <v>351863.75</v>
      </c>
    </row>
    <row r="8" spans="2:21" x14ac:dyDescent="0.2">
      <c r="B8" s="69" t="s">
        <v>66</v>
      </c>
      <c r="C8" s="40">
        <v>335281</v>
      </c>
      <c r="D8" s="40">
        <v>333731</v>
      </c>
      <c r="E8" s="40">
        <v>331872</v>
      </c>
      <c r="F8" s="40">
        <v>333426</v>
      </c>
      <c r="G8" s="40">
        <v>329082</v>
      </c>
      <c r="H8" s="40">
        <v>331518</v>
      </c>
      <c r="I8" s="40">
        <v>328317</v>
      </c>
      <c r="J8" s="40">
        <v>323532</v>
      </c>
      <c r="K8" s="40">
        <v>320620</v>
      </c>
      <c r="L8" s="40">
        <v>316649</v>
      </c>
      <c r="M8" s="40">
        <v>312785</v>
      </c>
      <c r="N8" s="56">
        <v>314630</v>
      </c>
      <c r="O8" s="56">
        <v>325953.58333333331</v>
      </c>
    </row>
    <row r="9" spans="2:21" x14ac:dyDescent="0.2">
      <c r="B9" s="69" t="s">
        <v>67</v>
      </c>
      <c r="C9" s="40">
        <v>169882</v>
      </c>
      <c r="D9" s="40">
        <v>173733</v>
      </c>
      <c r="E9" s="40">
        <v>172101</v>
      </c>
      <c r="F9" s="40">
        <v>178227</v>
      </c>
      <c r="G9" s="40">
        <v>177141</v>
      </c>
      <c r="H9" s="40">
        <v>176585</v>
      </c>
      <c r="I9" s="40">
        <v>172920</v>
      </c>
      <c r="J9" s="40">
        <v>170392</v>
      </c>
      <c r="K9" s="40">
        <v>166083</v>
      </c>
      <c r="L9" s="40">
        <v>163810</v>
      </c>
      <c r="M9" s="40">
        <v>164713</v>
      </c>
      <c r="N9" s="56">
        <v>165567</v>
      </c>
      <c r="O9" s="56">
        <v>170929.5</v>
      </c>
    </row>
    <row r="10" spans="2:21" x14ac:dyDescent="0.2">
      <c r="B10" s="76" t="s">
        <v>40</v>
      </c>
      <c r="C10" s="57">
        <v>5533359</v>
      </c>
      <c r="D10" s="17">
        <v>5566098</v>
      </c>
      <c r="E10" s="17">
        <v>5548818</v>
      </c>
      <c r="F10" s="17">
        <v>5598230</v>
      </c>
      <c r="G10" s="17">
        <v>5562629</v>
      </c>
      <c r="H10" s="17">
        <v>5577664</v>
      </c>
      <c r="I10" s="17">
        <v>5507598</v>
      </c>
      <c r="J10" s="17">
        <v>5395349</v>
      </c>
      <c r="K10" s="17">
        <v>5350199</v>
      </c>
      <c r="L10" s="17">
        <v>5302855</v>
      </c>
      <c r="M10" s="17">
        <v>5347730</v>
      </c>
      <c r="N10" s="17">
        <v>5454448</v>
      </c>
      <c r="O10" s="1026">
        <v>5478748.083333333</v>
      </c>
    </row>
    <row r="11" spans="2:21" ht="21" customHeight="1" x14ac:dyDescent="0.2">
      <c r="B11" s="58"/>
      <c r="C11" s="59"/>
      <c r="D11" s="60"/>
      <c r="E11" s="60"/>
      <c r="F11" s="36"/>
      <c r="G11" s="36"/>
      <c r="H11" s="36"/>
      <c r="I11" s="36"/>
      <c r="J11" s="36"/>
      <c r="K11" s="36"/>
      <c r="L11" s="61"/>
      <c r="M11" s="61"/>
      <c r="N11" s="61"/>
      <c r="O11" s="62"/>
    </row>
    <row r="12" spans="2:21" ht="17.25" customHeight="1" x14ac:dyDescent="0.2">
      <c r="B12" s="58"/>
      <c r="C12" s="59"/>
      <c r="D12" s="2"/>
      <c r="E12" s="63"/>
      <c r="F12" s="63"/>
      <c r="G12" s="63"/>
      <c r="H12" s="63"/>
      <c r="I12" s="63"/>
      <c r="J12" s="63"/>
      <c r="K12" s="63"/>
      <c r="L12" s="63"/>
      <c r="M12" s="63"/>
      <c r="N12" s="63"/>
      <c r="O12" s="64"/>
      <c r="Q12" s="65"/>
    </row>
    <row r="13" spans="2:21" s="52" customFormat="1" ht="31.5" customHeight="1" x14ac:dyDescent="0.25">
      <c r="B13" s="1330" t="s">
        <v>73</v>
      </c>
      <c r="C13" s="1331"/>
      <c r="D13" s="1331"/>
      <c r="E13" s="1331"/>
      <c r="F13" s="1331"/>
      <c r="G13" s="1331"/>
      <c r="H13" s="1331"/>
      <c r="I13" s="1331"/>
      <c r="J13" s="1331"/>
      <c r="K13" s="1331"/>
      <c r="L13" s="1331"/>
      <c r="M13" s="1331"/>
      <c r="N13" s="1331"/>
      <c r="O13" s="1331"/>
      <c r="Q13" s="66"/>
    </row>
    <row r="14" spans="2:21" s="52" customFormat="1" ht="13.5" x14ac:dyDescent="0.25">
      <c r="B14" s="1330" t="s">
        <v>13</v>
      </c>
      <c r="C14" s="1331"/>
      <c r="D14" s="1331"/>
      <c r="E14" s="1331"/>
      <c r="F14" s="1331"/>
      <c r="G14" s="1331"/>
      <c r="H14" s="1331"/>
      <c r="I14" s="1331"/>
      <c r="J14" s="1331"/>
      <c r="K14" s="1331"/>
      <c r="L14" s="1331"/>
      <c r="M14" s="1331"/>
      <c r="N14" s="1331"/>
      <c r="O14" s="1331"/>
      <c r="P14" s="22"/>
      <c r="Q14" s="22"/>
      <c r="R14" s="22"/>
      <c r="S14" s="22"/>
      <c r="T14" s="22"/>
    </row>
    <row r="15" spans="2:21" x14ac:dyDescent="0.2">
      <c r="B15" s="67"/>
      <c r="C15" s="36"/>
      <c r="D15" s="36"/>
      <c r="E15" s="36"/>
      <c r="F15" s="36"/>
      <c r="G15" s="36"/>
      <c r="H15" s="36"/>
      <c r="I15" s="36"/>
      <c r="J15" s="36"/>
      <c r="K15" s="36"/>
      <c r="L15" s="36"/>
      <c r="M15" s="36"/>
      <c r="N15" s="36"/>
      <c r="O15" s="36"/>
      <c r="P15" s="36"/>
      <c r="Q15" s="22"/>
      <c r="R15" s="22"/>
      <c r="S15" s="22"/>
      <c r="T15" s="22"/>
      <c r="U15" s="22"/>
    </row>
    <row r="16" spans="2:21" s="52" customFormat="1" x14ac:dyDescent="0.2">
      <c r="B16" s="1015" t="s">
        <v>62</v>
      </c>
      <c r="C16" s="935" t="s">
        <v>14</v>
      </c>
      <c r="D16" s="935" t="s">
        <v>15</v>
      </c>
      <c r="E16" s="935" t="s">
        <v>16</v>
      </c>
      <c r="F16" s="935" t="s">
        <v>17</v>
      </c>
      <c r="G16" s="935" t="s">
        <v>18</v>
      </c>
      <c r="H16" s="935" t="s">
        <v>19</v>
      </c>
      <c r="I16" s="935" t="s">
        <v>20</v>
      </c>
      <c r="J16" s="935" t="s">
        <v>21</v>
      </c>
      <c r="K16" s="935" t="s">
        <v>22</v>
      </c>
      <c r="L16" s="935" t="s">
        <v>23</v>
      </c>
      <c r="M16" s="935" t="s">
        <v>24</v>
      </c>
      <c r="N16" s="935" t="s">
        <v>25</v>
      </c>
      <c r="O16" s="984" t="s">
        <v>26</v>
      </c>
      <c r="P16" s="54"/>
    </row>
    <row r="17" spans="2:22" x14ac:dyDescent="0.2">
      <c r="B17" s="69" t="s">
        <v>63</v>
      </c>
      <c r="C17" s="40">
        <v>2270701</v>
      </c>
      <c r="D17" s="40">
        <v>2296304</v>
      </c>
      <c r="E17" s="40">
        <v>2297500</v>
      </c>
      <c r="F17" s="40">
        <v>2320742</v>
      </c>
      <c r="G17" s="40">
        <v>2220258</v>
      </c>
      <c r="H17" s="40">
        <v>2231785</v>
      </c>
      <c r="I17" s="39">
        <v>2198259</v>
      </c>
      <c r="J17" s="39">
        <v>2135048</v>
      </c>
      <c r="K17" s="39">
        <v>2131704</v>
      </c>
      <c r="L17" s="39">
        <v>2114593</v>
      </c>
      <c r="M17" s="39">
        <v>2147251</v>
      </c>
      <c r="N17" s="41">
        <v>2204958</v>
      </c>
      <c r="O17" s="56">
        <v>2214091.9166666665</v>
      </c>
      <c r="P17" s="22"/>
      <c r="Q17" s="22"/>
      <c r="R17" s="22"/>
      <c r="S17" s="22"/>
      <c r="T17" s="22"/>
    </row>
    <row r="18" spans="2:22" x14ac:dyDescent="0.2">
      <c r="B18" s="69" t="s">
        <v>64</v>
      </c>
      <c r="C18" s="40">
        <v>571512</v>
      </c>
      <c r="D18" s="40">
        <v>578202</v>
      </c>
      <c r="E18" s="40">
        <v>578215</v>
      </c>
      <c r="F18" s="40">
        <v>576888</v>
      </c>
      <c r="G18" s="40">
        <v>580821</v>
      </c>
      <c r="H18" s="40">
        <v>587255</v>
      </c>
      <c r="I18" s="39">
        <v>593599</v>
      </c>
      <c r="J18" s="39">
        <v>591566</v>
      </c>
      <c r="K18" s="39">
        <v>588935</v>
      </c>
      <c r="L18" s="39">
        <v>591873</v>
      </c>
      <c r="M18" s="39">
        <v>588517</v>
      </c>
      <c r="N18" s="41">
        <v>594572</v>
      </c>
      <c r="O18" s="56">
        <v>585162.91666666663</v>
      </c>
    </row>
    <row r="19" spans="2:22" x14ac:dyDescent="0.2">
      <c r="B19" s="69" t="s">
        <v>65</v>
      </c>
      <c r="C19" s="40">
        <v>217691</v>
      </c>
      <c r="D19" s="40">
        <v>219184</v>
      </c>
      <c r="E19" s="40">
        <v>214181</v>
      </c>
      <c r="F19" s="40">
        <v>219998</v>
      </c>
      <c r="G19" s="40">
        <v>212361</v>
      </c>
      <c r="H19" s="40">
        <v>213446</v>
      </c>
      <c r="I19" s="39">
        <v>208563</v>
      </c>
      <c r="J19" s="39">
        <v>206748</v>
      </c>
      <c r="K19" s="39">
        <v>193964</v>
      </c>
      <c r="L19" s="39">
        <v>184475</v>
      </c>
      <c r="M19" s="39">
        <v>192380</v>
      </c>
      <c r="N19" s="41">
        <v>199212</v>
      </c>
      <c r="O19" s="56">
        <v>206850.25</v>
      </c>
    </row>
    <row r="20" spans="2:22" x14ac:dyDescent="0.2">
      <c r="B20" s="69" t="s">
        <v>66</v>
      </c>
      <c r="C20" s="40">
        <v>206235</v>
      </c>
      <c r="D20" s="40">
        <v>205880</v>
      </c>
      <c r="E20" s="40">
        <v>204067</v>
      </c>
      <c r="F20" s="40">
        <v>203376</v>
      </c>
      <c r="G20" s="40">
        <v>200161</v>
      </c>
      <c r="H20" s="40">
        <v>200469</v>
      </c>
      <c r="I20" s="39">
        <v>198235</v>
      </c>
      <c r="J20" s="39">
        <v>195267</v>
      </c>
      <c r="K20" s="39">
        <v>194200</v>
      </c>
      <c r="L20" s="39">
        <v>191388</v>
      </c>
      <c r="M20" s="39">
        <v>189597</v>
      </c>
      <c r="N20" s="41">
        <v>190571</v>
      </c>
      <c r="O20" s="56">
        <v>198287.16666666666</v>
      </c>
    </row>
    <row r="21" spans="2:22" x14ac:dyDescent="0.2">
      <c r="B21" s="69" t="s">
        <v>67</v>
      </c>
      <c r="C21" s="40">
        <v>120693</v>
      </c>
      <c r="D21" s="40">
        <v>124335</v>
      </c>
      <c r="E21" s="40">
        <v>122672</v>
      </c>
      <c r="F21" s="40">
        <v>127411</v>
      </c>
      <c r="G21" s="40">
        <v>124754</v>
      </c>
      <c r="H21" s="40">
        <v>125972</v>
      </c>
      <c r="I21" s="39">
        <v>124413</v>
      </c>
      <c r="J21" s="39">
        <v>123481</v>
      </c>
      <c r="K21" s="39">
        <v>121402</v>
      </c>
      <c r="L21" s="39">
        <v>120873</v>
      </c>
      <c r="M21" s="39">
        <v>122650</v>
      </c>
      <c r="N21" s="41">
        <v>123318</v>
      </c>
      <c r="O21" s="56">
        <v>123497.83333333333</v>
      </c>
    </row>
    <row r="22" spans="2:22" x14ac:dyDescent="0.2">
      <c r="B22" s="76" t="s">
        <v>40</v>
      </c>
      <c r="C22" s="57">
        <v>3386832</v>
      </c>
      <c r="D22" s="17">
        <v>3423905</v>
      </c>
      <c r="E22" s="17">
        <v>3416635</v>
      </c>
      <c r="F22" s="17">
        <v>3448415</v>
      </c>
      <c r="G22" s="17">
        <v>3338355</v>
      </c>
      <c r="H22" s="17">
        <v>3358927</v>
      </c>
      <c r="I22" s="17">
        <v>3323069</v>
      </c>
      <c r="J22" s="17">
        <v>3252110</v>
      </c>
      <c r="K22" s="17">
        <v>3230205</v>
      </c>
      <c r="L22" s="17">
        <v>3203202</v>
      </c>
      <c r="M22" s="17">
        <v>3240395</v>
      </c>
      <c r="N22" s="17">
        <v>3312631</v>
      </c>
      <c r="O22" s="1026">
        <v>3327890.0833333335</v>
      </c>
    </row>
    <row r="23" spans="2:22" ht="32.25" customHeight="1" x14ac:dyDescent="0.2">
      <c r="B23" s="64"/>
      <c r="C23" s="64"/>
      <c r="D23" s="36"/>
      <c r="E23" s="36"/>
      <c r="F23" s="36"/>
      <c r="G23" s="36"/>
      <c r="H23" s="36"/>
      <c r="I23" s="36"/>
      <c r="J23" s="36"/>
      <c r="K23" s="63"/>
      <c r="L23" s="63"/>
      <c r="M23" s="63"/>
      <c r="N23" s="63"/>
      <c r="O23" s="64"/>
    </row>
    <row r="24" spans="2:22" s="52" customFormat="1" ht="24" customHeight="1" x14ac:dyDescent="0.25">
      <c r="B24" s="1330" t="s">
        <v>74</v>
      </c>
      <c r="C24" s="1331"/>
      <c r="D24" s="1331"/>
      <c r="E24" s="1331"/>
      <c r="F24" s="1331"/>
      <c r="G24" s="1331"/>
      <c r="H24" s="1331"/>
      <c r="I24" s="1331"/>
      <c r="J24" s="1331"/>
      <c r="K24" s="1331"/>
      <c r="L24" s="1331"/>
      <c r="M24" s="1331"/>
      <c r="N24" s="1331"/>
      <c r="O24" s="1331"/>
    </row>
    <row r="25" spans="2:22" s="52" customFormat="1" ht="13.5" x14ac:dyDescent="0.25">
      <c r="B25" s="1330" t="s">
        <v>13</v>
      </c>
      <c r="C25" s="1331"/>
      <c r="D25" s="1331"/>
      <c r="E25" s="1331"/>
      <c r="F25" s="1331"/>
      <c r="G25" s="1331"/>
      <c r="H25" s="1331"/>
      <c r="I25" s="1331"/>
      <c r="J25" s="1331"/>
      <c r="K25" s="1331"/>
      <c r="L25" s="1331"/>
      <c r="M25" s="1331"/>
      <c r="N25" s="1331"/>
      <c r="O25" s="1331"/>
    </row>
    <row r="26" spans="2:22" x14ac:dyDescent="0.2">
      <c r="B26" s="67"/>
      <c r="F26" s="36"/>
      <c r="G26" s="36"/>
      <c r="H26" s="36"/>
      <c r="I26" s="36"/>
      <c r="J26" s="36"/>
      <c r="K26" s="36"/>
      <c r="L26" s="36"/>
      <c r="M26" s="36"/>
      <c r="N26" s="36"/>
      <c r="O26" s="36"/>
      <c r="P26" s="36"/>
    </row>
    <row r="27" spans="2:22" s="52" customFormat="1" x14ac:dyDescent="0.2">
      <c r="B27" s="1015" t="s">
        <v>62</v>
      </c>
      <c r="C27" s="935" t="s">
        <v>14</v>
      </c>
      <c r="D27" s="935" t="s">
        <v>15</v>
      </c>
      <c r="E27" s="935" t="s">
        <v>16</v>
      </c>
      <c r="F27" s="935" t="s">
        <v>17</v>
      </c>
      <c r="G27" s="935" t="s">
        <v>18</v>
      </c>
      <c r="H27" s="935" t="s">
        <v>19</v>
      </c>
      <c r="I27" s="935" t="s">
        <v>20</v>
      </c>
      <c r="J27" s="935" t="s">
        <v>21</v>
      </c>
      <c r="K27" s="935" t="s">
        <v>22</v>
      </c>
      <c r="L27" s="935" t="s">
        <v>23</v>
      </c>
      <c r="M27" s="935" t="s">
        <v>24</v>
      </c>
      <c r="N27" s="935" t="s">
        <v>25</v>
      </c>
      <c r="O27" s="984" t="s">
        <v>26</v>
      </c>
      <c r="P27" s="54"/>
    </row>
    <row r="28" spans="2:22" x14ac:dyDescent="0.2">
      <c r="B28" s="69" t="s">
        <v>63</v>
      </c>
      <c r="C28" s="40">
        <v>1337016</v>
      </c>
      <c r="D28" s="40">
        <v>1330692</v>
      </c>
      <c r="E28" s="40">
        <v>1322479</v>
      </c>
      <c r="F28" s="40">
        <v>1330734</v>
      </c>
      <c r="G28" s="40">
        <v>1405500</v>
      </c>
      <c r="H28" s="40">
        <v>1398489</v>
      </c>
      <c r="I28" s="39">
        <v>1372280</v>
      </c>
      <c r="J28" s="39">
        <v>1326891</v>
      </c>
      <c r="K28" s="39">
        <v>1317572</v>
      </c>
      <c r="L28" s="39">
        <v>1305289</v>
      </c>
      <c r="M28" s="39">
        <v>1312288</v>
      </c>
      <c r="N28" s="41">
        <v>1336679</v>
      </c>
      <c r="O28" s="56">
        <v>1341325.75</v>
      </c>
      <c r="P28" s="22"/>
      <c r="Q28" s="22"/>
      <c r="R28" s="22"/>
      <c r="S28" s="22"/>
      <c r="T28" s="22"/>
      <c r="U28" s="22"/>
      <c r="V28" s="22"/>
    </row>
    <row r="29" spans="2:22" x14ac:dyDescent="0.2">
      <c r="B29" s="69" t="s">
        <v>64</v>
      </c>
      <c r="C29" s="40">
        <v>480438</v>
      </c>
      <c r="D29" s="40">
        <v>483480</v>
      </c>
      <c r="E29" s="40">
        <v>482851</v>
      </c>
      <c r="F29" s="40">
        <v>486891</v>
      </c>
      <c r="G29" s="40">
        <v>490287</v>
      </c>
      <c r="H29" s="40">
        <v>494053</v>
      </c>
      <c r="I29" s="39">
        <v>492142</v>
      </c>
      <c r="J29" s="39">
        <v>495634</v>
      </c>
      <c r="K29" s="39">
        <v>493164</v>
      </c>
      <c r="L29" s="39">
        <v>491651</v>
      </c>
      <c r="M29" s="39">
        <v>489676</v>
      </c>
      <c r="N29" s="41">
        <v>492781</v>
      </c>
      <c r="O29" s="56">
        <v>489420.66666666669</v>
      </c>
    </row>
    <row r="30" spans="2:22" x14ac:dyDescent="0.2">
      <c r="B30" s="69" t="s">
        <v>70</v>
      </c>
      <c r="C30" s="40">
        <v>150838</v>
      </c>
      <c r="D30" s="40">
        <v>150772</v>
      </c>
      <c r="E30" s="40">
        <v>149619</v>
      </c>
      <c r="F30" s="40">
        <v>151324</v>
      </c>
      <c r="G30" s="40">
        <v>147179</v>
      </c>
      <c r="H30" s="40">
        <v>144533</v>
      </c>
      <c r="I30" s="39">
        <v>141518</v>
      </c>
      <c r="J30" s="39">
        <v>145538</v>
      </c>
      <c r="K30" s="39">
        <v>138157</v>
      </c>
      <c r="L30" s="39">
        <v>134515</v>
      </c>
      <c r="M30" s="39">
        <v>140120</v>
      </c>
      <c r="N30" s="41">
        <v>146049</v>
      </c>
      <c r="O30" s="56">
        <v>145013.5</v>
      </c>
    </row>
    <row r="31" spans="2:22" x14ac:dyDescent="0.2">
      <c r="B31" s="69" t="s">
        <v>66</v>
      </c>
      <c r="C31" s="40">
        <v>129046</v>
      </c>
      <c r="D31" s="40">
        <v>127851</v>
      </c>
      <c r="E31" s="40">
        <v>127805</v>
      </c>
      <c r="F31" s="40">
        <v>130050</v>
      </c>
      <c r="G31" s="40">
        <v>128921</v>
      </c>
      <c r="H31" s="40">
        <v>131049</v>
      </c>
      <c r="I31" s="39">
        <v>130082</v>
      </c>
      <c r="J31" s="39">
        <v>128265</v>
      </c>
      <c r="K31" s="39">
        <v>126420</v>
      </c>
      <c r="L31" s="39">
        <v>125261</v>
      </c>
      <c r="M31" s="39">
        <v>123188</v>
      </c>
      <c r="N31" s="41">
        <v>124059</v>
      </c>
      <c r="O31" s="56">
        <v>127666.41666666667</v>
      </c>
    </row>
    <row r="32" spans="2:22" x14ac:dyDescent="0.2">
      <c r="B32" s="69" t="s">
        <v>67</v>
      </c>
      <c r="C32" s="40">
        <v>49189</v>
      </c>
      <c r="D32" s="40">
        <v>49398</v>
      </c>
      <c r="E32" s="40">
        <v>49429</v>
      </c>
      <c r="F32" s="40">
        <v>50816</v>
      </c>
      <c r="G32" s="40">
        <v>52387</v>
      </c>
      <c r="H32" s="40">
        <v>50613</v>
      </c>
      <c r="I32" s="39">
        <v>48507</v>
      </c>
      <c r="J32" s="39">
        <v>46911</v>
      </c>
      <c r="K32" s="39">
        <v>44681</v>
      </c>
      <c r="L32" s="39">
        <v>42937</v>
      </c>
      <c r="M32" s="39">
        <v>42063</v>
      </c>
      <c r="N32" s="41">
        <v>42249</v>
      </c>
      <c r="O32" s="56">
        <v>47431.666666666664</v>
      </c>
    </row>
    <row r="33" spans="2:15" x14ac:dyDescent="0.2">
      <c r="B33" s="76" t="s">
        <v>40</v>
      </c>
      <c r="C33" s="57">
        <v>2146527</v>
      </c>
      <c r="D33" s="17">
        <v>2142193</v>
      </c>
      <c r="E33" s="17">
        <v>2132183</v>
      </c>
      <c r="F33" s="17">
        <v>2149815</v>
      </c>
      <c r="G33" s="17">
        <v>2224274</v>
      </c>
      <c r="H33" s="17">
        <v>2218737</v>
      </c>
      <c r="I33" s="17">
        <v>2184529</v>
      </c>
      <c r="J33" s="17">
        <v>2143239</v>
      </c>
      <c r="K33" s="17">
        <v>2119994</v>
      </c>
      <c r="L33" s="17">
        <v>2099653</v>
      </c>
      <c r="M33" s="17">
        <v>2107335</v>
      </c>
      <c r="N33" s="17">
        <v>2141817</v>
      </c>
      <c r="O33" s="1026">
        <v>2150858</v>
      </c>
    </row>
    <row r="34" spans="2:15" ht="16.5" customHeight="1" x14ac:dyDescent="0.2">
      <c r="B34" s="64"/>
      <c r="C34" s="36"/>
      <c r="D34" s="36"/>
      <c r="E34" s="36"/>
      <c r="F34" s="36"/>
      <c r="G34" s="36"/>
      <c r="H34" s="36"/>
      <c r="I34" s="36"/>
      <c r="J34" s="36"/>
      <c r="K34" s="36"/>
      <c r="L34" s="36"/>
      <c r="M34" s="63"/>
      <c r="N34" s="63"/>
      <c r="O34" s="64"/>
    </row>
    <row r="36" spans="2:15" x14ac:dyDescent="0.2">
      <c r="B36" s="3"/>
    </row>
    <row r="37" spans="2:15" x14ac:dyDescent="0.2">
      <c r="B37" s="3"/>
    </row>
    <row r="38" spans="2:15" x14ac:dyDescent="0.2">
      <c r="B38" s="3"/>
    </row>
  </sheetData>
  <mergeCells count="6">
    <mergeCell ref="B25:O25"/>
    <mergeCell ref="B1:O1"/>
    <mergeCell ref="B2:O2"/>
    <mergeCell ref="B13:O13"/>
    <mergeCell ref="B14:O14"/>
    <mergeCell ref="B24:O24"/>
  </mergeCells>
  <hyperlinks>
    <hyperlink ref="P2" location="Índice!A1" display="Volver"/>
  </hyperlinks>
  <pageMargins left="0.70866141732283472" right="0.70866141732283472" top="0.74803149606299213" bottom="0.74803149606299213" header="0.31496062992125984" footer="0.31496062992125984"/>
  <pageSetup paperSize="14" scale="97"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W35"/>
  <sheetViews>
    <sheetView showGridLines="0" zoomScale="90" zoomScaleNormal="90" zoomScalePageLayoutView="125" workbookViewId="0"/>
  </sheetViews>
  <sheetFormatPr baseColWidth="10" defaultColWidth="10.85546875" defaultRowHeight="12.75" x14ac:dyDescent="0.2"/>
  <cols>
    <col min="1" max="1" width="6.7109375" style="3" customWidth="1"/>
    <col min="2" max="2" width="16.140625" style="3" customWidth="1"/>
    <col min="3" max="3" width="10.85546875" style="3"/>
    <col min="4" max="13" width="10.85546875" style="9"/>
    <col min="14" max="14" width="10.85546875" style="9" customWidth="1"/>
    <col min="15" max="15" width="11.140625" style="77" customWidth="1"/>
    <col min="16" max="16384" width="10.85546875" style="3"/>
  </cols>
  <sheetData>
    <row r="2" spans="2:20" ht="19.5" customHeight="1" x14ac:dyDescent="0.25">
      <c r="B2" s="1332" t="s">
        <v>75</v>
      </c>
      <c r="C2" s="1333"/>
      <c r="D2" s="1333"/>
      <c r="E2" s="1333"/>
      <c r="F2" s="1333"/>
      <c r="G2" s="1333"/>
      <c r="H2" s="1333"/>
      <c r="I2" s="1333"/>
      <c r="J2" s="1333"/>
      <c r="K2" s="1333"/>
      <c r="L2" s="1333"/>
      <c r="M2" s="1333"/>
      <c r="N2" s="1333"/>
      <c r="O2" s="1333"/>
    </row>
    <row r="3" spans="2:20" ht="13.5" x14ac:dyDescent="0.25">
      <c r="B3" s="1332" t="s">
        <v>13</v>
      </c>
      <c r="C3" s="1333"/>
      <c r="D3" s="1333"/>
      <c r="E3" s="1333"/>
      <c r="F3" s="1333"/>
      <c r="G3" s="1333"/>
      <c r="H3" s="1333"/>
      <c r="I3" s="1333"/>
      <c r="J3" s="1333"/>
      <c r="K3" s="1333"/>
      <c r="L3" s="1333"/>
      <c r="M3" s="1333"/>
      <c r="N3" s="1333"/>
      <c r="O3" s="1333"/>
      <c r="P3" s="896" t="s">
        <v>1059</v>
      </c>
    </row>
    <row r="4" spans="2:20" x14ac:dyDescent="0.2">
      <c r="B4" s="12"/>
      <c r="F4" s="36"/>
      <c r="G4" s="36"/>
      <c r="H4" s="36"/>
      <c r="I4" s="36"/>
      <c r="J4" s="36"/>
      <c r="K4" s="36"/>
      <c r="L4" s="36"/>
      <c r="M4" s="36"/>
      <c r="N4" s="36"/>
      <c r="O4" s="68"/>
    </row>
    <row r="5" spans="2:20" s="13" customFormat="1" x14ac:dyDescent="0.2">
      <c r="B5" s="1015" t="s">
        <v>62</v>
      </c>
      <c r="C5" s="935" t="s">
        <v>14</v>
      </c>
      <c r="D5" s="935" t="s">
        <v>15</v>
      </c>
      <c r="E5" s="935" t="s">
        <v>16</v>
      </c>
      <c r="F5" s="935" t="s">
        <v>17</v>
      </c>
      <c r="G5" s="935" t="s">
        <v>18</v>
      </c>
      <c r="H5" s="935" t="s">
        <v>19</v>
      </c>
      <c r="I5" s="935" t="s">
        <v>20</v>
      </c>
      <c r="J5" s="935" t="s">
        <v>21</v>
      </c>
      <c r="K5" s="935" t="s">
        <v>22</v>
      </c>
      <c r="L5" s="935" t="s">
        <v>23</v>
      </c>
      <c r="M5" s="935" t="s">
        <v>24</v>
      </c>
      <c r="N5" s="935" t="s">
        <v>25</v>
      </c>
      <c r="O5" s="984" t="s">
        <v>26</v>
      </c>
      <c r="P5" s="92"/>
    </row>
    <row r="6" spans="2:20" x14ac:dyDescent="0.2">
      <c r="B6" s="69" t="s">
        <v>63</v>
      </c>
      <c r="C6" s="40">
        <v>458256</v>
      </c>
      <c r="D6" s="40">
        <v>458391</v>
      </c>
      <c r="E6" s="40">
        <v>441182</v>
      </c>
      <c r="F6" s="40">
        <v>441238</v>
      </c>
      <c r="G6" s="40">
        <v>440457</v>
      </c>
      <c r="H6" s="40">
        <v>439828</v>
      </c>
      <c r="I6" s="40">
        <v>439594</v>
      </c>
      <c r="J6" s="40">
        <v>439181</v>
      </c>
      <c r="K6" s="40">
        <v>439021</v>
      </c>
      <c r="L6" s="40">
        <v>439165</v>
      </c>
      <c r="M6" s="40">
        <v>439469</v>
      </c>
      <c r="N6" s="40">
        <v>440183</v>
      </c>
      <c r="O6" s="1025">
        <v>442997.08333333331</v>
      </c>
    </row>
    <row r="7" spans="2:20" x14ac:dyDescent="0.2">
      <c r="B7" s="69" t="s">
        <v>76</v>
      </c>
      <c r="C7" s="40">
        <v>245043</v>
      </c>
      <c r="D7" s="40">
        <v>246885</v>
      </c>
      <c r="E7" s="40">
        <v>160900</v>
      </c>
      <c r="F7" s="40">
        <v>250149</v>
      </c>
      <c r="G7" s="40">
        <v>253294</v>
      </c>
      <c r="H7" s="40">
        <v>255092</v>
      </c>
      <c r="I7" s="40">
        <v>256491</v>
      </c>
      <c r="J7" s="40">
        <v>257416</v>
      </c>
      <c r="K7" s="40">
        <v>258764</v>
      </c>
      <c r="L7" s="40">
        <v>256573</v>
      </c>
      <c r="M7" s="40">
        <v>256640</v>
      </c>
      <c r="N7" s="40">
        <v>256879</v>
      </c>
      <c r="O7" s="1025">
        <v>246177.16666666666</v>
      </c>
    </row>
    <row r="8" spans="2:20" x14ac:dyDescent="0.2">
      <c r="B8" s="69" t="s">
        <v>65</v>
      </c>
      <c r="C8" s="40">
        <v>593330</v>
      </c>
      <c r="D8" s="40">
        <v>591270</v>
      </c>
      <c r="E8" s="40">
        <v>590685</v>
      </c>
      <c r="F8" s="40">
        <v>589030</v>
      </c>
      <c r="G8" s="40">
        <v>589457</v>
      </c>
      <c r="H8" s="40">
        <v>584973</v>
      </c>
      <c r="I8" s="40">
        <v>591221</v>
      </c>
      <c r="J8" s="40">
        <v>588471</v>
      </c>
      <c r="K8" s="40">
        <v>590809</v>
      </c>
      <c r="L8" s="40">
        <v>593524</v>
      </c>
      <c r="M8" s="40">
        <v>599113</v>
      </c>
      <c r="N8" s="40">
        <v>592590</v>
      </c>
      <c r="O8" s="1025">
        <v>591206.08333333337</v>
      </c>
    </row>
    <row r="9" spans="2:20" x14ac:dyDescent="0.2">
      <c r="B9" s="69" t="s">
        <v>66</v>
      </c>
      <c r="C9" s="40">
        <v>131806</v>
      </c>
      <c r="D9" s="40">
        <v>132057</v>
      </c>
      <c r="E9" s="40">
        <v>132063</v>
      </c>
      <c r="F9" s="40">
        <v>131941</v>
      </c>
      <c r="G9" s="40">
        <v>131825</v>
      </c>
      <c r="H9" s="40">
        <v>131911</v>
      </c>
      <c r="I9" s="40">
        <v>131808</v>
      </c>
      <c r="J9" s="40">
        <v>126556</v>
      </c>
      <c r="K9" s="40">
        <v>126958</v>
      </c>
      <c r="L9" s="40">
        <v>127340</v>
      </c>
      <c r="M9" s="40">
        <v>128153</v>
      </c>
      <c r="N9" s="40">
        <v>128138</v>
      </c>
      <c r="O9" s="1025">
        <v>130046.33333333333</v>
      </c>
    </row>
    <row r="10" spans="2:20" x14ac:dyDescent="0.2">
      <c r="B10" s="69" t="s">
        <v>67</v>
      </c>
      <c r="C10" s="40">
        <v>26822</v>
      </c>
      <c r="D10" s="40">
        <v>26712</v>
      </c>
      <c r="E10" s="40">
        <v>26509</v>
      </c>
      <c r="F10" s="40">
        <v>26170</v>
      </c>
      <c r="G10" s="40">
        <v>25864</v>
      </c>
      <c r="H10" s="40">
        <v>25524</v>
      </c>
      <c r="I10" s="40">
        <v>25223</v>
      </c>
      <c r="J10" s="40">
        <v>24825</v>
      </c>
      <c r="K10" s="40">
        <v>24440</v>
      </c>
      <c r="L10" s="40">
        <v>24008</v>
      </c>
      <c r="M10" s="40">
        <v>23624</v>
      </c>
      <c r="N10" s="40">
        <v>23261</v>
      </c>
      <c r="O10" s="1025">
        <v>25248.5</v>
      </c>
    </row>
    <row r="11" spans="2:20" x14ac:dyDescent="0.2">
      <c r="B11" s="70" t="s">
        <v>40</v>
      </c>
      <c r="C11" s="57">
        <v>1455257</v>
      </c>
      <c r="D11" s="57">
        <v>1455315</v>
      </c>
      <c r="E11" s="57">
        <v>1351339</v>
      </c>
      <c r="F11" s="57">
        <v>1438528</v>
      </c>
      <c r="G11" s="57">
        <v>1440897</v>
      </c>
      <c r="H11" s="17">
        <v>1437328</v>
      </c>
      <c r="I11" s="17">
        <v>1444337</v>
      </c>
      <c r="J11" s="17">
        <v>1436449</v>
      </c>
      <c r="K11" s="17">
        <v>1439992</v>
      </c>
      <c r="L11" s="17">
        <v>1440610</v>
      </c>
      <c r="M11" s="17">
        <v>1446999</v>
      </c>
      <c r="N11" s="17">
        <v>1441051</v>
      </c>
      <c r="O11" s="495">
        <v>1435675.1666666667</v>
      </c>
    </row>
    <row r="12" spans="2:20" x14ac:dyDescent="0.2">
      <c r="B12" s="71"/>
      <c r="C12" s="43"/>
      <c r="D12" s="20"/>
      <c r="E12" s="20"/>
      <c r="F12" s="36"/>
      <c r="G12" s="36"/>
      <c r="H12" s="36"/>
      <c r="I12" s="36"/>
      <c r="J12" s="36"/>
      <c r="K12" s="36"/>
      <c r="L12" s="36"/>
      <c r="M12" s="72"/>
      <c r="N12" s="72"/>
      <c r="O12" s="73"/>
    </row>
    <row r="13" spans="2:20" ht="24.75" customHeight="1" x14ac:dyDescent="0.2">
      <c r="B13" s="74"/>
      <c r="C13" s="1"/>
      <c r="D13" s="2"/>
      <c r="E13" s="2"/>
      <c r="F13" s="2"/>
      <c r="G13" s="2"/>
      <c r="H13" s="2"/>
      <c r="I13" s="2"/>
      <c r="J13" s="2"/>
      <c r="K13" s="2"/>
      <c r="L13" s="2"/>
      <c r="M13" s="2"/>
      <c r="N13" s="2"/>
      <c r="O13" s="75"/>
    </row>
    <row r="14" spans="2:20" ht="13.5" x14ac:dyDescent="0.25">
      <c r="B14" s="1332" t="s">
        <v>77</v>
      </c>
      <c r="C14" s="1333"/>
      <c r="D14" s="1333"/>
      <c r="E14" s="1333"/>
      <c r="F14" s="1333"/>
      <c r="G14" s="1333"/>
      <c r="H14" s="1333"/>
      <c r="I14" s="1333"/>
      <c r="J14" s="1333"/>
      <c r="K14" s="1333"/>
      <c r="L14" s="1333"/>
      <c r="M14" s="1333"/>
      <c r="N14" s="1333"/>
      <c r="O14" s="1333"/>
    </row>
    <row r="15" spans="2:20" ht="13.5" customHeight="1" x14ac:dyDescent="0.25">
      <c r="B15" s="1332" t="s">
        <v>13</v>
      </c>
      <c r="C15" s="1333"/>
      <c r="D15" s="1333"/>
      <c r="E15" s="1333"/>
      <c r="F15" s="1333"/>
      <c r="G15" s="1333"/>
      <c r="H15" s="1333"/>
      <c r="I15" s="1333"/>
      <c r="J15" s="1333"/>
      <c r="K15" s="1333"/>
      <c r="L15" s="1333"/>
      <c r="M15" s="1333"/>
      <c r="N15" s="1333"/>
      <c r="O15" s="1333"/>
      <c r="P15" s="22"/>
      <c r="Q15" s="22"/>
      <c r="R15" s="22"/>
      <c r="S15" s="22"/>
      <c r="T15" s="22"/>
    </row>
    <row r="16" spans="2:20" x14ac:dyDescent="0.2">
      <c r="B16" s="44"/>
      <c r="F16" s="36"/>
      <c r="G16" s="36"/>
      <c r="H16" s="36"/>
      <c r="I16" s="36"/>
      <c r="J16" s="36"/>
      <c r="K16" s="36"/>
      <c r="L16" s="36"/>
      <c r="M16" s="36"/>
      <c r="N16" s="36"/>
      <c r="O16" s="68"/>
    </row>
    <row r="17" spans="2:23" s="13" customFormat="1" x14ac:dyDescent="0.2">
      <c r="B17" s="1015" t="s">
        <v>62</v>
      </c>
      <c r="C17" s="935" t="s">
        <v>14</v>
      </c>
      <c r="D17" s="935" t="s">
        <v>15</v>
      </c>
      <c r="E17" s="935" t="s">
        <v>16</v>
      </c>
      <c r="F17" s="935" t="s">
        <v>17</v>
      </c>
      <c r="G17" s="935" t="s">
        <v>18</v>
      </c>
      <c r="H17" s="935" t="s">
        <v>19</v>
      </c>
      <c r="I17" s="935" t="s">
        <v>20</v>
      </c>
      <c r="J17" s="935" t="s">
        <v>21</v>
      </c>
      <c r="K17" s="935" t="s">
        <v>22</v>
      </c>
      <c r="L17" s="935" t="s">
        <v>23</v>
      </c>
      <c r="M17" s="935" t="s">
        <v>24</v>
      </c>
      <c r="N17" s="935" t="s">
        <v>25</v>
      </c>
      <c r="O17" s="984" t="s">
        <v>26</v>
      </c>
      <c r="P17" s="92"/>
    </row>
    <row r="18" spans="2:23" x14ac:dyDescent="0.2">
      <c r="B18" s="69" t="s">
        <v>63</v>
      </c>
      <c r="C18" s="40">
        <v>182270</v>
      </c>
      <c r="D18" s="40">
        <v>182186</v>
      </c>
      <c r="E18" s="40">
        <v>175178</v>
      </c>
      <c r="F18" s="40">
        <v>175099</v>
      </c>
      <c r="G18" s="40">
        <v>174020</v>
      </c>
      <c r="H18" s="40">
        <v>173645</v>
      </c>
      <c r="I18" s="39">
        <v>173451</v>
      </c>
      <c r="J18" s="39">
        <v>173105</v>
      </c>
      <c r="K18" s="39">
        <v>173034</v>
      </c>
      <c r="L18" s="39">
        <v>173029</v>
      </c>
      <c r="M18" s="39">
        <v>173082</v>
      </c>
      <c r="N18" s="41">
        <v>173310</v>
      </c>
      <c r="O18" s="1025">
        <v>175117.41666666666</v>
      </c>
      <c r="P18" s="22"/>
      <c r="Q18" s="22"/>
      <c r="R18" s="22"/>
      <c r="S18" s="22"/>
      <c r="T18" s="22"/>
      <c r="U18" s="22"/>
      <c r="V18" s="22"/>
      <c r="W18" s="22"/>
    </row>
    <row r="19" spans="2:23" x14ac:dyDescent="0.2">
      <c r="B19" s="69" t="s">
        <v>64</v>
      </c>
      <c r="C19" s="40">
        <v>106198</v>
      </c>
      <c r="D19" s="40">
        <v>107000</v>
      </c>
      <c r="E19" s="40">
        <v>71873</v>
      </c>
      <c r="F19" s="40">
        <v>108287</v>
      </c>
      <c r="G19" s="40">
        <v>109566</v>
      </c>
      <c r="H19" s="40">
        <v>110268</v>
      </c>
      <c r="I19" s="39">
        <v>111370</v>
      </c>
      <c r="J19" s="39">
        <v>111198</v>
      </c>
      <c r="K19" s="39">
        <v>111818</v>
      </c>
      <c r="L19" s="39">
        <v>110864</v>
      </c>
      <c r="M19" s="39">
        <v>110879</v>
      </c>
      <c r="N19" s="41">
        <v>111056</v>
      </c>
      <c r="O19" s="1025">
        <v>106698.08333333333</v>
      </c>
    </row>
    <row r="20" spans="2:23" x14ac:dyDescent="0.2">
      <c r="B20" s="69" t="s">
        <v>65</v>
      </c>
      <c r="C20" s="40">
        <v>236265</v>
      </c>
      <c r="D20" s="40">
        <v>236777</v>
      </c>
      <c r="E20" s="40">
        <v>235329</v>
      </c>
      <c r="F20" s="40">
        <v>234687</v>
      </c>
      <c r="G20" s="40">
        <v>234884</v>
      </c>
      <c r="H20" s="40">
        <v>232775</v>
      </c>
      <c r="I20" s="39">
        <v>235044</v>
      </c>
      <c r="J20" s="39">
        <v>233341</v>
      </c>
      <c r="K20" s="39">
        <v>234021</v>
      </c>
      <c r="L20" s="39">
        <v>234687</v>
      </c>
      <c r="M20" s="39">
        <v>236796</v>
      </c>
      <c r="N20" s="41">
        <v>233490</v>
      </c>
      <c r="O20" s="1025">
        <v>234841.33333333334</v>
      </c>
    </row>
    <row r="21" spans="2:23" x14ac:dyDescent="0.2">
      <c r="B21" s="69" t="s">
        <v>66</v>
      </c>
      <c r="C21" s="40">
        <v>58719</v>
      </c>
      <c r="D21" s="40">
        <v>58790</v>
      </c>
      <c r="E21" s="40">
        <v>58825</v>
      </c>
      <c r="F21" s="40">
        <v>58755</v>
      </c>
      <c r="G21" s="40">
        <v>58702</v>
      </c>
      <c r="H21" s="40">
        <v>58743</v>
      </c>
      <c r="I21" s="39">
        <v>58792</v>
      </c>
      <c r="J21" s="39">
        <v>56014</v>
      </c>
      <c r="K21" s="39">
        <v>56297</v>
      </c>
      <c r="L21" s="39">
        <v>56627</v>
      </c>
      <c r="M21" s="39">
        <v>57085</v>
      </c>
      <c r="N21" s="41">
        <v>57177</v>
      </c>
      <c r="O21" s="1025">
        <v>57877.166666666664</v>
      </c>
    </row>
    <row r="22" spans="2:23" x14ac:dyDescent="0.2">
      <c r="B22" s="69" t="s">
        <v>67</v>
      </c>
      <c r="C22" s="40">
        <v>12114</v>
      </c>
      <c r="D22" s="40">
        <v>12091</v>
      </c>
      <c r="E22" s="40">
        <v>12012</v>
      </c>
      <c r="F22" s="40">
        <v>11881</v>
      </c>
      <c r="G22" s="40">
        <v>11740</v>
      </c>
      <c r="H22" s="40">
        <v>11576</v>
      </c>
      <c r="I22" s="39">
        <v>11457</v>
      </c>
      <c r="J22" s="39">
        <v>11252</v>
      </c>
      <c r="K22" s="39">
        <v>11046</v>
      </c>
      <c r="L22" s="39">
        <v>10832</v>
      </c>
      <c r="M22" s="39">
        <v>10647</v>
      </c>
      <c r="N22" s="41">
        <v>10471</v>
      </c>
      <c r="O22" s="1025">
        <v>11426.583333333334</v>
      </c>
    </row>
    <row r="23" spans="2:23" x14ac:dyDescent="0.2">
      <c r="B23" s="76" t="s">
        <v>40</v>
      </c>
      <c r="C23" s="57">
        <v>595566</v>
      </c>
      <c r="D23" s="57">
        <v>596844</v>
      </c>
      <c r="E23" s="57">
        <v>553217</v>
      </c>
      <c r="F23" s="57">
        <v>588709</v>
      </c>
      <c r="G23" s="57">
        <v>588912</v>
      </c>
      <c r="H23" s="57">
        <v>587007</v>
      </c>
      <c r="I23" s="17">
        <v>590114</v>
      </c>
      <c r="J23" s="17">
        <v>584910</v>
      </c>
      <c r="K23" s="17">
        <v>586216</v>
      </c>
      <c r="L23" s="17">
        <v>586039</v>
      </c>
      <c r="M23" s="17">
        <v>588489</v>
      </c>
      <c r="N23" s="17">
        <v>585504</v>
      </c>
      <c r="O23" s="495">
        <v>585960.58333333337</v>
      </c>
    </row>
    <row r="24" spans="2:23" x14ac:dyDescent="0.2">
      <c r="B24" s="1"/>
      <c r="C24" s="36"/>
      <c r="D24" s="36"/>
      <c r="E24" s="36"/>
      <c r="F24" s="36"/>
      <c r="G24" s="36"/>
      <c r="H24" s="36"/>
      <c r="I24" s="36"/>
      <c r="J24" s="36"/>
      <c r="K24" s="36"/>
      <c r="L24" s="36"/>
      <c r="M24" s="36"/>
      <c r="N24" s="36"/>
      <c r="O24" s="68"/>
    </row>
    <row r="25" spans="2:23" ht="13.5" x14ac:dyDescent="0.25">
      <c r="B25" s="1332" t="s">
        <v>78</v>
      </c>
      <c r="C25" s="1333"/>
      <c r="D25" s="1333"/>
      <c r="E25" s="1333"/>
      <c r="F25" s="1333"/>
      <c r="G25" s="1333"/>
      <c r="H25" s="1333"/>
      <c r="I25" s="1333"/>
      <c r="J25" s="1333"/>
      <c r="K25" s="1333"/>
      <c r="L25" s="1333"/>
      <c r="M25" s="1333"/>
      <c r="N25" s="1333"/>
      <c r="O25" s="1333"/>
    </row>
    <row r="26" spans="2:23" ht="13.5" customHeight="1" x14ac:dyDescent="0.25">
      <c r="B26" s="1332" t="s">
        <v>13</v>
      </c>
      <c r="C26" s="1333"/>
      <c r="D26" s="1333"/>
      <c r="E26" s="1333"/>
      <c r="F26" s="1333"/>
      <c r="G26" s="1333"/>
      <c r="H26" s="1333"/>
      <c r="I26" s="1333"/>
      <c r="J26" s="1333"/>
      <c r="K26" s="1333"/>
      <c r="L26" s="1333"/>
      <c r="M26" s="1333"/>
      <c r="N26" s="1333"/>
      <c r="O26" s="1333"/>
    </row>
    <row r="27" spans="2:23" x14ac:dyDescent="0.2">
      <c r="B27" s="44"/>
      <c r="F27" s="36"/>
      <c r="G27" s="36"/>
      <c r="H27" s="36"/>
      <c r="I27" s="36"/>
      <c r="J27" s="36"/>
      <c r="K27" s="36"/>
      <c r="L27" s="36"/>
      <c r="M27" s="36"/>
      <c r="N27" s="36"/>
      <c r="O27" s="68"/>
      <c r="Q27" s="22"/>
      <c r="R27" s="22"/>
      <c r="S27" s="22"/>
      <c r="T27" s="22"/>
      <c r="U27" s="22"/>
    </row>
    <row r="28" spans="2:23" s="13" customFormat="1" x14ac:dyDescent="0.2">
      <c r="B28" s="1015" t="s">
        <v>62</v>
      </c>
      <c r="C28" s="935" t="s">
        <v>14</v>
      </c>
      <c r="D28" s="935" t="s">
        <v>15</v>
      </c>
      <c r="E28" s="935" t="s">
        <v>16</v>
      </c>
      <c r="F28" s="935" t="s">
        <v>17</v>
      </c>
      <c r="G28" s="935" t="s">
        <v>18</v>
      </c>
      <c r="H28" s="935" t="s">
        <v>19</v>
      </c>
      <c r="I28" s="935" t="s">
        <v>20</v>
      </c>
      <c r="J28" s="935" t="s">
        <v>21</v>
      </c>
      <c r="K28" s="935" t="s">
        <v>22</v>
      </c>
      <c r="L28" s="935" t="s">
        <v>23</v>
      </c>
      <c r="M28" s="935" t="s">
        <v>24</v>
      </c>
      <c r="N28" s="935" t="s">
        <v>25</v>
      </c>
      <c r="O28" s="984" t="s">
        <v>26</v>
      </c>
      <c r="P28" s="92"/>
      <c r="Q28" s="22"/>
      <c r="R28" s="22"/>
      <c r="S28" s="22"/>
      <c r="T28" s="22"/>
      <c r="U28" s="22"/>
    </row>
    <row r="29" spans="2:23" x14ac:dyDescent="0.2">
      <c r="B29" s="69" t="s">
        <v>63</v>
      </c>
      <c r="C29" s="40">
        <v>275986</v>
      </c>
      <c r="D29" s="40">
        <v>276205</v>
      </c>
      <c r="E29" s="40">
        <v>266004</v>
      </c>
      <c r="F29" s="40">
        <v>266139</v>
      </c>
      <c r="G29" s="40">
        <v>266437</v>
      </c>
      <c r="H29" s="40">
        <v>266183</v>
      </c>
      <c r="I29" s="39">
        <v>266143</v>
      </c>
      <c r="J29" s="39">
        <v>266076</v>
      </c>
      <c r="K29" s="39">
        <v>265987</v>
      </c>
      <c r="L29" s="39">
        <v>266136</v>
      </c>
      <c r="M29" s="39">
        <v>266387</v>
      </c>
      <c r="N29" s="41">
        <v>266873</v>
      </c>
      <c r="O29" s="1025">
        <v>267879.66666666669</v>
      </c>
      <c r="P29" s="22"/>
      <c r="Q29" s="22"/>
      <c r="R29" s="22"/>
      <c r="S29" s="22"/>
      <c r="T29" s="22"/>
    </row>
    <row r="30" spans="2:23" x14ac:dyDescent="0.2">
      <c r="B30" s="69" t="s">
        <v>64</v>
      </c>
      <c r="C30" s="40">
        <v>138845</v>
      </c>
      <c r="D30" s="40">
        <v>139885</v>
      </c>
      <c r="E30" s="40">
        <v>89027</v>
      </c>
      <c r="F30" s="40">
        <v>141862</v>
      </c>
      <c r="G30" s="40">
        <v>143728</v>
      </c>
      <c r="H30" s="40">
        <v>144824</v>
      </c>
      <c r="I30" s="39">
        <v>145121</v>
      </c>
      <c r="J30" s="39">
        <v>146218</v>
      </c>
      <c r="K30" s="39">
        <v>146946</v>
      </c>
      <c r="L30" s="39">
        <v>145709</v>
      </c>
      <c r="M30" s="39">
        <v>145761</v>
      </c>
      <c r="N30" s="41">
        <v>145823</v>
      </c>
      <c r="O30" s="1025">
        <v>139479.08333333334</v>
      </c>
    </row>
    <row r="31" spans="2:23" x14ac:dyDescent="0.2">
      <c r="B31" s="69" t="s">
        <v>70</v>
      </c>
      <c r="C31" s="40">
        <v>357065</v>
      </c>
      <c r="D31" s="40">
        <v>354493</v>
      </c>
      <c r="E31" s="40">
        <v>355356</v>
      </c>
      <c r="F31" s="40">
        <v>354343</v>
      </c>
      <c r="G31" s="40">
        <v>354573</v>
      </c>
      <c r="H31" s="40">
        <v>352198</v>
      </c>
      <c r="I31" s="39">
        <v>356177</v>
      </c>
      <c r="J31" s="39">
        <v>355130</v>
      </c>
      <c r="K31" s="39">
        <v>356788</v>
      </c>
      <c r="L31" s="39">
        <v>358837</v>
      </c>
      <c r="M31" s="39">
        <v>362317</v>
      </c>
      <c r="N31" s="41">
        <v>359100</v>
      </c>
      <c r="O31" s="1025">
        <v>356364.75</v>
      </c>
    </row>
    <row r="32" spans="2:23" x14ac:dyDescent="0.2">
      <c r="B32" s="69" t="s">
        <v>66</v>
      </c>
      <c r="C32" s="40">
        <v>73087</v>
      </c>
      <c r="D32" s="40">
        <v>73267</v>
      </c>
      <c r="E32" s="40">
        <v>73238</v>
      </c>
      <c r="F32" s="40">
        <v>73186</v>
      </c>
      <c r="G32" s="40">
        <v>73123</v>
      </c>
      <c r="H32" s="40">
        <v>73168</v>
      </c>
      <c r="I32" s="39">
        <v>73016</v>
      </c>
      <c r="J32" s="39">
        <v>70542</v>
      </c>
      <c r="K32" s="39">
        <v>70661</v>
      </c>
      <c r="L32" s="39">
        <v>70713</v>
      </c>
      <c r="M32" s="39">
        <v>71068</v>
      </c>
      <c r="N32" s="41">
        <v>70961</v>
      </c>
      <c r="O32" s="1025">
        <v>72169.166666666672</v>
      </c>
    </row>
    <row r="33" spans="2:15" x14ac:dyDescent="0.2">
      <c r="B33" s="69" t="s">
        <v>67</v>
      </c>
      <c r="C33" s="40">
        <v>14708</v>
      </c>
      <c r="D33" s="40">
        <v>14621</v>
      </c>
      <c r="E33" s="40">
        <v>14497</v>
      </c>
      <c r="F33" s="40">
        <v>14289</v>
      </c>
      <c r="G33" s="40">
        <v>14124</v>
      </c>
      <c r="H33" s="40">
        <v>13948</v>
      </c>
      <c r="I33" s="39">
        <v>13766</v>
      </c>
      <c r="J33" s="39">
        <v>13573</v>
      </c>
      <c r="K33" s="39">
        <v>13394</v>
      </c>
      <c r="L33" s="39">
        <v>13176</v>
      </c>
      <c r="M33" s="39">
        <v>12977</v>
      </c>
      <c r="N33" s="41">
        <v>12790</v>
      </c>
      <c r="O33" s="1025">
        <v>13821.916666666666</v>
      </c>
    </row>
    <row r="34" spans="2:15" x14ac:dyDescent="0.2">
      <c r="B34" s="76" t="s">
        <v>40</v>
      </c>
      <c r="C34" s="57">
        <v>859691</v>
      </c>
      <c r="D34" s="57">
        <v>858471</v>
      </c>
      <c r="E34" s="57">
        <v>798122</v>
      </c>
      <c r="F34" s="57">
        <v>849819</v>
      </c>
      <c r="G34" s="57">
        <v>851985</v>
      </c>
      <c r="H34" s="17">
        <v>850321</v>
      </c>
      <c r="I34" s="17">
        <v>854223</v>
      </c>
      <c r="J34" s="17">
        <v>851539</v>
      </c>
      <c r="K34" s="17">
        <v>853776</v>
      </c>
      <c r="L34" s="17">
        <v>854571</v>
      </c>
      <c r="M34" s="17">
        <v>858510</v>
      </c>
      <c r="N34" s="17">
        <v>855547</v>
      </c>
      <c r="O34" s="495">
        <v>849714.58333333337</v>
      </c>
    </row>
    <row r="35" spans="2:15" x14ac:dyDescent="0.2">
      <c r="B35" s="1"/>
      <c r="C35" s="36"/>
      <c r="D35" s="36"/>
      <c r="E35" s="36"/>
      <c r="F35" s="36"/>
      <c r="G35" s="36"/>
      <c r="H35" s="36"/>
      <c r="I35" s="36"/>
      <c r="J35" s="36"/>
      <c r="K35" s="36"/>
      <c r="L35" s="36"/>
      <c r="M35" s="36"/>
      <c r="N35" s="36"/>
      <c r="O35" s="68"/>
    </row>
  </sheetData>
  <mergeCells count="6">
    <mergeCell ref="B26:O26"/>
    <mergeCell ref="B2:O2"/>
    <mergeCell ref="B3:O3"/>
    <mergeCell ref="B14:O14"/>
    <mergeCell ref="B15:O15"/>
    <mergeCell ref="B25:O25"/>
  </mergeCells>
  <hyperlinks>
    <hyperlink ref="P3" location="Índice!A1" display="Volver"/>
  </hyperlinks>
  <pageMargins left="0.70866141732283472" right="0.70866141732283472" top="0.74803149606299213" bottom="0.74803149606299213" header="0.31496062992125984" footer="0.31496062992125984"/>
  <pageSetup paperSize="1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2:V64"/>
  <sheetViews>
    <sheetView showGridLines="0" zoomScale="90" zoomScaleNormal="90" zoomScalePageLayoutView="125" workbookViewId="0"/>
  </sheetViews>
  <sheetFormatPr baseColWidth="10" defaultRowHeight="12.75" x14ac:dyDescent="0.2"/>
  <cols>
    <col min="1" max="1" width="6.7109375" style="3" customWidth="1"/>
    <col min="2" max="2" width="13.42578125" style="3" bestFit="1" customWidth="1"/>
    <col min="3" max="3" width="12.42578125" style="3" customWidth="1"/>
    <col min="4" max="4" width="12.140625" style="9" customWidth="1"/>
    <col min="5" max="5" width="12.42578125" style="9" customWidth="1"/>
    <col min="6" max="6" width="11.85546875" style="9" customWidth="1"/>
    <col min="7" max="7" width="12.28515625" style="9" customWidth="1"/>
    <col min="8" max="8" width="11.28515625" style="9" customWidth="1"/>
    <col min="9" max="9" width="12.42578125" style="9" customWidth="1"/>
    <col min="10" max="10" width="11.42578125" style="9" customWidth="1"/>
    <col min="11" max="11" width="13.42578125" style="9" customWidth="1"/>
    <col min="12" max="12" width="11.28515625" style="9" customWidth="1"/>
    <col min="13" max="13" width="12.140625" style="9" customWidth="1"/>
    <col min="14" max="14" width="12.42578125" style="9" customWidth="1"/>
    <col min="15" max="15" width="14.28515625" style="3" customWidth="1"/>
    <col min="16" max="16" width="11.42578125" style="3" customWidth="1"/>
    <col min="17" max="16384" width="11.42578125" style="3"/>
  </cols>
  <sheetData>
    <row r="2" spans="2:16" s="13" customFormat="1" ht="15.75" x14ac:dyDescent="0.25">
      <c r="B2" s="27"/>
      <c r="C2" s="3"/>
      <c r="D2" s="9"/>
      <c r="E2" s="78"/>
      <c r="F2" s="78"/>
      <c r="G2" s="78"/>
      <c r="H2" s="78"/>
      <c r="I2" s="78"/>
      <c r="J2" s="78"/>
      <c r="K2" s="78"/>
      <c r="L2" s="78"/>
      <c r="M2" s="78"/>
      <c r="N2" s="78"/>
      <c r="O2" s="28"/>
      <c r="P2" s="29" t="s">
        <v>41</v>
      </c>
    </row>
    <row r="3" spans="2:16" s="13" customFormat="1" ht="15.75" x14ac:dyDescent="0.25">
      <c r="B3" s="27" t="s">
        <v>79</v>
      </c>
      <c r="C3" s="27"/>
      <c r="D3" s="80"/>
      <c r="E3" s="78"/>
      <c r="F3" s="78"/>
      <c r="G3" s="78"/>
      <c r="H3" s="78"/>
      <c r="I3" s="78"/>
      <c r="J3" s="78"/>
      <c r="K3" s="78"/>
      <c r="L3" s="78"/>
      <c r="M3" s="78"/>
      <c r="N3" s="78"/>
      <c r="O3" s="28"/>
      <c r="P3" s="896" t="s">
        <v>1059</v>
      </c>
    </row>
    <row r="4" spans="2:16" s="13" customFormat="1" ht="15.75" x14ac:dyDescent="0.25">
      <c r="B4" s="31" t="s">
        <v>13</v>
      </c>
      <c r="C4" s="31"/>
      <c r="D4" s="80"/>
      <c r="E4" s="78"/>
      <c r="F4" s="78"/>
      <c r="G4" s="78"/>
      <c r="H4" s="78"/>
      <c r="I4" s="78"/>
      <c r="J4" s="78"/>
      <c r="K4" s="78"/>
      <c r="L4" s="78"/>
      <c r="M4" s="78"/>
      <c r="N4" s="78"/>
      <c r="O4" s="28"/>
      <c r="P4" s="29"/>
    </row>
    <row r="5" spans="2:16" x14ac:dyDescent="0.2">
      <c r="B5" s="12"/>
      <c r="C5" s="35"/>
      <c r="D5" s="82"/>
      <c r="E5" s="82"/>
      <c r="F5" s="82"/>
      <c r="G5" s="82"/>
      <c r="H5" s="82"/>
      <c r="I5" s="82"/>
      <c r="J5" s="82"/>
      <c r="K5" s="36"/>
      <c r="L5" s="36"/>
      <c r="M5" s="36"/>
      <c r="N5" s="36"/>
      <c r="O5" s="36"/>
      <c r="P5" s="36"/>
    </row>
    <row r="6" spans="2:16" x14ac:dyDescent="0.2">
      <c r="B6" s="1015" t="s">
        <v>62</v>
      </c>
      <c r="C6" s="935" t="s">
        <v>14</v>
      </c>
      <c r="D6" s="935" t="s">
        <v>15</v>
      </c>
      <c r="E6" s="935" t="s">
        <v>16</v>
      </c>
      <c r="F6" s="935" t="s">
        <v>17</v>
      </c>
      <c r="G6" s="935" t="s">
        <v>18</v>
      </c>
      <c r="H6" s="935" t="s">
        <v>19</v>
      </c>
      <c r="I6" s="935" t="s">
        <v>20</v>
      </c>
      <c r="J6" s="935" t="s">
        <v>21</v>
      </c>
      <c r="K6" s="935" t="s">
        <v>22</v>
      </c>
      <c r="L6" s="935" t="s">
        <v>23</v>
      </c>
      <c r="M6" s="935" t="s">
        <v>24</v>
      </c>
      <c r="N6" s="935" t="s">
        <v>25</v>
      </c>
      <c r="O6" s="1016" t="s">
        <v>40</v>
      </c>
      <c r="P6" s="35"/>
    </row>
    <row r="7" spans="2:16" x14ac:dyDescent="0.2">
      <c r="B7" s="1017" t="s">
        <v>40</v>
      </c>
      <c r="C7" s="83">
        <v>166463</v>
      </c>
      <c r="D7" s="83">
        <v>157920</v>
      </c>
      <c r="E7" s="83">
        <v>164118</v>
      </c>
      <c r="F7" s="83">
        <v>136016</v>
      </c>
      <c r="G7" s="83">
        <v>161883</v>
      </c>
      <c r="H7" s="83">
        <v>155995</v>
      </c>
      <c r="I7" s="83">
        <v>154862</v>
      </c>
      <c r="J7" s="83">
        <v>164121</v>
      </c>
      <c r="K7" s="83">
        <v>155884</v>
      </c>
      <c r="L7" s="83">
        <v>180569</v>
      </c>
      <c r="M7" s="83">
        <f>+M19+M31</f>
        <v>185586</v>
      </c>
      <c r="N7" s="84">
        <v>187177</v>
      </c>
      <c r="O7" s="1018">
        <v>1970594</v>
      </c>
      <c r="P7" s="85"/>
    </row>
    <row r="8" spans="2:16" x14ac:dyDescent="0.2">
      <c r="B8" s="1019" t="s">
        <v>63</v>
      </c>
      <c r="C8" s="1020">
        <v>125508</v>
      </c>
      <c r="D8" s="1021">
        <v>122356</v>
      </c>
      <c r="E8" s="1021">
        <v>127416</v>
      </c>
      <c r="F8" s="1021">
        <v>107365</v>
      </c>
      <c r="G8" s="1021">
        <v>130369</v>
      </c>
      <c r="H8" s="1021">
        <v>124067</v>
      </c>
      <c r="I8" s="1021">
        <v>119842</v>
      </c>
      <c r="J8" s="1021">
        <v>129020</v>
      </c>
      <c r="K8" s="1021">
        <v>127477</v>
      </c>
      <c r="L8" s="1021">
        <v>146094</v>
      </c>
      <c r="M8" s="1021">
        <f>+M20+M32</f>
        <v>147289</v>
      </c>
      <c r="N8" s="1022">
        <v>147432</v>
      </c>
      <c r="O8" s="1023">
        <v>1554235</v>
      </c>
      <c r="P8" s="1"/>
    </row>
    <row r="9" spans="2:16" x14ac:dyDescent="0.2">
      <c r="B9" s="1019" t="s">
        <v>64</v>
      </c>
      <c r="C9" s="1021">
        <v>17271</v>
      </c>
      <c r="D9" s="1021">
        <v>14746</v>
      </c>
      <c r="E9" s="1021">
        <v>15267</v>
      </c>
      <c r="F9" s="1021">
        <v>10654</v>
      </c>
      <c r="G9" s="1021">
        <v>11265</v>
      </c>
      <c r="H9" s="1021">
        <v>12277</v>
      </c>
      <c r="I9" s="1021">
        <v>13777</v>
      </c>
      <c r="J9" s="1021">
        <v>13007</v>
      </c>
      <c r="K9" s="1021">
        <v>9834</v>
      </c>
      <c r="L9" s="1021">
        <v>12501</v>
      </c>
      <c r="M9" s="1021">
        <f t="shared" ref="M9:M12" si="0">+M21+M33</f>
        <v>14182</v>
      </c>
      <c r="N9" s="1022">
        <v>13179</v>
      </c>
      <c r="O9" s="1023">
        <v>157960</v>
      </c>
      <c r="P9" s="1"/>
    </row>
    <row r="10" spans="2:16" x14ac:dyDescent="0.2">
      <c r="B10" s="1019" t="s">
        <v>65</v>
      </c>
      <c r="C10" s="1021">
        <v>15784</v>
      </c>
      <c r="D10" s="1021">
        <v>13971</v>
      </c>
      <c r="E10" s="1021">
        <v>14453</v>
      </c>
      <c r="F10" s="1021">
        <v>12203</v>
      </c>
      <c r="G10" s="1021">
        <v>13275</v>
      </c>
      <c r="H10" s="1021">
        <v>13048</v>
      </c>
      <c r="I10" s="1021">
        <v>14490</v>
      </c>
      <c r="J10" s="1021">
        <v>15077</v>
      </c>
      <c r="K10" s="1021">
        <v>12383</v>
      </c>
      <c r="L10" s="1021">
        <v>14828</v>
      </c>
      <c r="M10" s="1021">
        <f t="shared" si="0"/>
        <v>15829</v>
      </c>
      <c r="N10" s="1022">
        <v>17141</v>
      </c>
      <c r="O10" s="1023">
        <v>172482</v>
      </c>
      <c r="P10" s="1"/>
    </row>
    <row r="11" spans="2:16" x14ac:dyDescent="0.2">
      <c r="B11" s="1019" t="s">
        <v>66</v>
      </c>
      <c r="C11" s="1021">
        <v>6140</v>
      </c>
      <c r="D11" s="1021">
        <v>5380</v>
      </c>
      <c r="E11" s="1021">
        <v>5582</v>
      </c>
      <c r="F11" s="1021">
        <v>4633</v>
      </c>
      <c r="G11" s="1021">
        <v>5629</v>
      </c>
      <c r="H11" s="1021">
        <v>5244</v>
      </c>
      <c r="I11" s="1021">
        <v>5484</v>
      </c>
      <c r="J11" s="1021">
        <v>5713</v>
      </c>
      <c r="K11" s="1021">
        <v>4967</v>
      </c>
      <c r="L11" s="1021">
        <v>5849</v>
      </c>
      <c r="M11" s="1021">
        <f t="shared" si="0"/>
        <v>6810</v>
      </c>
      <c r="N11" s="1022">
        <v>7931</v>
      </c>
      <c r="O11" s="1023">
        <v>69362</v>
      </c>
      <c r="P11" s="1"/>
    </row>
    <row r="12" spans="2:16" x14ac:dyDescent="0.2">
      <c r="B12" s="1024" t="s">
        <v>67</v>
      </c>
      <c r="C12" s="86">
        <v>1760</v>
      </c>
      <c r="D12" s="86">
        <v>1467</v>
      </c>
      <c r="E12" s="86">
        <v>1400</v>
      </c>
      <c r="F12" s="86">
        <v>1161</v>
      </c>
      <c r="G12" s="86">
        <v>1345</v>
      </c>
      <c r="H12" s="86">
        <v>1359</v>
      </c>
      <c r="I12" s="86">
        <v>1269</v>
      </c>
      <c r="J12" s="86">
        <v>1304</v>
      </c>
      <c r="K12" s="86">
        <v>1223</v>
      </c>
      <c r="L12" s="86">
        <v>1297</v>
      </c>
      <c r="M12" s="86">
        <f t="shared" si="0"/>
        <v>1476</v>
      </c>
      <c r="N12" s="87">
        <v>1494</v>
      </c>
      <c r="O12" s="91">
        <v>16555</v>
      </c>
      <c r="P12" s="1"/>
    </row>
    <row r="13" spans="2:16" ht="13.5" customHeight="1" x14ac:dyDescent="0.2">
      <c r="B13" s="909" t="s">
        <v>80</v>
      </c>
      <c r="C13" s="6"/>
      <c r="D13" s="36"/>
      <c r="E13" s="36"/>
      <c r="F13" s="36"/>
      <c r="G13" s="36"/>
      <c r="H13" s="36"/>
      <c r="I13" s="36"/>
      <c r="J13" s="36"/>
      <c r="K13" s="36"/>
      <c r="L13" s="36"/>
      <c r="M13" s="36"/>
      <c r="N13" s="36"/>
      <c r="O13" s="36"/>
      <c r="P13" s="36"/>
    </row>
    <row r="14" spans="2:16" ht="12.75" customHeight="1" x14ac:dyDescent="0.25">
      <c r="C14" s="1"/>
      <c r="D14" s="2"/>
      <c r="E14" s="2"/>
      <c r="H14" s="88"/>
      <c r="O14" s="89"/>
      <c r="P14" s="89"/>
    </row>
    <row r="15" spans="2:16" s="13" customFormat="1" ht="20.25" customHeight="1" x14ac:dyDescent="0.25">
      <c r="B15" s="30" t="s">
        <v>81</v>
      </c>
      <c r="C15" s="19"/>
      <c r="D15" s="14"/>
      <c r="E15" s="14"/>
      <c r="F15" s="14"/>
      <c r="G15" s="14"/>
      <c r="H15" s="16"/>
      <c r="I15" s="14"/>
      <c r="J15" s="14"/>
      <c r="K15" s="14"/>
      <c r="L15" s="14"/>
      <c r="M15" s="14"/>
      <c r="N15" s="14"/>
      <c r="O15" s="28"/>
      <c r="P15" s="29"/>
    </row>
    <row r="16" spans="2:16" s="13" customFormat="1" ht="15.75" x14ac:dyDescent="0.25">
      <c r="B16" s="81" t="s">
        <v>13</v>
      </c>
      <c r="C16" s="31"/>
      <c r="D16" s="80"/>
      <c r="E16" s="78"/>
      <c r="F16" s="78"/>
      <c r="G16" s="78"/>
      <c r="H16" s="78"/>
      <c r="I16" s="14"/>
      <c r="J16" s="14"/>
      <c r="K16" s="14"/>
      <c r="L16" s="14"/>
      <c r="M16" s="14"/>
      <c r="N16" s="14"/>
      <c r="O16" s="28"/>
      <c r="P16" s="29"/>
    </row>
    <row r="17" spans="2:22" x14ac:dyDescent="0.2">
      <c r="B17" s="35"/>
      <c r="C17" s="36"/>
      <c r="D17" s="36"/>
      <c r="E17" s="36"/>
      <c r="F17" s="36"/>
      <c r="G17" s="36"/>
      <c r="H17" s="36"/>
      <c r="I17" s="36"/>
      <c r="J17" s="36"/>
      <c r="K17" s="36"/>
      <c r="L17" s="36"/>
      <c r="M17" s="36"/>
      <c r="N17" s="36"/>
      <c r="O17" s="36"/>
      <c r="P17" s="36"/>
    </row>
    <row r="18" spans="2:22" ht="18.75" customHeight="1" x14ac:dyDescent="0.2">
      <c r="B18" s="1015" t="s">
        <v>62</v>
      </c>
      <c r="C18" s="935" t="s">
        <v>14</v>
      </c>
      <c r="D18" s="935" t="s">
        <v>15</v>
      </c>
      <c r="E18" s="935" t="s">
        <v>16</v>
      </c>
      <c r="F18" s="935" t="s">
        <v>17</v>
      </c>
      <c r="G18" s="935" t="s">
        <v>18</v>
      </c>
      <c r="H18" s="935" t="s">
        <v>19</v>
      </c>
      <c r="I18" s="935" t="s">
        <v>20</v>
      </c>
      <c r="J18" s="935" t="s">
        <v>21</v>
      </c>
      <c r="K18" s="935" t="s">
        <v>22</v>
      </c>
      <c r="L18" s="935" t="s">
        <v>23</v>
      </c>
      <c r="M18" s="935" t="s">
        <v>24</v>
      </c>
      <c r="N18" s="935" t="s">
        <v>25</v>
      </c>
      <c r="O18" s="1016" t="s">
        <v>40</v>
      </c>
      <c r="P18" s="35"/>
    </row>
    <row r="19" spans="2:22" x14ac:dyDescent="0.2">
      <c r="B19" s="1017" t="s">
        <v>40</v>
      </c>
      <c r="C19" s="83">
        <v>142083</v>
      </c>
      <c r="D19" s="83">
        <v>136946</v>
      </c>
      <c r="E19" s="83">
        <v>141844</v>
      </c>
      <c r="F19" s="83">
        <v>116990</v>
      </c>
      <c r="G19" s="83">
        <v>140579</v>
      </c>
      <c r="H19" s="83">
        <v>133633</v>
      </c>
      <c r="I19" s="83">
        <v>130749</v>
      </c>
      <c r="J19" s="83">
        <v>139717</v>
      </c>
      <c r="K19" s="83">
        <v>135056</v>
      </c>
      <c r="L19" s="83">
        <v>156663</v>
      </c>
      <c r="M19" s="83">
        <v>159468</v>
      </c>
      <c r="N19" s="90">
        <v>157570</v>
      </c>
      <c r="O19" s="1018">
        <v>1691298</v>
      </c>
      <c r="P19" s="22"/>
      <c r="Q19" s="22"/>
      <c r="R19" s="22"/>
      <c r="S19" s="22"/>
      <c r="T19" s="22"/>
      <c r="U19" s="22"/>
      <c r="V19" s="22"/>
    </row>
    <row r="20" spans="2:22" ht="17.25" customHeight="1" x14ac:dyDescent="0.2">
      <c r="B20" s="1019" t="s">
        <v>63</v>
      </c>
      <c r="C20" s="1020">
        <v>118403</v>
      </c>
      <c r="D20" s="1021">
        <v>115688</v>
      </c>
      <c r="E20" s="1021">
        <v>120977</v>
      </c>
      <c r="F20" s="1021">
        <v>102730</v>
      </c>
      <c r="G20" s="1021">
        <v>124400</v>
      </c>
      <c r="H20" s="1021">
        <v>117086</v>
      </c>
      <c r="I20" s="1021">
        <v>112244</v>
      </c>
      <c r="J20" s="1021">
        <v>121435</v>
      </c>
      <c r="K20" s="1021">
        <v>121328</v>
      </c>
      <c r="L20" s="1021">
        <v>139175</v>
      </c>
      <c r="M20" s="1021">
        <v>139374</v>
      </c>
      <c r="N20" s="1023">
        <v>138640</v>
      </c>
      <c r="O20" s="1023">
        <v>1471480</v>
      </c>
      <c r="P20" s="85"/>
    </row>
    <row r="21" spans="2:22" ht="12.75" customHeight="1" x14ac:dyDescent="0.2">
      <c r="B21" s="1019" t="s">
        <v>64</v>
      </c>
      <c r="C21" s="1021">
        <v>13132</v>
      </c>
      <c r="D21" s="1021">
        <v>12443</v>
      </c>
      <c r="E21" s="1021">
        <v>12422</v>
      </c>
      <c r="F21" s="1021">
        <v>7158</v>
      </c>
      <c r="G21" s="1021">
        <v>7393</v>
      </c>
      <c r="H21" s="1021">
        <v>8078</v>
      </c>
      <c r="I21" s="1021">
        <v>9793</v>
      </c>
      <c r="J21" s="1021">
        <v>9165</v>
      </c>
      <c r="K21" s="1021">
        <v>6719</v>
      </c>
      <c r="L21" s="1021">
        <v>8853</v>
      </c>
      <c r="M21" s="1021">
        <v>9974</v>
      </c>
      <c r="N21" s="1023">
        <v>9052</v>
      </c>
      <c r="O21" s="1023">
        <v>114182</v>
      </c>
      <c r="P21" s="1"/>
    </row>
    <row r="22" spans="2:22" x14ac:dyDescent="0.2">
      <c r="B22" s="1019" t="s">
        <v>65</v>
      </c>
      <c r="C22" s="1021">
        <v>5126</v>
      </c>
      <c r="D22" s="1021">
        <v>4298</v>
      </c>
      <c r="E22" s="1021">
        <v>3838</v>
      </c>
      <c r="F22" s="1021">
        <v>3230</v>
      </c>
      <c r="G22" s="1021">
        <v>3993</v>
      </c>
      <c r="H22" s="1021">
        <v>3836</v>
      </c>
      <c r="I22" s="1021">
        <v>4140</v>
      </c>
      <c r="J22" s="1021">
        <v>4338</v>
      </c>
      <c r="K22" s="1021">
        <v>3055</v>
      </c>
      <c r="L22" s="1021">
        <v>3971</v>
      </c>
      <c r="M22" s="1021">
        <v>4687</v>
      </c>
      <c r="N22" s="1023">
        <v>4301</v>
      </c>
      <c r="O22" s="1023">
        <v>48813</v>
      </c>
      <c r="P22" s="1"/>
    </row>
    <row r="23" spans="2:22" x14ac:dyDescent="0.2">
      <c r="B23" s="1019" t="s">
        <v>66</v>
      </c>
      <c r="C23" s="1021">
        <v>3749</v>
      </c>
      <c r="D23" s="1021">
        <v>3165</v>
      </c>
      <c r="E23" s="1021">
        <v>3307</v>
      </c>
      <c r="F23" s="1021">
        <v>2794</v>
      </c>
      <c r="G23" s="1021">
        <v>3527</v>
      </c>
      <c r="H23" s="1021">
        <v>3345</v>
      </c>
      <c r="I23" s="1021">
        <v>3376</v>
      </c>
      <c r="J23" s="1021">
        <v>3549</v>
      </c>
      <c r="K23" s="1021">
        <v>2790</v>
      </c>
      <c r="L23" s="1021">
        <v>3455</v>
      </c>
      <c r="M23" s="1021">
        <v>4035</v>
      </c>
      <c r="N23" s="1023">
        <v>4156</v>
      </c>
      <c r="O23" s="1023">
        <v>41248</v>
      </c>
      <c r="P23" s="1"/>
    </row>
    <row r="24" spans="2:22" x14ac:dyDescent="0.2">
      <c r="B24" s="1024" t="s">
        <v>67</v>
      </c>
      <c r="C24" s="86">
        <v>1673</v>
      </c>
      <c r="D24" s="86">
        <v>1352</v>
      </c>
      <c r="E24" s="86">
        <v>1300</v>
      </c>
      <c r="F24" s="86">
        <v>1078</v>
      </c>
      <c r="G24" s="86">
        <v>1266</v>
      </c>
      <c r="H24" s="86">
        <v>1288</v>
      </c>
      <c r="I24" s="86">
        <v>1196</v>
      </c>
      <c r="J24" s="86">
        <v>1230</v>
      </c>
      <c r="K24" s="86">
        <v>1164</v>
      </c>
      <c r="L24" s="86">
        <v>1209</v>
      </c>
      <c r="M24" s="86">
        <v>1398</v>
      </c>
      <c r="N24" s="91">
        <v>1421</v>
      </c>
      <c r="O24" s="91">
        <v>15575</v>
      </c>
      <c r="P24" s="1"/>
    </row>
    <row r="25" spans="2:22" ht="12.75" customHeight="1" x14ac:dyDescent="0.25">
      <c r="B25" s="909" t="s">
        <v>80</v>
      </c>
      <c r="C25" s="1"/>
      <c r="D25" s="2"/>
      <c r="E25" s="36"/>
      <c r="F25" s="36"/>
      <c r="G25" s="36"/>
      <c r="H25" s="36"/>
      <c r="I25" s="36"/>
      <c r="J25" s="36"/>
      <c r="K25" s="36"/>
      <c r="L25" s="36"/>
      <c r="M25" s="36"/>
      <c r="N25" s="36"/>
      <c r="O25" s="36"/>
      <c r="P25" s="89"/>
    </row>
    <row r="26" spans="2:22" ht="15" x14ac:dyDescent="0.25">
      <c r="B26" s="1"/>
      <c r="C26" s="1"/>
      <c r="D26" s="2"/>
      <c r="E26" s="2"/>
      <c r="H26" s="88"/>
      <c r="O26" s="12"/>
      <c r="P26" s="89"/>
    </row>
    <row r="27" spans="2:22" s="13" customFormat="1" ht="15" x14ac:dyDescent="0.25">
      <c r="B27" s="30" t="s">
        <v>82</v>
      </c>
      <c r="C27" s="19"/>
      <c r="D27" s="14"/>
      <c r="E27" s="14"/>
      <c r="F27" s="14"/>
      <c r="G27" s="14"/>
      <c r="H27" s="16"/>
      <c r="I27" s="14"/>
      <c r="J27" s="14"/>
      <c r="K27" s="14"/>
      <c r="L27" s="14"/>
      <c r="M27" s="14"/>
      <c r="N27" s="14"/>
      <c r="O27" s="29"/>
      <c r="P27" s="92"/>
    </row>
    <row r="28" spans="2:22" s="13" customFormat="1" ht="15.75" x14ac:dyDescent="0.25">
      <c r="B28" s="81" t="s">
        <v>13</v>
      </c>
      <c r="C28" s="31"/>
      <c r="D28" s="80"/>
      <c r="E28" s="78"/>
      <c r="F28" s="78"/>
      <c r="G28" s="78"/>
      <c r="H28" s="78"/>
      <c r="I28" s="14"/>
      <c r="J28" s="14"/>
      <c r="K28" s="14"/>
      <c r="L28" s="14"/>
      <c r="M28" s="14"/>
      <c r="N28" s="14"/>
      <c r="O28" s="29"/>
      <c r="P28" s="93"/>
    </row>
    <row r="29" spans="2:22" x14ac:dyDescent="0.2">
      <c r="B29" s="35"/>
      <c r="C29" s="36"/>
      <c r="D29" s="36"/>
      <c r="E29" s="36"/>
      <c r="F29" s="36"/>
      <c r="G29" s="36"/>
      <c r="H29" s="36"/>
      <c r="I29" s="36"/>
      <c r="J29" s="94"/>
      <c r="K29" s="36"/>
      <c r="L29" s="36"/>
      <c r="M29" s="36"/>
      <c r="N29" s="36"/>
      <c r="O29" s="36"/>
      <c r="P29" s="94"/>
    </row>
    <row r="30" spans="2:22" ht="15" x14ac:dyDescent="0.25">
      <c r="B30" s="1015" t="s">
        <v>62</v>
      </c>
      <c r="C30" s="935" t="s">
        <v>14</v>
      </c>
      <c r="D30" s="935" t="s">
        <v>15</v>
      </c>
      <c r="E30" s="935" t="s">
        <v>16</v>
      </c>
      <c r="F30" s="935" t="s">
        <v>17</v>
      </c>
      <c r="G30" s="935" t="s">
        <v>18</v>
      </c>
      <c r="H30" s="935" t="s">
        <v>19</v>
      </c>
      <c r="I30" s="935" t="s">
        <v>20</v>
      </c>
      <c r="J30" s="935" t="s">
        <v>21</v>
      </c>
      <c r="K30" s="935" t="s">
        <v>22</v>
      </c>
      <c r="L30" s="935" t="s">
        <v>23</v>
      </c>
      <c r="M30" s="935" t="s">
        <v>24</v>
      </c>
      <c r="N30" s="935" t="s">
        <v>25</v>
      </c>
      <c r="O30" s="1016" t="s">
        <v>40</v>
      </c>
      <c r="P30" s="89"/>
    </row>
    <row r="31" spans="2:22" x14ac:dyDescent="0.2">
      <c r="B31" s="1017" t="s">
        <v>40</v>
      </c>
      <c r="C31" s="83">
        <v>24380</v>
      </c>
      <c r="D31" s="83">
        <v>20974</v>
      </c>
      <c r="E31" s="83">
        <v>22274</v>
      </c>
      <c r="F31" s="83">
        <v>19026</v>
      </c>
      <c r="G31" s="83">
        <v>21304</v>
      </c>
      <c r="H31" s="83">
        <v>22362</v>
      </c>
      <c r="I31" s="83">
        <v>24113</v>
      </c>
      <c r="J31" s="83">
        <v>24404</v>
      </c>
      <c r="K31" s="83">
        <v>20828</v>
      </c>
      <c r="L31" s="83">
        <v>23906</v>
      </c>
      <c r="M31" s="83">
        <v>26118</v>
      </c>
      <c r="N31" s="90">
        <v>29607</v>
      </c>
      <c r="O31" s="1018">
        <v>279296</v>
      </c>
      <c r="P31" s="22"/>
      <c r="Q31" s="22"/>
      <c r="R31" s="22"/>
      <c r="S31" s="22"/>
      <c r="T31" s="22"/>
      <c r="U31" s="22"/>
      <c r="V31" s="22"/>
    </row>
    <row r="32" spans="2:22" ht="15" x14ac:dyDescent="0.25">
      <c r="B32" s="1019" t="s">
        <v>63</v>
      </c>
      <c r="C32" s="1020">
        <v>7105</v>
      </c>
      <c r="D32" s="1021">
        <v>6668</v>
      </c>
      <c r="E32" s="1021">
        <v>6439</v>
      </c>
      <c r="F32" s="1021">
        <v>4635</v>
      </c>
      <c r="G32" s="1021">
        <v>5969</v>
      </c>
      <c r="H32" s="1021">
        <v>6981</v>
      </c>
      <c r="I32" s="1021">
        <v>7598</v>
      </c>
      <c r="J32" s="1021">
        <v>7585</v>
      </c>
      <c r="K32" s="1021">
        <v>6149</v>
      </c>
      <c r="L32" s="1021">
        <v>6919</v>
      </c>
      <c r="M32" s="1021">
        <v>7915</v>
      </c>
      <c r="N32" s="1023">
        <v>8792</v>
      </c>
      <c r="O32" s="1023">
        <v>82755</v>
      </c>
      <c r="P32" s="89"/>
    </row>
    <row r="33" spans="1:16" x14ac:dyDescent="0.2">
      <c r="B33" s="1019" t="s">
        <v>64</v>
      </c>
      <c r="C33" s="1021">
        <v>4139</v>
      </c>
      <c r="D33" s="1021">
        <v>2303</v>
      </c>
      <c r="E33" s="1021">
        <v>2845</v>
      </c>
      <c r="F33" s="1021">
        <v>3496</v>
      </c>
      <c r="G33" s="1021">
        <v>3872</v>
      </c>
      <c r="H33" s="1021">
        <v>4199</v>
      </c>
      <c r="I33" s="1021">
        <v>3984</v>
      </c>
      <c r="J33" s="1021">
        <v>3842</v>
      </c>
      <c r="K33" s="1021">
        <v>3115</v>
      </c>
      <c r="L33" s="1021">
        <v>3648</v>
      </c>
      <c r="M33" s="1021">
        <v>4208</v>
      </c>
      <c r="N33" s="1023">
        <v>4127</v>
      </c>
      <c r="O33" s="1023">
        <v>43778</v>
      </c>
      <c r="P33" s="1"/>
    </row>
    <row r="34" spans="1:16" ht="15" x14ac:dyDescent="0.25">
      <c r="B34" s="1019" t="s">
        <v>65</v>
      </c>
      <c r="C34" s="1021">
        <v>10658</v>
      </c>
      <c r="D34" s="1021">
        <v>9673</v>
      </c>
      <c r="E34" s="1021">
        <v>10615</v>
      </c>
      <c r="F34" s="1021">
        <v>8973</v>
      </c>
      <c r="G34" s="1021">
        <v>9282</v>
      </c>
      <c r="H34" s="1021">
        <v>9212</v>
      </c>
      <c r="I34" s="1021">
        <v>10350</v>
      </c>
      <c r="J34" s="1021">
        <v>10739</v>
      </c>
      <c r="K34" s="1021">
        <v>9328</v>
      </c>
      <c r="L34" s="1021">
        <v>10857</v>
      </c>
      <c r="M34" s="1021">
        <v>11142</v>
      </c>
      <c r="N34" s="1023">
        <v>12840</v>
      </c>
      <c r="O34" s="1023">
        <v>123669</v>
      </c>
      <c r="P34" s="89"/>
    </row>
    <row r="35" spans="1:16" ht="15" x14ac:dyDescent="0.25">
      <c r="B35" s="1019" t="s">
        <v>66</v>
      </c>
      <c r="C35" s="1021">
        <v>2391</v>
      </c>
      <c r="D35" s="1021">
        <v>2215</v>
      </c>
      <c r="E35" s="1021">
        <v>2275</v>
      </c>
      <c r="F35" s="1021">
        <v>1839</v>
      </c>
      <c r="G35" s="1021">
        <v>2102</v>
      </c>
      <c r="H35" s="1021">
        <v>1899</v>
      </c>
      <c r="I35" s="1021">
        <v>2108</v>
      </c>
      <c r="J35" s="1021">
        <v>2164</v>
      </c>
      <c r="K35" s="1021">
        <v>2177</v>
      </c>
      <c r="L35" s="1021">
        <v>2394</v>
      </c>
      <c r="M35" s="1021">
        <v>2775</v>
      </c>
      <c r="N35" s="1023">
        <v>3775</v>
      </c>
      <c r="O35" s="1023">
        <v>28114</v>
      </c>
      <c r="P35" s="89"/>
    </row>
    <row r="36" spans="1:16" ht="15" x14ac:dyDescent="0.25">
      <c r="B36" s="1024" t="s">
        <v>67</v>
      </c>
      <c r="C36" s="86">
        <v>87</v>
      </c>
      <c r="D36" s="86">
        <v>115</v>
      </c>
      <c r="E36" s="86">
        <v>100</v>
      </c>
      <c r="F36" s="86">
        <v>83</v>
      </c>
      <c r="G36" s="86">
        <v>79</v>
      </c>
      <c r="H36" s="86">
        <v>71</v>
      </c>
      <c r="I36" s="86">
        <v>73</v>
      </c>
      <c r="J36" s="86">
        <v>74</v>
      </c>
      <c r="K36" s="86">
        <v>59</v>
      </c>
      <c r="L36" s="86">
        <v>88</v>
      </c>
      <c r="M36" s="86">
        <v>78</v>
      </c>
      <c r="N36" s="91">
        <v>73</v>
      </c>
      <c r="O36" s="91">
        <v>980</v>
      </c>
      <c r="P36" s="89"/>
    </row>
    <row r="37" spans="1:16" ht="15" x14ac:dyDescent="0.25">
      <c r="B37" s="909" t="s">
        <v>80</v>
      </c>
      <c r="C37" s="6"/>
      <c r="D37" s="2"/>
      <c r="E37" s="36"/>
      <c r="F37" s="95"/>
      <c r="G37" s="36"/>
      <c r="H37" s="36"/>
      <c r="I37" s="36"/>
      <c r="J37" s="36"/>
      <c r="K37" s="36"/>
      <c r="L37" s="36"/>
      <c r="M37" s="94"/>
      <c r="N37" s="94"/>
      <c r="O37" s="5"/>
      <c r="P37" s="89"/>
    </row>
    <row r="38" spans="1:16" ht="15" x14ac:dyDescent="0.25">
      <c r="C38" s="1"/>
      <c r="D38" s="2"/>
      <c r="E38" s="2"/>
      <c r="H38" s="88"/>
      <c r="O38" s="1"/>
      <c r="P38" s="89"/>
    </row>
    <row r="39" spans="1:16" x14ac:dyDescent="0.2">
      <c r="A39" s="1"/>
      <c r="B39" s="1"/>
      <c r="C39" s="1"/>
      <c r="D39" s="2"/>
      <c r="E39" s="2"/>
      <c r="F39" s="2"/>
      <c r="G39" s="2"/>
      <c r="H39" s="2"/>
      <c r="I39" s="2"/>
      <c r="J39" s="2"/>
      <c r="K39" s="2"/>
      <c r="L39" s="2"/>
      <c r="M39" s="2"/>
      <c r="N39" s="2"/>
      <c r="O39" s="1"/>
      <c r="P39" s="1"/>
    </row>
    <row r="40" spans="1:16" s="13" customFormat="1" ht="15" x14ac:dyDescent="0.25">
      <c r="A40" s="92"/>
      <c r="B40" s="79" t="s">
        <v>83</v>
      </c>
      <c r="C40" s="19"/>
      <c r="D40" s="14"/>
      <c r="E40" s="14"/>
      <c r="F40" s="14"/>
      <c r="G40" s="14"/>
      <c r="H40" s="14"/>
      <c r="I40" s="14"/>
      <c r="J40" s="14"/>
      <c r="K40" s="14"/>
      <c r="L40" s="14"/>
      <c r="M40" s="14"/>
      <c r="N40" s="14"/>
      <c r="O40" s="19"/>
      <c r="P40" s="92"/>
    </row>
    <row r="41" spans="1:16" s="13" customFormat="1" ht="15" x14ac:dyDescent="0.25">
      <c r="A41" s="92"/>
      <c r="B41" s="81" t="s">
        <v>13</v>
      </c>
      <c r="C41" s="19"/>
      <c r="D41" s="14"/>
      <c r="E41" s="14"/>
      <c r="F41" s="14"/>
      <c r="G41" s="14"/>
      <c r="H41" s="14"/>
      <c r="I41" s="14"/>
      <c r="J41" s="14"/>
      <c r="K41" s="14"/>
      <c r="L41" s="14"/>
      <c r="M41" s="14"/>
      <c r="N41" s="14"/>
      <c r="O41" s="19"/>
      <c r="P41" s="92"/>
    </row>
    <row r="42" spans="1:16" x14ac:dyDescent="0.2">
      <c r="A42" s="1"/>
      <c r="B42" s="96"/>
      <c r="C42" s="97"/>
      <c r="D42" s="98"/>
      <c r="E42" s="98"/>
      <c r="F42" s="98"/>
      <c r="G42" s="98"/>
      <c r="H42" s="98"/>
      <c r="I42" s="98"/>
      <c r="J42" s="98"/>
      <c r="K42" s="98"/>
      <c r="L42" s="98"/>
      <c r="M42" s="98"/>
      <c r="N42" s="98"/>
      <c r="O42" s="97"/>
      <c r="P42" s="1"/>
    </row>
    <row r="43" spans="1:16" x14ac:dyDescent="0.2">
      <c r="A43" s="1"/>
      <c r="B43" s="35"/>
      <c r="P43" s="1"/>
    </row>
    <row r="44" spans="1:16" x14ac:dyDescent="0.2">
      <c r="A44" s="1"/>
      <c r="B44" s="53" t="s">
        <v>62</v>
      </c>
      <c r="C44" s="4" t="s">
        <v>14</v>
      </c>
      <c r="D44" s="4" t="s">
        <v>15</v>
      </c>
      <c r="E44" s="4" t="s">
        <v>16</v>
      </c>
      <c r="F44" s="4" t="s">
        <v>17</v>
      </c>
      <c r="G44" s="4" t="s">
        <v>18</v>
      </c>
      <c r="H44" s="4" t="s">
        <v>19</v>
      </c>
      <c r="I44" s="4" t="s">
        <v>20</v>
      </c>
      <c r="J44" s="4" t="s">
        <v>21</v>
      </c>
      <c r="K44" s="4" t="s">
        <v>22</v>
      </c>
      <c r="L44" s="4" t="s">
        <v>23</v>
      </c>
      <c r="M44" s="4" t="s">
        <v>24</v>
      </c>
      <c r="N44" s="4" t="s">
        <v>25</v>
      </c>
      <c r="O44" s="4" t="s">
        <v>40</v>
      </c>
      <c r="P44" s="1"/>
    </row>
    <row r="45" spans="1:16" x14ac:dyDescent="0.2">
      <c r="A45" s="1"/>
      <c r="B45" s="99" t="s">
        <v>63</v>
      </c>
      <c r="C45" s="100">
        <v>6</v>
      </c>
      <c r="D45" s="100">
        <v>5</v>
      </c>
      <c r="E45" s="100">
        <v>7</v>
      </c>
      <c r="F45" s="100">
        <v>4</v>
      </c>
      <c r="G45" s="100">
        <v>7</v>
      </c>
      <c r="H45" s="100">
        <v>14</v>
      </c>
      <c r="I45" s="101">
        <v>5</v>
      </c>
      <c r="J45" s="101">
        <v>6</v>
      </c>
      <c r="K45" s="101">
        <v>1</v>
      </c>
      <c r="L45" s="101">
        <v>6</v>
      </c>
      <c r="M45" s="101">
        <v>4</v>
      </c>
      <c r="N45" s="102">
        <v>6</v>
      </c>
      <c r="O45" s="101">
        <v>71</v>
      </c>
      <c r="P45" s="1"/>
    </row>
    <row r="46" spans="1:16" x14ac:dyDescent="0.2">
      <c r="A46" s="1"/>
      <c r="B46" s="99" t="s">
        <v>64</v>
      </c>
      <c r="C46" s="100">
        <v>0</v>
      </c>
      <c r="D46" s="100">
        <v>0</v>
      </c>
      <c r="E46" s="100">
        <v>0</v>
      </c>
      <c r="F46" s="100">
        <v>0</v>
      </c>
      <c r="G46" s="100">
        <v>0</v>
      </c>
      <c r="H46" s="100">
        <v>0</v>
      </c>
      <c r="I46" s="100">
        <v>0</v>
      </c>
      <c r="J46" s="100">
        <v>0</v>
      </c>
      <c r="K46" s="100">
        <v>0</v>
      </c>
      <c r="L46" s="100">
        <v>0</v>
      </c>
      <c r="M46" s="100">
        <v>0</v>
      </c>
      <c r="N46" s="102">
        <v>0</v>
      </c>
      <c r="O46" s="100">
        <v>0</v>
      </c>
      <c r="P46" s="1"/>
    </row>
    <row r="47" spans="1:16" x14ac:dyDescent="0.2">
      <c r="A47" s="1"/>
      <c r="B47" s="99" t="s">
        <v>65</v>
      </c>
      <c r="C47" s="100">
        <v>0</v>
      </c>
      <c r="D47" s="100">
        <v>0</v>
      </c>
      <c r="E47" s="100">
        <v>0</v>
      </c>
      <c r="F47" s="100">
        <v>0</v>
      </c>
      <c r="G47" s="100">
        <v>0</v>
      </c>
      <c r="H47" s="100">
        <v>0</v>
      </c>
      <c r="I47" s="100">
        <v>0</v>
      </c>
      <c r="J47" s="100">
        <v>0</v>
      </c>
      <c r="K47" s="100">
        <v>0</v>
      </c>
      <c r="L47" s="100">
        <v>0</v>
      </c>
      <c r="M47" s="100">
        <v>0</v>
      </c>
      <c r="N47" s="102">
        <v>0</v>
      </c>
      <c r="O47" s="100">
        <v>0</v>
      </c>
      <c r="P47" s="1"/>
    </row>
    <row r="48" spans="1:16" x14ac:dyDescent="0.2">
      <c r="A48" s="1"/>
      <c r="B48" s="99" t="s">
        <v>66</v>
      </c>
      <c r="C48" s="100">
        <v>0</v>
      </c>
      <c r="D48" s="100">
        <v>0</v>
      </c>
      <c r="E48" s="100">
        <v>0</v>
      </c>
      <c r="F48" s="100">
        <v>0</v>
      </c>
      <c r="G48" s="100">
        <v>0</v>
      </c>
      <c r="H48" s="100">
        <v>0</v>
      </c>
      <c r="I48" s="100">
        <v>0</v>
      </c>
      <c r="J48" s="100">
        <v>0</v>
      </c>
      <c r="K48" s="100">
        <v>0</v>
      </c>
      <c r="L48" s="100">
        <v>0</v>
      </c>
      <c r="M48" s="100">
        <v>0</v>
      </c>
      <c r="N48" s="102">
        <v>0</v>
      </c>
      <c r="O48" s="100">
        <v>0</v>
      </c>
      <c r="P48" s="1"/>
    </row>
    <row r="49" spans="1:16" x14ac:dyDescent="0.2">
      <c r="A49" s="1"/>
      <c r="B49" s="103" t="s">
        <v>67</v>
      </c>
      <c r="C49" s="104">
        <v>0</v>
      </c>
      <c r="D49" s="104">
        <v>0</v>
      </c>
      <c r="E49" s="104">
        <v>0</v>
      </c>
      <c r="F49" s="104">
        <v>0</v>
      </c>
      <c r="G49" s="104">
        <v>0</v>
      </c>
      <c r="H49" s="104">
        <v>0</v>
      </c>
      <c r="I49" s="104">
        <v>0</v>
      </c>
      <c r="J49" s="104">
        <v>0</v>
      </c>
      <c r="K49" s="104">
        <v>0</v>
      </c>
      <c r="L49" s="104">
        <v>0</v>
      </c>
      <c r="M49" s="104">
        <v>0</v>
      </c>
      <c r="N49" s="105">
        <v>0</v>
      </c>
      <c r="O49" s="104">
        <v>0</v>
      </c>
      <c r="P49" s="1"/>
    </row>
    <row r="50" spans="1:16" ht="15" x14ac:dyDescent="0.25">
      <c r="A50" s="1"/>
      <c r="B50" s="106" t="s">
        <v>40</v>
      </c>
      <c r="C50" s="107">
        <v>6</v>
      </c>
      <c r="D50" s="107">
        <v>5</v>
      </c>
      <c r="E50" s="107">
        <v>7</v>
      </c>
      <c r="F50" s="107">
        <v>4</v>
      </c>
      <c r="G50" s="107">
        <v>7</v>
      </c>
      <c r="H50" s="107">
        <v>14</v>
      </c>
      <c r="I50" s="108">
        <v>5</v>
      </c>
      <c r="J50" s="108">
        <v>6</v>
      </c>
      <c r="K50" s="108">
        <v>1</v>
      </c>
      <c r="L50" s="108">
        <v>6</v>
      </c>
      <c r="M50" s="108">
        <v>4</v>
      </c>
      <c r="N50" s="109">
        <v>6</v>
      </c>
      <c r="O50" s="108">
        <v>71</v>
      </c>
      <c r="P50" s="1"/>
    </row>
    <row r="51" spans="1:16" x14ac:dyDescent="0.2">
      <c r="A51" s="1"/>
      <c r="B51" s="1"/>
      <c r="C51" s="1"/>
      <c r="D51" s="2"/>
      <c r="E51" s="2"/>
      <c r="F51" s="2"/>
      <c r="G51" s="2"/>
      <c r="H51" s="2"/>
      <c r="I51" s="2"/>
      <c r="J51" s="2"/>
      <c r="K51" s="2"/>
      <c r="L51" s="2"/>
      <c r="M51" s="2"/>
      <c r="N51" s="2"/>
      <c r="O51" s="1"/>
      <c r="P51" s="1"/>
    </row>
    <row r="52" spans="1:16" x14ac:dyDescent="0.2">
      <c r="O52" s="12"/>
      <c r="P52" s="1"/>
    </row>
    <row r="55" spans="1:16" ht="15.75" x14ac:dyDescent="0.25">
      <c r="B55" s="27"/>
    </row>
    <row r="57" spans="1:16" x14ac:dyDescent="0.2">
      <c r="B57" s="110"/>
    </row>
    <row r="64" spans="1:16" x14ac:dyDescent="0.2">
      <c r="B64" s="110"/>
    </row>
  </sheetData>
  <hyperlinks>
    <hyperlink ref="B30" location="INDICE!C3" display="Volver al Indice"/>
    <hyperlink ref="P3" location="Índice!A1" display="Volver"/>
  </hyperlinks>
  <printOptions horizontalCentered="1"/>
  <pageMargins left="0.19685039370078741" right="0.19685039370078741" top="0.78740157480314965" bottom="0.98425196850393704" header="0" footer="0"/>
  <pageSetup paperSize="14" scale="7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V69"/>
  <sheetViews>
    <sheetView showGridLines="0" zoomScale="90" zoomScaleNormal="90" zoomScalePageLayoutView="125" workbookViewId="0"/>
  </sheetViews>
  <sheetFormatPr baseColWidth="10" defaultColWidth="10.85546875" defaultRowHeight="12.75" x14ac:dyDescent="0.2"/>
  <cols>
    <col min="1" max="1" width="6.7109375" style="3" customWidth="1"/>
    <col min="2" max="2" width="15.42578125" style="3" customWidth="1"/>
    <col min="3" max="3" width="12.42578125" style="9" customWidth="1"/>
    <col min="4" max="4" width="12.140625" style="9" customWidth="1"/>
    <col min="5" max="6" width="12.42578125" style="9" customWidth="1"/>
    <col min="7" max="7" width="12" style="9" bestFit="1" customWidth="1"/>
    <col min="8" max="8" width="12.140625" style="9" customWidth="1"/>
    <col min="9" max="10" width="12.42578125" style="9" customWidth="1"/>
    <col min="11" max="11" width="14.7109375" style="9" bestFit="1" customWidth="1"/>
    <col min="12" max="12" width="12.140625" style="9" customWidth="1"/>
    <col min="13" max="13" width="15.42578125" style="9" bestFit="1" customWidth="1"/>
    <col min="14" max="14" width="12.42578125" style="9" customWidth="1"/>
    <col min="15" max="15" width="14.42578125" style="9" customWidth="1"/>
    <col min="16" max="16" width="11.42578125" style="3" customWidth="1"/>
    <col min="17" max="16384" width="10.85546875" style="3"/>
  </cols>
  <sheetData>
    <row r="1" spans="2:16" x14ac:dyDescent="0.2">
      <c r="C1" s="3"/>
    </row>
    <row r="2" spans="2:16" ht="15.75" x14ac:dyDescent="0.25">
      <c r="B2" s="27"/>
      <c r="C2" s="3"/>
      <c r="E2" s="111"/>
      <c r="F2" s="111"/>
      <c r="G2" s="111"/>
      <c r="H2" s="111"/>
      <c r="I2" s="111"/>
      <c r="J2" s="111"/>
      <c r="K2" s="111"/>
      <c r="L2" s="111"/>
      <c r="M2" s="111"/>
      <c r="N2" s="111"/>
      <c r="O2" s="111"/>
      <c r="P2" s="75" t="s">
        <v>41</v>
      </c>
    </row>
    <row r="3" spans="2:16" ht="15.75" x14ac:dyDescent="0.25">
      <c r="B3" s="1013" t="s">
        <v>84</v>
      </c>
      <c r="C3" s="112"/>
      <c r="D3" s="112"/>
      <c r="E3" s="1014"/>
      <c r="F3" s="1014"/>
      <c r="G3" s="1014"/>
      <c r="H3" s="1014"/>
      <c r="I3" s="111"/>
      <c r="J3" s="111"/>
      <c r="K3" s="111"/>
      <c r="L3" s="111"/>
      <c r="M3" s="111"/>
      <c r="N3" s="111"/>
      <c r="O3" s="111"/>
      <c r="P3" s="896" t="s">
        <v>1059</v>
      </c>
    </row>
    <row r="4" spans="2:16" ht="15.75" x14ac:dyDescent="0.25">
      <c r="B4" s="113" t="s">
        <v>13</v>
      </c>
      <c r="C4" s="112"/>
      <c r="D4" s="112"/>
      <c r="E4" s="1014"/>
      <c r="F4" s="1014"/>
      <c r="G4" s="1014"/>
      <c r="H4" s="1014"/>
      <c r="I4" s="111"/>
      <c r="J4" s="111"/>
      <c r="K4" s="111"/>
      <c r="L4" s="111"/>
      <c r="M4" s="111"/>
      <c r="N4" s="111"/>
      <c r="O4" s="111"/>
      <c r="P4" s="75"/>
    </row>
    <row r="5" spans="2:16" ht="15.75" x14ac:dyDescent="0.25">
      <c r="B5" s="113" t="s">
        <v>85</v>
      </c>
      <c r="C5" s="112"/>
      <c r="D5" s="112"/>
      <c r="E5" s="1014"/>
      <c r="F5" s="1014"/>
      <c r="G5" s="1014"/>
      <c r="H5" s="1014"/>
      <c r="I5" s="111"/>
      <c r="J5" s="111"/>
      <c r="K5" s="111"/>
      <c r="L5" s="111"/>
      <c r="M5" s="111"/>
      <c r="N5" s="111"/>
      <c r="O5" s="111"/>
      <c r="P5" s="75"/>
    </row>
    <row r="6" spans="2:16" x14ac:dyDescent="0.2">
      <c r="B6" s="12"/>
      <c r="C6" s="82"/>
      <c r="D6" s="36"/>
      <c r="E6" s="36"/>
      <c r="F6" s="36"/>
      <c r="G6" s="36"/>
      <c r="H6" s="36"/>
      <c r="I6" s="36"/>
      <c r="J6" s="36"/>
      <c r="K6" s="36"/>
      <c r="L6" s="36"/>
      <c r="M6" s="36"/>
      <c r="N6" s="36"/>
      <c r="O6" s="82"/>
      <c r="P6" s="75"/>
    </row>
    <row r="7" spans="2:16" s="13" customFormat="1" x14ac:dyDescent="0.2">
      <c r="B7" s="944" t="s">
        <v>62</v>
      </c>
      <c r="C7" s="935" t="s">
        <v>14</v>
      </c>
      <c r="D7" s="935" t="s">
        <v>15</v>
      </c>
      <c r="E7" s="935" t="s">
        <v>16</v>
      </c>
      <c r="F7" s="935" t="s">
        <v>17</v>
      </c>
      <c r="G7" s="935" t="s">
        <v>18</v>
      </c>
      <c r="H7" s="935" t="s">
        <v>19</v>
      </c>
      <c r="I7" s="935" t="s">
        <v>20</v>
      </c>
      <c r="J7" s="935" t="s">
        <v>21</v>
      </c>
      <c r="K7" s="935" t="s">
        <v>22</v>
      </c>
      <c r="L7" s="935" t="s">
        <v>23</v>
      </c>
      <c r="M7" s="935" t="s">
        <v>24</v>
      </c>
      <c r="N7" s="935" t="s">
        <v>25</v>
      </c>
      <c r="O7" s="1188" t="s">
        <v>40</v>
      </c>
      <c r="P7" s="115"/>
    </row>
    <row r="8" spans="2:16" x14ac:dyDescent="0.2">
      <c r="B8" s="70" t="s">
        <v>40</v>
      </c>
      <c r="C8" s="15">
        <v>128224078.66500001</v>
      </c>
      <c r="D8" s="15">
        <v>108286910.65899999</v>
      </c>
      <c r="E8" s="15">
        <v>114856355.538</v>
      </c>
      <c r="F8" s="15">
        <v>84758818.850999996</v>
      </c>
      <c r="G8" s="15">
        <v>105271859.059</v>
      </c>
      <c r="H8" s="15">
        <v>110693329.68799999</v>
      </c>
      <c r="I8" s="15">
        <v>118484054.18099999</v>
      </c>
      <c r="J8" s="15">
        <v>132960051.62899999</v>
      </c>
      <c r="K8" s="15">
        <v>112860918.066</v>
      </c>
      <c r="L8" s="15">
        <v>127804420.73100001</v>
      </c>
      <c r="M8" s="15">
        <v>141520307.579</v>
      </c>
      <c r="N8" s="15">
        <v>145039398.48000002</v>
      </c>
      <c r="O8" s="495">
        <v>1430760503.1259999</v>
      </c>
      <c r="P8" s="85"/>
    </row>
    <row r="9" spans="2:16" x14ac:dyDescent="0.2">
      <c r="B9" s="1011" t="s">
        <v>63</v>
      </c>
      <c r="C9" s="116">
        <v>78180501.233999997</v>
      </c>
      <c r="D9" s="116">
        <v>66917433.685000002</v>
      </c>
      <c r="E9" s="116">
        <v>72303736.863999993</v>
      </c>
      <c r="F9" s="116">
        <v>53568724.001000002</v>
      </c>
      <c r="G9" s="116">
        <v>68424255.479000002</v>
      </c>
      <c r="H9" s="116">
        <v>71220811.290999994</v>
      </c>
      <c r="I9" s="116">
        <v>75631169.983999997</v>
      </c>
      <c r="J9" s="116">
        <v>88335489.553000003</v>
      </c>
      <c r="K9" s="116">
        <v>76324071.274000004</v>
      </c>
      <c r="L9" s="116">
        <v>80209994.968999997</v>
      </c>
      <c r="M9" s="117">
        <v>90078748.791999996</v>
      </c>
      <c r="N9" s="117">
        <v>94959010.416000009</v>
      </c>
      <c r="O9" s="117">
        <v>916153947.54199994</v>
      </c>
      <c r="P9" s="1"/>
    </row>
    <row r="10" spans="2:16" x14ac:dyDescent="0.2">
      <c r="B10" s="1011" t="s">
        <v>64</v>
      </c>
      <c r="C10" s="116">
        <v>22103953.414000001</v>
      </c>
      <c r="D10" s="116">
        <v>18010874.004999999</v>
      </c>
      <c r="E10" s="116">
        <v>19539714.495999999</v>
      </c>
      <c r="F10" s="116">
        <v>12849351.924000001</v>
      </c>
      <c r="G10" s="116">
        <v>13707129.498</v>
      </c>
      <c r="H10" s="116">
        <v>15640043.078</v>
      </c>
      <c r="I10" s="116">
        <v>19260648.427000001</v>
      </c>
      <c r="J10" s="116">
        <v>19340708.182</v>
      </c>
      <c r="K10" s="116">
        <v>15566992.574999999</v>
      </c>
      <c r="L10" s="116">
        <v>21998363.651000001</v>
      </c>
      <c r="M10" s="117">
        <v>23088142.033999998</v>
      </c>
      <c r="N10" s="117">
        <v>20339123.081999999</v>
      </c>
      <c r="O10" s="117">
        <v>221445044.36599997</v>
      </c>
      <c r="P10" s="1"/>
    </row>
    <row r="11" spans="2:16" x14ac:dyDescent="0.2">
      <c r="B11" s="1011" t="s">
        <v>65</v>
      </c>
      <c r="C11" s="116">
        <v>19560798.256000001</v>
      </c>
      <c r="D11" s="116">
        <v>16359319.674000001</v>
      </c>
      <c r="E11" s="116">
        <v>15438600.198000001</v>
      </c>
      <c r="F11" s="116">
        <v>12142950.896</v>
      </c>
      <c r="G11" s="116">
        <v>15398227.703</v>
      </c>
      <c r="H11" s="116">
        <v>16287377.062000001</v>
      </c>
      <c r="I11" s="116">
        <v>15977509.98</v>
      </c>
      <c r="J11" s="116">
        <v>16900033.473999999</v>
      </c>
      <c r="K11" s="116">
        <v>13634479.653000001</v>
      </c>
      <c r="L11" s="116">
        <v>17141272.545000002</v>
      </c>
      <c r="M11" s="117">
        <v>19060230.593000002</v>
      </c>
      <c r="N11" s="117">
        <v>19464920.232000001</v>
      </c>
      <c r="O11" s="117">
        <v>197365720.26599997</v>
      </c>
      <c r="P11" s="1"/>
    </row>
    <row r="12" spans="2:16" x14ac:dyDescent="0.2">
      <c r="B12" s="1011" t="s">
        <v>66</v>
      </c>
      <c r="C12" s="116">
        <v>6698401.3339999998</v>
      </c>
      <c r="D12" s="116">
        <v>5682972.7290000003</v>
      </c>
      <c r="E12" s="116">
        <v>6153392.0070000002</v>
      </c>
      <c r="F12" s="116">
        <v>5094334.5049999999</v>
      </c>
      <c r="G12" s="116">
        <v>6314480.9879999999</v>
      </c>
      <c r="H12" s="116">
        <v>6052812.3049999997</v>
      </c>
      <c r="I12" s="116">
        <v>6281699.4589999998</v>
      </c>
      <c r="J12" s="116">
        <v>6863465.2989999996</v>
      </c>
      <c r="K12" s="116">
        <v>6026456.3669999996</v>
      </c>
      <c r="L12" s="116">
        <v>6967724.9910000004</v>
      </c>
      <c r="M12" s="117">
        <v>7642126.6349999998</v>
      </c>
      <c r="N12" s="117">
        <v>8623080.3460000008</v>
      </c>
      <c r="O12" s="117">
        <v>78400946.965000004</v>
      </c>
      <c r="P12" s="1"/>
    </row>
    <row r="13" spans="2:16" x14ac:dyDescent="0.2">
      <c r="B13" s="1012" t="s">
        <v>67</v>
      </c>
      <c r="C13" s="8">
        <v>1680424.4269999999</v>
      </c>
      <c r="D13" s="8">
        <v>1316310.5660000001</v>
      </c>
      <c r="E13" s="8">
        <v>1420911.973</v>
      </c>
      <c r="F13" s="8">
        <v>1103457.5249999999</v>
      </c>
      <c r="G13" s="8">
        <v>1427765.3909999998</v>
      </c>
      <c r="H13" s="8">
        <v>1492285.952</v>
      </c>
      <c r="I13" s="8">
        <v>1333026.331</v>
      </c>
      <c r="J13" s="8">
        <v>1520355.121</v>
      </c>
      <c r="K13" s="8">
        <v>1308918.1969999999</v>
      </c>
      <c r="L13" s="8">
        <v>1487064.575</v>
      </c>
      <c r="M13" s="118">
        <v>1651059.5250000001</v>
      </c>
      <c r="N13" s="118">
        <v>1653264.39</v>
      </c>
      <c r="O13" s="118">
        <v>17394843.973000001</v>
      </c>
      <c r="P13" s="1"/>
    </row>
    <row r="14" spans="2:16" ht="13.5" customHeight="1" x14ac:dyDescent="0.25">
      <c r="B14" s="909" t="s">
        <v>80</v>
      </c>
      <c r="C14" s="2"/>
      <c r="D14" s="2"/>
      <c r="E14" s="36"/>
      <c r="F14" s="36"/>
      <c r="G14" s="36"/>
      <c r="H14" s="36"/>
      <c r="I14" s="36"/>
      <c r="J14" s="36"/>
      <c r="K14" s="36"/>
      <c r="L14" s="36"/>
      <c r="M14" s="36"/>
      <c r="N14" s="36"/>
      <c r="O14" s="36"/>
      <c r="P14" s="89"/>
    </row>
    <row r="15" spans="2:16" ht="12.75" customHeight="1" x14ac:dyDescent="0.25">
      <c r="B15" s="119"/>
      <c r="C15" s="2"/>
      <c r="D15" s="2"/>
      <c r="E15" s="2"/>
      <c r="F15" s="2"/>
      <c r="H15" s="88"/>
      <c r="O15" s="120"/>
      <c r="P15" s="89"/>
    </row>
    <row r="16" spans="2:16" ht="20.25" customHeight="1" x14ac:dyDescent="0.25">
      <c r="B16" s="1013" t="s">
        <v>86</v>
      </c>
      <c r="C16" s="14"/>
      <c r="D16" s="14"/>
      <c r="E16" s="14"/>
      <c r="F16" s="14"/>
      <c r="G16" s="14"/>
      <c r="H16" s="16"/>
      <c r="I16" s="14"/>
      <c r="J16" s="14"/>
      <c r="K16" s="14"/>
      <c r="L16" s="14"/>
      <c r="M16" s="98"/>
      <c r="N16" s="98"/>
      <c r="O16" s="82"/>
      <c r="P16" s="75"/>
    </row>
    <row r="17" spans="2:22" ht="15.75" x14ac:dyDescent="0.25">
      <c r="B17" s="113" t="s">
        <v>13</v>
      </c>
      <c r="C17" s="7"/>
      <c r="D17" s="7"/>
      <c r="E17" s="16"/>
      <c r="F17" s="16"/>
      <c r="G17" s="16"/>
      <c r="H17" s="16"/>
      <c r="I17" s="14"/>
      <c r="J17" s="14"/>
      <c r="K17" s="14"/>
      <c r="L17" s="14"/>
      <c r="M17" s="98"/>
      <c r="N17" s="98"/>
      <c r="O17" s="82"/>
      <c r="P17" s="75"/>
    </row>
    <row r="18" spans="2:22" ht="15.75" x14ac:dyDescent="0.25">
      <c r="B18" s="114" t="s">
        <v>85</v>
      </c>
      <c r="C18" s="112"/>
      <c r="D18" s="112"/>
      <c r="E18" s="111"/>
      <c r="F18" s="111"/>
      <c r="G18" s="111"/>
      <c r="H18" s="111"/>
      <c r="I18" s="111"/>
      <c r="J18" s="111"/>
      <c r="K18" s="111"/>
      <c r="L18" s="111"/>
      <c r="M18" s="111"/>
      <c r="N18" s="111"/>
      <c r="O18" s="111"/>
      <c r="P18" s="75"/>
    </row>
    <row r="19" spans="2:22" x14ac:dyDescent="0.2">
      <c r="B19" s="35"/>
      <c r="C19" s="36"/>
      <c r="D19" s="36"/>
      <c r="E19" s="36"/>
      <c r="F19" s="36"/>
      <c r="G19" s="36"/>
      <c r="H19" s="36"/>
      <c r="I19" s="36"/>
      <c r="J19" s="36"/>
      <c r="K19" s="36"/>
      <c r="L19" s="36"/>
      <c r="M19" s="36"/>
      <c r="N19" s="36"/>
      <c r="P19" s="75"/>
    </row>
    <row r="20" spans="2:22" s="13" customFormat="1" ht="18.75" customHeight="1" x14ac:dyDescent="0.2">
      <c r="B20" s="944" t="s">
        <v>62</v>
      </c>
      <c r="C20" s="935" t="s">
        <v>14</v>
      </c>
      <c r="D20" s="935" t="s">
        <v>15</v>
      </c>
      <c r="E20" s="935" t="s">
        <v>16</v>
      </c>
      <c r="F20" s="935" t="s">
        <v>17</v>
      </c>
      <c r="G20" s="935" t="s">
        <v>18</v>
      </c>
      <c r="H20" s="935" t="s">
        <v>19</v>
      </c>
      <c r="I20" s="935" t="s">
        <v>20</v>
      </c>
      <c r="J20" s="935" t="s">
        <v>21</v>
      </c>
      <c r="K20" s="935" t="s">
        <v>22</v>
      </c>
      <c r="L20" s="935" t="s">
        <v>23</v>
      </c>
      <c r="M20" s="935" t="s">
        <v>24</v>
      </c>
      <c r="N20" s="935" t="s">
        <v>25</v>
      </c>
      <c r="O20" s="1188" t="s">
        <v>40</v>
      </c>
      <c r="P20" s="115"/>
      <c r="Q20" s="22"/>
      <c r="R20" s="22"/>
      <c r="S20" s="22"/>
      <c r="T20" s="22"/>
      <c r="U20" s="22"/>
      <c r="V20" s="22"/>
    </row>
    <row r="21" spans="2:22" x14ac:dyDescent="0.2">
      <c r="B21" s="70" t="s">
        <v>40</v>
      </c>
      <c r="C21" s="15">
        <v>108726203.958</v>
      </c>
      <c r="D21" s="15">
        <v>93002232.903000012</v>
      </c>
      <c r="E21" s="15">
        <v>96444020.818000004</v>
      </c>
      <c r="F21" s="15">
        <v>69026253.842999995</v>
      </c>
      <c r="G21" s="15">
        <v>86852187.508000001</v>
      </c>
      <c r="H21" s="15">
        <v>90655362.261999995</v>
      </c>
      <c r="I21" s="15">
        <v>96499490.643000007</v>
      </c>
      <c r="J21" s="15">
        <v>111122033.817</v>
      </c>
      <c r="K21" s="15">
        <v>94094686.438999996</v>
      </c>
      <c r="L21" s="15">
        <v>106615481.682</v>
      </c>
      <c r="M21" s="15">
        <v>118771111.48</v>
      </c>
      <c r="N21" s="15">
        <v>119075726.2</v>
      </c>
      <c r="O21" s="495">
        <v>1190884791.5530002</v>
      </c>
      <c r="P21" s="75"/>
      <c r="Q21" s="22"/>
      <c r="R21" s="22"/>
      <c r="S21" s="22"/>
      <c r="T21" s="22"/>
      <c r="U21" s="22"/>
      <c r="V21" s="22"/>
    </row>
    <row r="22" spans="2:22" x14ac:dyDescent="0.2">
      <c r="B22" s="1011" t="s">
        <v>63</v>
      </c>
      <c r="C22" s="116">
        <v>73098148.370000005</v>
      </c>
      <c r="D22" s="116">
        <v>62580814.780000001</v>
      </c>
      <c r="E22" s="116">
        <v>66720758.111000001</v>
      </c>
      <c r="F22" s="116">
        <v>49682163.398999996</v>
      </c>
      <c r="G22" s="116">
        <v>63865573.219999999</v>
      </c>
      <c r="H22" s="116">
        <v>64741349.126999997</v>
      </c>
      <c r="I22" s="116">
        <v>68164291.400000006</v>
      </c>
      <c r="J22" s="116">
        <v>81321401.538000003</v>
      </c>
      <c r="K22" s="116">
        <v>70775881.25</v>
      </c>
      <c r="L22" s="116">
        <v>74154244.792999998</v>
      </c>
      <c r="M22" s="116">
        <v>83319799.643999994</v>
      </c>
      <c r="N22" s="117">
        <v>87342489.730000004</v>
      </c>
      <c r="O22" s="117">
        <v>845766915.36199999</v>
      </c>
      <c r="P22" s="85"/>
      <c r="Q22" s="22"/>
      <c r="R22" s="22"/>
      <c r="S22" s="22"/>
      <c r="T22" s="22"/>
      <c r="U22" s="22"/>
      <c r="V22" s="22"/>
    </row>
    <row r="23" spans="2:22" ht="12.75" customHeight="1" x14ac:dyDescent="0.2">
      <c r="B23" s="1011" t="s">
        <v>76</v>
      </c>
      <c r="C23" s="116">
        <v>18279871.177999999</v>
      </c>
      <c r="D23" s="116">
        <v>16063100.380999999</v>
      </c>
      <c r="E23" s="116">
        <v>16916692.239</v>
      </c>
      <c r="F23" s="116">
        <v>9526256.8389999997</v>
      </c>
      <c r="G23" s="116">
        <v>9912546.0329999998</v>
      </c>
      <c r="H23" s="116">
        <v>11581513.380000001</v>
      </c>
      <c r="I23" s="116">
        <v>15140577.427999999</v>
      </c>
      <c r="J23" s="116">
        <v>15464092.35</v>
      </c>
      <c r="K23" s="116">
        <v>12267412.375</v>
      </c>
      <c r="L23" s="116">
        <v>18379930.109999999</v>
      </c>
      <c r="M23" s="116">
        <v>19002535.767999999</v>
      </c>
      <c r="N23" s="117">
        <v>16279295.43</v>
      </c>
      <c r="O23" s="117">
        <v>178813823.51100001</v>
      </c>
      <c r="P23" s="1"/>
      <c r="Q23" s="22"/>
      <c r="R23" s="22"/>
      <c r="S23" s="22"/>
      <c r="T23" s="22"/>
      <c r="U23" s="22"/>
      <c r="V23" s="22"/>
    </row>
    <row r="24" spans="2:22" x14ac:dyDescent="0.2">
      <c r="B24" s="1011" t="s">
        <v>65</v>
      </c>
      <c r="C24" s="116">
        <v>11133823.517999999</v>
      </c>
      <c r="D24" s="116">
        <v>9089613.7070000004</v>
      </c>
      <c r="E24" s="116">
        <v>7005437.7489999998</v>
      </c>
      <c r="F24" s="116">
        <v>5104813.4029999999</v>
      </c>
      <c r="G24" s="116">
        <v>7116914.7379999999</v>
      </c>
      <c r="H24" s="116">
        <v>8397202.9639999997</v>
      </c>
      <c r="I24" s="116">
        <v>7403605.8760000002</v>
      </c>
      <c r="J24" s="116">
        <v>7893519.9570000004</v>
      </c>
      <c r="K24" s="116">
        <v>5690742.4079999998</v>
      </c>
      <c r="L24" s="116">
        <v>7806656.341</v>
      </c>
      <c r="M24" s="116">
        <v>9418592.6329999994</v>
      </c>
      <c r="N24" s="117">
        <v>8433710.8819999993</v>
      </c>
      <c r="O24" s="117">
        <v>94494634.176000014</v>
      </c>
      <c r="P24" s="1"/>
      <c r="Q24" s="22"/>
      <c r="R24" s="22"/>
      <c r="S24" s="22"/>
      <c r="T24" s="22"/>
      <c r="U24" s="22"/>
      <c r="V24" s="22"/>
    </row>
    <row r="25" spans="2:22" x14ac:dyDescent="0.2">
      <c r="B25" s="1011" t="s">
        <v>66</v>
      </c>
      <c r="C25" s="116">
        <v>4572811.1370000001</v>
      </c>
      <c r="D25" s="116">
        <v>3999486.29</v>
      </c>
      <c r="E25" s="116">
        <v>4420054.8480000002</v>
      </c>
      <c r="F25" s="116">
        <v>3642644.06</v>
      </c>
      <c r="G25" s="116">
        <v>4557582.8329999996</v>
      </c>
      <c r="H25" s="116">
        <v>4467130.0109999999</v>
      </c>
      <c r="I25" s="116">
        <v>4481367.5319999997</v>
      </c>
      <c r="J25" s="116">
        <v>4948573.3509999998</v>
      </c>
      <c r="K25" s="116">
        <v>4074457.6209999998</v>
      </c>
      <c r="L25" s="116">
        <v>4824125.6090000002</v>
      </c>
      <c r="M25" s="116">
        <v>5407197.2810000004</v>
      </c>
      <c r="N25" s="117">
        <v>5392401.0970000001</v>
      </c>
      <c r="O25" s="117">
        <v>54787831.670000009</v>
      </c>
      <c r="P25" s="1"/>
      <c r="Q25" s="22"/>
      <c r="R25" s="22"/>
      <c r="S25" s="22"/>
      <c r="T25" s="22"/>
      <c r="U25" s="22"/>
      <c r="V25" s="22"/>
    </row>
    <row r="26" spans="2:22" x14ac:dyDescent="0.2">
      <c r="B26" s="1012" t="s">
        <v>67</v>
      </c>
      <c r="C26" s="8">
        <v>1641549.7549999999</v>
      </c>
      <c r="D26" s="8">
        <v>1269217.7450000001</v>
      </c>
      <c r="E26" s="8">
        <v>1381077.871</v>
      </c>
      <c r="F26" s="8">
        <v>1070376.142</v>
      </c>
      <c r="G26" s="8">
        <v>1399570.6839999999</v>
      </c>
      <c r="H26" s="8">
        <v>1468166.78</v>
      </c>
      <c r="I26" s="8">
        <v>1309648.4069999999</v>
      </c>
      <c r="J26" s="8">
        <v>1494446.621</v>
      </c>
      <c r="K26" s="8">
        <v>1286192.7849999999</v>
      </c>
      <c r="L26" s="8">
        <v>1450524.8289999999</v>
      </c>
      <c r="M26" s="8">
        <v>1622986.1540000001</v>
      </c>
      <c r="N26" s="118">
        <v>1627829.044</v>
      </c>
      <c r="O26" s="118">
        <v>17021586.817000002</v>
      </c>
      <c r="P26" s="1"/>
      <c r="Q26" s="22"/>
      <c r="R26" s="22"/>
      <c r="S26" s="22"/>
      <c r="T26" s="22"/>
      <c r="U26" s="22"/>
      <c r="V26" s="22"/>
    </row>
    <row r="27" spans="2:22" ht="12.75" customHeight="1" x14ac:dyDescent="0.25">
      <c r="B27" s="909" t="s">
        <v>80</v>
      </c>
      <c r="C27" s="2"/>
      <c r="D27" s="36"/>
      <c r="E27" s="36"/>
      <c r="F27" s="36"/>
      <c r="G27" s="36"/>
      <c r="H27" s="36"/>
      <c r="I27" s="36"/>
      <c r="J27" s="36"/>
      <c r="K27" s="36"/>
      <c r="L27" s="36"/>
      <c r="M27" s="36"/>
      <c r="N27" s="36"/>
      <c r="O27" s="36"/>
      <c r="P27" s="89"/>
      <c r="Q27" s="22"/>
      <c r="R27" s="22"/>
      <c r="S27" s="22"/>
      <c r="T27" s="22"/>
      <c r="U27" s="22"/>
      <c r="V27" s="22"/>
    </row>
    <row r="28" spans="2:22" ht="15" x14ac:dyDescent="0.25">
      <c r="B28" s="119"/>
      <c r="C28" s="2"/>
      <c r="D28" s="2"/>
      <c r="E28" s="2"/>
      <c r="H28" s="88"/>
      <c r="J28" s="36"/>
      <c r="K28" s="36"/>
      <c r="L28" s="36"/>
      <c r="M28" s="36"/>
      <c r="N28" s="36"/>
      <c r="O28" s="10"/>
      <c r="P28" s="89"/>
      <c r="Q28" s="22"/>
      <c r="R28" s="22"/>
      <c r="S28" s="22"/>
      <c r="T28" s="22"/>
      <c r="U28" s="22"/>
      <c r="V28" s="22"/>
    </row>
    <row r="29" spans="2:22" ht="15.75" x14ac:dyDescent="0.25">
      <c r="B29" s="1013" t="s">
        <v>87</v>
      </c>
      <c r="C29" s="1013"/>
      <c r="D29" s="1013"/>
      <c r="E29" s="1013"/>
      <c r="F29" s="1013"/>
      <c r="G29" s="1013"/>
      <c r="H29" s="1013"/>
      <c r="I29" s="1013"/>
      <c r="J29" s="1013"/>
      <c r="K29" s="1013"/>
      <c r="L29" s="1013"/>
      <c r="M29" s="1013"/>
      <c r="N29" s="1013"/>
      <c r="O29" s="1013"/>
      <c r="P29" s="1"/>
      <c r="Q29" s="22"/>
      <c r="R29" s="22"/>
      <c r="S29" s="22"/>
      <c r="T29" s="22"/>
      <c r="U29" s="22"/>
      <c r="V29" s="22"/>
    </row>
    <row r="30" spans="2:22" ht="15.75" x14ac:dyDescent="0.25">
      <c r="B30" s="1335" t="s">
        <v>13</v>
      </c>
      <c r="C30" s="1335"/>
      <c r="D30" s="1335"/>
      <c r="E30" s="1335"/>
      <c r="F30" s="1335"/>
      <c r="G30" s="1335"/>
      <c r="H30" s="1335"/>
      <c r="I30" s="1335"/>
      <c r="J30" s="1335"/>
      <c r="K30" s="1335"/>
      <c r="L30" s="1335"/>
      <c r="M30" s="1335"/>
      <c r="N30" s="1335"/>
      <c r="O30" s="1335"/>
      <c r="P30" s="89"/>
      <c r="Q30" s="22"/>
      <c r="R30" s="22"/>
      <c r="S30" s="22"/>
      <c r="T30" s="22"/>
      <c r="U30" s="22"/>
      <c r="V30" s="22"/>
    </row>
    <row r="31" spans="2:22" ht="15" x14ac:dyDescent="0.25">
      <c r="B31" s="1334" t="s">
        <v>85</v>
      </c>
      <c r="C31" s="1334"/>
      <c r="D31" s="1334"/>
      <c r="E31" s="1334"/>
      <c r="F31" s="1334"/>
      <c r="G31" s="1334"/>
      <c r="H31" s="1334"/>
      <c r="I31" s="1334"/>
      <c r="J31" s="1334"/>
      <c r="K31" s="1334"/>
      <c r="L31" s="1334"/>
      <c r="M31" s="1334"/>
      <c r="N31" s="1334"/>
      <c r="O31" s="1334"/>
      <c r="P31" s="89"/>
      <c r="Q31" s="22"/>
      <c r="R31" s="22"/>
      <c r="S31" s="22"/>
      <c r="T31" s="22"/>
      <c r="U31" s="22"/>
      <c r="V31" s="22"/>
    </row>
    <row r="32" spans="2:22" x14ac:dyDescent="0.2">
      <c r="B32" s="121"/>
      <c r="C32" s="121"/>
      <c r="D32" s="121"/>
      <c r="E32" s="121"/>
      <c r="F32" s="121"/>
      <c r="G32" s="121"/>
      <c r="H32" s="121"/>
      <c r="I32" s="121"/>
      <c r="J32" s="121"/>
      <c r="K32" s="121"/>
      <c r="L32" s="121"/>
      <c r="M32" s="121"/>
      <c r="N32" s="121"/>
      <c r="O32" s="121"/>
      <c r="P32" s="1"/>
      <c r="Q32" s="22"/>
      <c r="R32" s="22"/>
      <c r="S32" s="22"/>
      <c r="T32" s="22"/>
      <c r="U32" s="22"/>
      <c r="V32" s="22"/>
    </row>
    <row r="33" spans="1:22" s="13" customFormat="1" ht="15" x14ac:dyDescent="0.25">
      <c r="B33" s="944" t="s">
        <v>62</v>
      </c>
      <c r="C33" s="935" t="s">
        <v>14</v>
      </c>
      <c r="D33" s="935" t="s">
        <v>15</v>
      </c>
      <c r="E33" s="935" t="s">
        <v>16</v>
      </c>
      <c r="F33" s="935" t="s">
        <v>17</v>
      </c>
      <c r="G33" s="935" t="s">
        <v>18</v>
      </c>
      <c r="H33" s="935" t="s">
        <v>19</v>
      </c>
      <c r="I33" s="935" t="s">
        <v>20</v>
      </c>
      <c r="J33" s="935" t="s">
        <v>21</v>
      </c>
      <c r="K33" s="935" t="s">
        <v>22</v>
      </c>
      <c r="L33" s="935" t="s">
        <v>23</v>
      </c>
      <c r="M33" s="935" t="s">
        <v>24</v>
      </c>
      <c r="N33" s="935" t="s">
        <v>25</v>
      </c>
      <c r="O33" s="1188" t="s">
        <v>40</v>
      </c>
      <c r="P33" s="93"/>
      <c r="Q33" s="22"/>
      <c r="R33" s="22"/>
      <c r="S33" s="22"/>
      <c r="T33" s="22"/>
      <c r="U33" s="22"/>
      <c r="V33" s="22"/>
    </row>
    <row r="34" spans="1:22" x14ac:dyDescent="0.2">
      <c r="B34" s="70" t="s">
        <v>40</v>
      </c>
      <c r="C34" s="15">
        <v>19497874.706999999</v>
      </c>
      <c r="D34" s="15">
        <v>15284677.755999999</v>
      </c>
      <c r="E34" s="15">
        <v>18412334.719999999</v>
      </c>
      <c r="F34" s="15">
        <v>15732565.007999999</v>
      </c>
      <c r="G34" s="15">
        <v>18419671.550999999</v>
      </c>
      <c r="H34" s="15">
        <v>20037967.425999999</v>
      </c>
      <c r="I34" s="15">
        <v>21984563.537999999</v>
      </c>
      <c r="J34" s="15">
        <v>21838017.811999999</v>
      </c>
      <c r="K34" s="15">
        <v>18766231.627</v>
      </c>
      <c r="L34" s="15">
        <v>21188939.048999999</v>
      </c>
      <c r="M34" s="15">
        <v>22749196.098999999</v>
      </c>
      <c r="N34" s="15">
        <v>25963672.280000001</v>
      </c>
      <c r="O34" s="495">
        <v>239875711.57300001</v>
      </c>
      <c r="P34" s="1"/>
      <c r="Q34" s="22"/>
      <c r="R34" s="22"/>
      <c r="S34" s="22"/>
      <c r="T34" s="22"/>
      <c r="U34" s="22"/>
      <c r="V34" s="22"/>
    </row>
    <row r="35" spans="1:22" ht="15" x14ac:dyDescent="0.25">
      <c r="B35" s="1011" t="s">
        <v>63</v>
      </c>
      <c r="C35" s="116">
        <v>5082352.8640000001</v>
      </c>
      <c r="D35" s="116">
        <v>4336618.9050000003</v>
      </c>
      <c r="E35" s="116">
        <v>5582978.7529999996</v>
      </c>
      <c r="F35" s="116">
        <v>3886560.602</v>
      </c>
      <c r="G35" s="116">
        <v>4558682.2589999996</v>
      </c>
      <c r="H35" s="116">
        <v>6479462.1639999999</v>
      </c>
      <c r="I35" s="116">
        <v>7466878.5839999998</v>
      </c>
      <c r="J35" s="116">
        <v>7014088.0149999997</v>
      </c>
      <c r="K35" s="116">
        <v>5548190.0240000002</v>
      </c>
      <c r="L35" s="116">
        <v>6055750.176</v>
      </c>
      <c r="M35" s="116">
        <v>6758949.148</v>
      </c>
      <c r="N35" s="117">
        <v>7616520.6859999998</v>
      </c>
      <c r="O35" s="117">
        <v>70387032.180000007</v>
      </c>
      <c r="P35" s="89"/>
    </row>
    <row r="36" spans="1:22" x14ac:dyDescent="0.2">
      <c r="B36" s="1011" t="s">
        <v>76</v>
      </c>
      <c r="C36" s="116">
        <v>3824082.236</v>
      </c>
      <c r="D36" s="116">
        <v>1947773.6240000001</v>
      </c>
      <c r="E36" s="116">
        <v>2623022.2570000002</v>
      </c>
      <c r="F36" s="116">
        <v>3323095.085</v>
      </c>
      <c r="G36" s="116">
        <v>3794583.4649999999</v>
      </c>
      <c r="H36" s="116">
        <v>4058529.6979999999</v>
      </c>
      <c r="I36" s="116">
        <v>4120070.9989999998</v>
      </c>
      <c r="J36" s="116">
        <v>3876615.8319999999</v>
      </c>
      <c r="K36" s="116">
        <v>3299580.2</v>
      </c>
      <c r="L36" s="116">
        <v>3618433.5410000002</v>
      </c>
      <c r="M36" s="116">
        <v>4085606.2659999998</v>
      </c>
      <c r="N36" s="117">
        <v>4059827.6519999998</v>
      </c>
      <c r="O36" s="117">
        <v>42631220.855000004</v>
      </c>
      <c r="P36" s="1"/>
    </row>
    <row r="37" spans="1:22" ht="15" x14ac:dyDescent="0.25">
      <c r="B37" s="1011" t="s">
        <v>65</v>
      </c>
      <c r="C37" s="116">
        <v>8426974.7379999999</v>
      </c>
      <c r="D37" s="116">
        <v>7269705.9670000002</v>
      </c>
      <c r="E37" s="116">
        <v>8433162.4489999991</v>
      </c>
      <c r="F37" s="116">
        <v>7038137.4929999998</v>
      </c>
      <c r="G37" s="116">
        <v>8281312.9649999999</v>
      </c>
      <c r="H37" s="116">
        <v>7890174.0980000002</v>
      </c>
      <c r="I37" s="116">
        <v>8573904.1040000003</v>
      </c>
      <c r="J37" s="116">
        <v>9006513.5170000009</v>
      </c>
      <c r="K37" s="116">
        <v>7943737.2450000001</v>
      </c>
      <c r="L37" s="116">
        <v>9334616.2039999999</v>
      </c>
      <c r="M37" s="116">
        <v>9641637.9600000009</v>
      </c>
      <c r="N37" s="117">
        <v>11031209.35</v>
      </c>
      <c r="O37" s="117">
        <v>102871086.09</v>
      </c>
      <c r="P37" s="89"/>
    </row>
    <row r="38" spans="1:22" ht="15" x14ac:dyDescent="0.25">
      <c r="B38" s="1011" t="s">
        <v>66</v>
      </c>
      <c r="C38" s="116">
        <v>2125590.1970000002</v>
      </c>
      <c r="D38" s="116">
        <v>1683486.439</v>
      </c>
      <c r="E38" s="116">
        <v>1733337.159</v>
      </c>
      <c r="F38" s="116">
        <v>1451690.4450000001</v>
      </c>
      <c r="G38" s="116">
        <v>1756898.155</v>
      </c>
      <c r="H38" s="116">
        <v>1585682.294</v>
      </c>
      <c r="I38" s="116">
        <v>1800331.9269999999</v>
      </c>
      <c r="J38" s="116">
        <v>1914891.9480000001</v>
      </c>
      <c r="K38" s="116">
        <v>1951998.746</v>
      </c>
      <c r="L38" s="116">
        <v>2143599.3820000002</v>
      </c>
      <c r="M38" s="116">
        <v>2234929.3539999998</v>
      </c>
      <c r="N38" s="117">
        <v>3230679.2489999998</v>
      </c>
      <c r="O38" s="117">
        <v>23613115.294999994</v>
      </c>
      <c r="P38" s="89"/>
    </row>
    <row r="39" spans="1:22" ht="15" x14ac:dyDescent="0.25">
      <c r="B39" s="1012" t="s">
        <v>67</v>
      </c>
      <c r="C39" s="8">
        <v>38874.671999999999</v>
      </c>
      <c r="D39" s="8">
        <v>47092.821000000004</v>
      </c>
      <c r="E39" s="8">
        <v>39834.101999999999</v>
      </c>
      <c r="F39" s="8">
        <v>33081.383000000002</v>
      </c>
      <c r="G39" s="8">
        <v>28194.706999999999</v>
      </c>
      <c r="H39" s="8">
        <v>24119.171999999999</v>
      </c>
      <c r="I39" s="8">
        <v>23377.923999999999</v>
      </c>
      <c r="J39" s="8">
        <v>25908.5</v>
      </c>
      <c r="K39" s="8">
        <v>22725.412</v>
      </c>
      <c r="L39" s="8">
        <v>36539.745999999999</v>
      </c>
      <c r="M39" s="8">
        <v>28073.370999999999</v>
      </c>
      <c r="N39" s="118">
        <v>25435.346000000001</v>
      </c>
      <c r="O39" s="118">
        <v>373257.15599999996</v>
      </c>
      <c r="P39" s="89"/>
    </row>
    <row r="40" spans="1:22" ht="15" x14ac:dyDescent="0.25">
      <c r="B40" s="909" t="s">
        <v>80</v>
      </c>
      <c r="C40" s="2"/>
      <c r="D40" s="36"/>
      <c r="E40" s="36"/>
      <c r="F40" s="36"/>
      <c r="G40" s="36"/>
      <c r="H40" s="36"/>
      <c r="I40" s="36"/>
      <c r="J40" s="36"/>
      <c r="K40" s="36"/>
      <c r="L40" s="36"/>
      <c r="M40" s="36"/>
      <c r="N40" s="36"/>
      <c r="P40" s="89"/>
    </row>
    <row r="41" spans="1:22" ht="15" x14ac:dyDescent="0.25">
      <c r="B41" s="119"/>
      <c r="C41" s="2"/>
      <c r="D41" s="2"/>
      <c r="E41" s="2"/>
      <c r="H41" s="88"/>
      <c r="O41" s="2"/>
      <c r="P41" s="89"/>
    </row>
    <row r="42" spans="1:22" x14ac:dyDescent="0.2">
      <c r="A42" s="1"/>
      <c r="B42" s="1"/>
      <c r="C42" s="2"/>
      <c r="D42" s="2"/>
      <c r="E42" s="2"/>
      <c r="F42" s="2"/>
      <c r="G42" s="2"/>
      <c r="H42" s="2"/>
      <c r="I42" s="2"/>
      <c r="J42" s="2"/>
      <c r="K42" s="2"/>
      <c r="L42" s="2"/>
      <c r="M42" s="2"/>
      <c r="N42" s="2"/>
      <c r="O42" s="2"/>
      <c r="P42" s="1"/>
    </row>
    <row r="43" spans="1:22" ht="15" customHeight="1" x14ac:dyDescent="0.25">
      <c r="A43" s="1"/>
      <c r="B43" s="1013" t="s">
        <v>1073</v>
      </c>
      <c r="C43" s="1013"/>
      <c r="D43" s="1013"/>
      <c r="E43" s="1013"/>
      <c r="F43" s="1013"/>
      <c r="G43" s="1013"/>
      <c r="H43" s="1013"/>
      <c r="I43" s="1013"/>
      <c r="J43" s="1013"/>
      <c r="K43" s="1013"/>
      <c r="L43" s="1013"/>
      <c r="M43" s="1013"/>
      <c r="N43" s="1013"/>
      <c r="O43" s="1013"/>
      <c r="P43" s="1"/>
    </row>
    <row r="44" spans="1:22" ht="15" x14ac:dyDescent="0.25">
      <c r="A44" s="1"/>
      <c r="B44" s="1336" t="s">
        <v>88</v>
      </c>
      <c r="C44" s="1336"/>
      <c r="D44" s="1336"/>
      <c r="E44" s="1336"/>
      <c r="F44" s="1336"/>
      <c r="G44" s="1336"/>
      <c r="H44" s="1336"/>
      <c r="I44" s="1336"/>
      <c r="J44" s="1336"/>
      <c r="K44" s="1336"/>
      <c r="L44" s="1336"/>
      <c r="M44" s="1336"/>
      <c r="N44" s="1336"/>
      <c r="O44" s="1336"/>
      <c r="P44" s="1"/>
    </row>
    <row r="45" spans="1:22" x14ac:dyDescent="0.2">
      <c r="A45" s="1"/>
      <c r="B45" s="1334" t="s">
        <v>85</v>
      </c>
      <c r="C45" s="1334"/>
      <c r="D45" s="1334"/>
      <c r="E45" s="1334"/>
      <c r="F45" s="1334"/>
      <c r="G45" s="1334"/>
      <c r="H45" s="1334"/>
      <c r="I45" s="1334"/>
      <c r="J45" s="1334"/>
      <c r="K45" s="1334"/>
      <c r="L45" s="1334"/>
      <c r="M45" s="1334"/>
      <c r="N45" s="1334"/>
      <c r="O45" s="1334"/>
      <c r="P45" s="1"/>
    </row>
    <row r="46" spans="1:22" x14ac:dyDescent="0.2">
      <c r="A46" s="1"/>
      <c r="B46" s="75"/>
      <c r="M46" s="95"/>
      <c r="P46" s="1"/>
    </row>
    <row r="47" spans="1:22" s="13" customFormat="1" x14ac:dyDescent="0.2">
      <c r="A47" s="92"/>
      <c r="B47" s="944" t="s">
        <v>62</v>
      </c>
      <c r="C47" s="935" t="s">
        <v>14</v>
      </c>
      <c r="D47" s="935" t="s">
        <v>15</v>
      </c>
      <c r="E47" s="935" t="s">
        <v>16</v>
      </c>
      <c r="F47" s="935" t="s">
        <v>17</v>
      </c>
      <c r="G47" s="935" t="s">
        <v>18</v>
      </c>
      <c r="H47" s="935" t="s">
        <v>19</v>
      </c>
      <c r="I47" s="935" t="s">
        <v>20</v>
      </c>
      <c r="J47" s="935" t="s">
        <v>21</v>
      </c>
      <c r="K47" s="935" t="s">
        <v>22</v>
      </c>
      <c r="L47" s="935" t="s">
        <v>23</v>
      </c>
      <c r="M47" s="935" t="s">
        <v>24</v>
      </c>
      <c r="N47" s="935" t="s">
        <v>25</v>
      </c>
      <c r="O47" s="984" t="s">
        <v>40</v>
      </c>
      <c r="P47" s="92"/>
    </row>
    <row r="48" spans="1:22" x14ac:dyDescent="0.2">
      <c r="A48" s="1"/>
      <c r="B48" s="1011" t="s">
        <v>63</v>
      </c>
      <c r="C48" s="116">
        <v>115728.34</v>
      </c>
      <c r="D48" s="116">
        <v>128692.56299999999</v>
      </c>
      <c r="E48" s="116">
        <v>121305.51700000001</v>
      </c>
      <c r="F48" s="116">
        <v>59981.45</v>
      </c>
      <c r="G48" s="116">
        <v>214102.01199999999</v>
      </c>
      <c r="H48" s="116">
        <v>422449.84299999999</v>
      </c>
      <c r="I48" s="116">
        <v>140906.519</v>
      </c>
      <c r="J48" s="116">
        <v>152718.29699999999</v>
      </c>
      <c r="K48" s="116">
        <v>72593.858999999997</v>
      </c>
      <c r="L48" s="116">
        <v>175146.71299999999</v>
      </c>
      <c r="M48" s="116">
        <v>100651.671</v>
      </c>
      <c r="N48" s="117">
        <v>143613</v>
      </c>
      <c r="O48" s="117">
        <v>1847889.7840000002</v>
      </c>
      <c r="P48" s="1"/>
    </row>
    <row r="49" spans="1:16" x14ac:dyDescent="0.2">
      <c r="A49" s="1"/>
      <c r="B49" s="1011" t="s">
        <v>64</v>
      </c>
      <c r="C49" s="116">
        <v>0</v>
      </c>
      <c r="D49" s="116">
        <v>0</v>
      </c>
      <c r="E49" s="116">
        <v>0</v>
      </c>
      <c r="F49" s="116">
        <v>0</v>
      </c>
      <c r="G49" s="116">
        <v>0</v>
      </c>
      <c r="H49" s="116">
        <v>0</v>
      </c>
      <c r="I49" s="116">
        <v>0</v>
      </c>
      <c r="J49" s="116">
        <v>0</v>
      </c>
      <c r="K49" s="116">
        <v>0</v>
      </c>
      <c r="L49" s="116">
        <v>0</v>
      </c>
      <c r="M49" s="116">
        <v>0</v>
      </c>
      <c r="N49" s="117">
        <v>0</v>
      </c>
      <c r="O49" s="117">
        <v>0</v>
      </c>
      <c r="P49" s="1"/>
    </row>
    <row r="50" spans="1:16" x14ac:dyDescent="0.2">
      <c r="A50" s="1"/>
      <c r="B50" s="1011" t="s">
        <v>65</v>
      </c>
      <c r="C50" s="116">
        <v>0</v>
      </c>
      <c r="D50" s="116">
        <v>0</v>
      </c>
      <c r="E50" s="116">
        <v>0</v>
      </c>
      <c r="F50" s="116">
        <v>0</v>
      </c>
      <c r="G50" s="116">
        <v>0</v>
      </c>
      <c r="H50" s="116">
        <v>0</v>
      </c>
      <c r="I50" s="116">
        <v>0</v>
      </c>
      <c r="J50" s="116">
        <v>0</v>
      </c>
      <c r="K50" s="116">
        <v>0</v>
      </c>
      <c r="L50" s="116">
        <v>0</v>
      </c>
      <c r="M50" s="116">
        <v>0</v>
      </c>
      <c r="N50" s="117">
        <v>0</v>
      </c>
      <c r="O50" s="117">
        <v>0</v>
      </c>
      <c r="P50" s="1"/>
    </row>
    <row r="51" spans="1:16" x14ac:dyDescent="0.2">
      <c r="A51" s="1"/>
      <c r="B51" s="1011" t="s">
        <v>66</v>
      </c>
      <c r="C51" s="116">
        <v>0</v>
      </c>
      <c r="D51" s="116">
        <v>0</v>
      </c>
      <c r="E51" s="116">
        <v>0</v>
      </c>
      <c r="F51" s="116">
        <v>0</v>
      </c>
      <c r="G51" s="116">
        <v>0</v>
      </c>
      <c r="H51" s="116">
        <v>0</v>
      </c>
      <c r="I51" s="116">
        <v>0</v>
      </c>
      <c r="J51" s="116">
        <v>0</v>
      </c>
      <c r="K51" s="116">
        <v>0</v>
      </c>
      <c r="L51" s="116">
        <v>0</v>
      </c>
      <c r="M51" s="116">
        <v>0</v>
      </c>
      <c r="N51" s="117">
        <v>0</v>
      </c>
      <c r="O51" s="117">
        <v>0</v>
      </c>
      <c r="P51" s="1"/>
    </row>
    <row r="52" spans="1:16" x14ac:dyDescent="0.2">
      <c r="A52" s="1"/>
      <c r="B52" s="1012" t="s">
        <v>67</v>
      </c>
      <c r="C52" s="8">
        <v>0</v>
      </c>
      <c r="D52" s="8">
        <v>0</v>
      </c>
      <c r="E52" s="8">
        <v>0</v>
      </c>
      <c r="F52" s="8">
        <v>0</v>
      </c>
      <c r="G52" s="8">
        <v>0</v>
      </c>
      <c r="H52" s="8">
        <v>0</v>
      </c>
      <c r="I52" s="8">
        <v>0</v>
      </c>
      <c r="J52" s="8">
        <v>0</v>
      </c>
      <c r="K52" s="8">
        <v>0</v>
      </c>
      <c r="L52" s="8">
        <v>0</v>
      </c>
      <c r="M52" s="8">
        <v>0</v>
      </c>
      <c r="N52" s="118">
        <v>0</v>
      </c>
      <c r="O52" s="118">
        <v>0</v>
      </c>
      <c r="P52" s="1"/>
    </row>
    <row r="53" spans="1:16" x14ac:dyDescent="0.2">
      <c r="A53" s="1"/>
      <c r="B53" s="70" t="s">
        <v>40</v>
      </c>
      <c r="C53" s="15">
        <v>115728.34</v>
      </c>
      <c r="D53" s="15">
        <v>128692.56299999999</v>
      </c>
      <c r="E53" s="15">
        <v>121305.51700000001</v>
      </c>
      <c r="F53" s="15">
        <v>59981.45</v>
      </c>
      <c r="G53" s="15">
        <v>214102.01199999999</v>
      </c>
      <c r="H53" s="15">
        <v>422449.84299999999</v>
      </c>
      <c r="I53" s="15">
        <v>140906.519</v>
      </c>
      <c r="J53" s="15">
        <v>152718.29699999999</v>
      </c>
      <c r="K53" s="15">
        <v>72593.858999999997</v>
      </c>
      <c r="L53" s="15">
        <v>175146.71299999999</v>
      </c>
      <c r="M53" s="15">
        <v>100651.671</v>
      </c>
      <c r="N53" s="15">
        <v>143613</v>
      </c>
      <c r="O53" s="495">
        <v>1847889.7840000002</v>
      </c>
      <c r="P53" s="1"/>
    </row>
    <row r="54" spans="1:16" x14ac:dyDescent="0.2">
      <c r="A54" s="1"/>
      <c r="P54" s="1"/>
    </row>
    <row r="55" spans="1:16" x14ac:dyDescent="0.2">
      <c r="B55" s="119"/>
      <c r="O55" s="10"/>
      <c r="P55" s="1"/>
    </row>
    <row r="56" spans="1:16" x14ac:dyDescent="0.2">
      <c r="C56" s="3"/>
      <c r="F56" s="95"/>
    </row>
    <row r="57" spans="1:16" x14ac:dyDescent="0.2">
      <c r="C57" s="3"/>
    </row>
    <row r="58" spans="1:16" ht="15.75" x14ac:dyDescent="0.25">
      <c r="B58" s="27"/>
      <c r="C58" s="3"/>
    </row>
    <row r="59" spans="1:16" x14ac:dyDescent="0.2">
      <c r="C59" s="3"/>
    </row>
    <row r="60" spans="1:16" x14ac:dyDescent="0.2">
      <c r="B60" s="110"/>
      <c r="C60" s="3"/>
    </row>
    <row r="61" spans="1:16" x14ac:dyDescent="0.2">
      <c r="C61" s="3"/>
    </row>
    <row r="62" spans="1:16" x14ac:dyDescent="0.2">
      <c r="C62" s="3"/>
    </row>
    <row r="63" spans="1:16" x14ac:dyDescent="0.2">
      <c r="C63" s="3"/>
    </row>
    <row r="64" spans="1:16" x14ac:dyDescent="0.2">
      <c r="C64" s="3"/>
    </row>
    <row r="65" spans="2:3" x14ac:dyDescent="0.2">
      <c r="C65" s="3"/>
    </row>
    <row r="66" spans="2:3" x14ac:dyDescent="0.2">
      <c r="C66" s="3"/>
    </row>
    <row r="67" spans="2:3" x14ac:dyDescent="0.2">
      <c r="B67" s="110"/>
      <c r="C67" s="3"/>
    </row>
    <row r="68" spans="2:3" x14ac:dyDescent="0.2">
      <c r="C68" s="3"/>
    </row>
    <row r="69" spans="2:3" x14ac:dyDescent="0.2">
      <c r="C69" s="3"/>
    </row>
  </sheetData>
  <mergeCells count="4">
    <mergeCell ref="B45:O45"/>
    <mergeCell ref="B30:O30"/>
    <mergeCell ref="B31:O31"/>
    <mergeCell ref="B44:O44"/>
  </mergeCells>
  <hyperlinks>
    <hyperlink ref="P3" location="Índice!A1" display="Volver"/>
  </hyperlinks>
  <printOptions horizontalCentered="1"/>
  <pageMargins left="0" right="0" top="0" bottom="0" header="0" footer="0"/>
  <pageSetup paperSize="14" scale="82"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Z52"/>
  <sheetViews>
    <sheetView showGridLines="0" zoomScale="90" zoomScaleNormal="90" zoomScalePageLayoutView="125" workbookViewId="0"/>
  </sheetViews>
  <sheetFormatPr baseColWidth="10" defaultColWidth="10.85546875" defaultRowHeight="15" x14ac:dyDescent="0.25"/>
  <cols>
    <col min="1" max="1" width="6.7109375" style="122" customWidth="1"/>
    <col min="2" max="2" width="18" style="122" customWidth="1"/>
    <col min="3" max="3" width="15" style="122" customWidth="1"/>
    <col min="4" max="5" width="13.140625" style="122" customWidth="1"/>
    <col min="6" max="7" width="13.85546875" style="122" customWidth="1"/>
    <col min="8" max="9" width="13.140625" style="122" customWidth="1"/>
    <col min="10" max="10" width="14.42578125" style="122" customWidth="1"/>
    <col min="11" max="11" width="13" style="122" customWidth="1"/>
    <col min="12" max="12" width="13.28515625" style="122" customWidth="1"/>
    <col min="13" max="13" width="15.140625" style="122" customWidth="1"/>
    <col min="14" max="14" width="14.140625" style="122" customWidth="1"/>
    <col min="15" max="15" width="13.7109375" style="122" customWidth="1"/>
    <col min="16" max="16" width="13.5703125" style="122" customWidth="1"/>
    <col min="17" max="17" width="12.28515625" style="122" customWidth="1"/>
    <col min="18" max="18" width="12.85546875" style="122" customWidth="1"/>
    <col min="19" max="19" width="12.42578125" style="122" customWidth="1"/>
    <col min="20" max="20" width="13.42578125" style="122" customWidth="1"/>
    <col min="21" max="21" width="12.7109375" style="122" customWidth="1"/>
    <col min="22" max="22" width="13.7109375" style="122" customWidth="1"/>
    <col min="23" max="23" width="13" style="122" customWidth="1"/>
    <col min="24" max="25" width="13.42578125" style="122" customWidth="1"/>
    <col min="26" max="26" width="16" style="122" customWidth="1"/>
    <col min="27" max="16384" width="10.85546875" style="122"/>
  </cols>
  <sheetData>
    <row r="2" spans="2:26" ht="30" customHeight="1" x14ac:dyDescent="0.25">
      <c r="B2" s="1337" t="s">
        <v>89</v>
      </c>
      <c r="C2" s="1337"/>
      <c r="D2" s="1337"/>
      <c r="E2" s="1337"/>
      <c r="F2" s="1337"/>
      <c r="G2" s="1337"/>
      <c r="H2" s="1337"/>
      <c r="I2" s="1337"/>
      <c r="J2" s="1337"/>
      <c r="K2" s="1337"/>
      <c r="L2" s="1337"/>
      <c r="M2" s="1337"/>
      <c r="N2" s="1337"/>
      <c r="O2" s="1337"/>
      <c r="P2" s="1337"/>
      <c r="Q2" s="1337"/>
      <c r="R2" s="1337"/>
      <c r="S2" s="1337"/>
      <c r="T2" s="1337"/>
      <c r="U2" s="1337"/>
      <c r="V2" s="1337"/>
      <c r="W2" s="1337"/>
      <c r="X2" s="1337"/>
      <c r="Y2" s="1337"/>
      <c r="Z2" s="1337"/>
    </row>
    <row r="3" spans="2:26" ht="15.75" x14ac:dyDescent="0.25">
      <c r="B3" s="1337" t="s">
        <v>90</v>
      </c>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row>
    <row r="4" spans="2:26" ht="15.75" x14ac:dyDescent="0.25">
      <c r="B4" s="1007" t="s">
        <v>91</v>
      </c>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2:26" ht="45" customHeight="1" x14ac:dyDescent="0.25">
      <c r="B5" s="12"/>
      <c r="C5" s="124"/>
      <c r="D5" s="124"/>
      <c r="E5" s="124"/>
      <c r="F5" s="124"/>
      <c r="H5" s="125"/>
      <c r="I5" s="124"/>
      <c r="J5" s="124"/>
      <c r="K5" s="124"/>
      <c r="L5" s="124"/>
      <c r="M5" s="124"/>
      <c r="N5" s="124"/>
      <c r="O5" s="124"/>
      <c r="P5" s="124"/>
      <c r="Q5" s="125"/>
      <c r="R5" s="124"/>
      <c r="S5" s="124"/>
      <c r="T5" s="124"/>
      <c r="U5" s="124"/>
      <c r="V5" s="124"/>
      <c r="W5" s="124"/>
      <c r="X5" s="124"/>
      <c r="Y5" s="124"/>
      <c r="Z5" s="896" t="s">
        <v>1059</v>
      </c>
    </row>
    <row r="6" spans="2:26" ht="15.75" x14ac:dyDescent="0.25">
      <c r="B6" s="126" t="s">
        <v>92</v>
      </c>
    </row>
    <row r="7" spans="2:26" s="127" customFormat="1" ht="15.75" x14ac:dyDescent="0.25">
      <c r="B7" s="995"/>
      <c r="C7" s="989" t="s">
        <v>28</v>
      </c>
      <c r="D7" s="990"/>
      <c r="E7" s="989" t="s">
        <v>29</v>
      </c>
      <c r="F7" s="990"/>
      <c r="G7" s="991" t="s">
        <v>30</v>
      </c>
      <c r="H7" s="990"/>
      <c r="I7" s="991" t="s">
        <v>31</v>
      </c>
      <c r="J7" s="990"/>
      <c r="K7" s="991" t="s">
        <v>32</v>
      </c>
      <c r="L7" s="990"/>
      <c r="M7" s="991" t="s">
        <v>33</v>
      </c>
      <c r="N7" s="990"/>
      <c r="O7" s="991" t="s">
        <v>93</v>
      </c>
      <c r="P7" s="990"/>
      <c r="Q7" s="991" t="s">
        <v>94</v>
      </c>
      <c r="R7" s="990"/>
      <c r="S7" s="991" t="s">
        <v>36</v>
      </c>
      <c r="T7" s="990"/>
      <c r="U7" s="991" t="s">
        <v>37</v>
      </c>
      <c r="V7" s="990"/>
      <c r="W7" s="991" t="s">
        <v>38</v>
      </c>
      <c r="X7" s="990"/>
      <c r="Y7" s="992" t="s">
        <v>39</v>
      </c>
      <c r="Z7" s="996"/>
    </row>
    <row r="8" spans="2:26" s="127" customFormat="1" ht="32.25" customHeight="1" x14ac:dyDescent="0.25">
      <c r="B8" s="997" t="s">
        <v>62</v>
      </c>
      <c r="C8" s="1008" t="s">
        <v>95</v>
      </c>
      <c r="D8" s="1009" t="s">
        <v>96</v>
      </c>
      <c r="E8" s="1008" t="s">
        <v>95</v>
      </c>
      <c r="F8" s="1009" t="s">
        <v>96</v>
      </c>
      <c r="G8" s="1008" t="s">
        <v>95</v>
      </c>
      <c r="H8" s="1009" t="s">
        <v>96</v>
      </c>
      <c r="I8" s="1008" t="s">
        <v>95</v>
      </c>
      <c r="J8" s="1009" t="s">
        <v>96</v>
      </c>
      <c r="K8" s="1008" t="s">
        <v>95</v>
      </c>
      <c r="L8" s="1009" t="s">
        <v>96</v>
      </c>
      <c r="M8" s="1008" t="s">
        <v>95</v>
      </c>
      <c r="N8" s="1009" t="s">
        <v>96</v>
      </c>
      <c r="O8" s="1008" t="s">
        <v>95</v>
      </c>
      <c r="P8" s="1009" t="s">
        <v>96</v>
      </c>
      <c r="Q8" s="1008" t="s">
        <v>95</v>
      </c>
      <c r="R8" s="1009" t="s">
        <v>96</v>
      </c>
      <c r="S8" s="1008" t="s">
        <v>95</v>
      </c>
      <c r="T8" s="1009" t="s">
        <v>96</v>
      </c>
      <c r="U8" s="1008" t="s">
        <v>95</v>
      </c>
      <c r="V8" s="1009" t="s">
        <v>96</v>
      </c>
      <c r="W8" s="1008" t="s">
        <v>95</v>
      </c>
      <c r="X8" s="1009" t="s">
        <v>96</v>
      </c>
      <c r="Y8" s="1008" t="s">
        <v>95</v>
      </c>
      <c r="Z8" s="1010" t="s">
        <v>96</v>
      </c>
    </row>
    <row r="9" spans="2:26" x14ac:dyDescent="0.25">
      <c r="B9" s="999" t="s">
        <v>63</v>
      </c>
      <c r="C9" s="128">
        <v>2.7900000000000001E-2</v>
      </c>
      <c r="D9" s="129">
        <v>1.6E-2</v>
      </c>
      <c r="E9" s="128">
        <v>2.7900000000000001E-2</v>
      </c>
      <c r="F9" s="129" t="s">
        <v>97</v>
      </c>
      <c r="G9" s="128">
        <v>2.7900000000000001E-2</v>
      </c>
      <c r="H9" s="130">
        <v>1.6E-2</v>
      </c>
      <c r="I9" s="128">
        <v>2.7900000000000001E-2</v>
      </c>
      <c r="J9" s="130">
        <v>1.6E-2</v>
      </c>
      <c r="K9" s="128">
        <v>2.7900000000000001E-2</v>
      </c>
      <c r="L9" s="130">
        <v>1.6E-2</v>
      </c>
      <c r="M9" s="128">
        <v>2.7900000000000001E-2</v>
      </c>
      <c r="N9" s="130">
        <v>9.9000000000000008E-3</v>
      </c>
      <c r="O9" s="131">
        <v>2.7900000000000001E-2</v>
      </c>
      <c r="P9" s="130">
        <v>1.3899999999999999E-2</v>
      </c>
      <c r="Q9" s="131">
        <v>2.7699999999999999E-2</v>
      </c>
      <c r="R9" s="130">
        <v>1.3899999999999999E-2</v>
      </c>
      <c r="S9" s="130">
        <v>2.7699999999999999E-2</v>
      </c>
      <c r="T9" s="130">
        <v>1.3899999999999999E-2</v>
      </c>
      <c r="U9" s="128">
        <v>2.7699999999999999E-2</v>
      </c>
      <c r="V9" s="130">
        <v>1.3899999999999999E-2</v>
      </c>
      <c r="W9" s="128">
        <v>2.7699999999999999E-2</v>
      </c>
      <c r="X9" s="130">
        <v>1.61E-2</v>
      </c>
      <c r="Y9" s="132">
        <v>2.7699999999999999E-2</v>
      </c>
      <c r="Z9" s="1000">
        <v>1.61E-2</v>
      </c>
    </row>
    <row r="10" spans="2:26" x14ac:dyDescent="0.25">
      <c r="B10" s="1001" t="s">
        <v>64</v>
      </c>
      <c r="C10" s="132">
        <v>2.9899999999999999E-2</v>
      </c>
      <c r="D10" s="134">
        <v>1.8499999999999999E-2</v>
      </c>
      <c r="E10" s="132">
        <v>2.9899999999999999E-2</v>
      </c>
      <c r="F10" s="134">
        <v>1.8499999999999999E-2</v>
      </c>
      <c r="G10" s="132">
        <v>2.9899999999999999E-2</v>
      </c>
      <c r="H10" s="133">
        <v>1.8499999999999999E-2</v>
      </c>
      <c r="I10" s="132">
        <v>2.9899999999999999E-2</v>
      </c>
      <c r="J10" s="133">
        <v>1.8499999999999999E-2</v>
      </c>
      <c r="K10" s="132">
        <v>2.9899999999999999E-2</v>
      </c>
      <c r="L10" s="133">
        <v>1.8499999999999999E-2</v>
      </c>
      <c r="M10" s="132">
        <v>2.9899999999999999E-2</v>
      </c>
      <c r="N10" s="133">
        <v>1.8100000000000002E-2</v>
      </c>
      <c r="O10" s="135">
        <v>2.9700000000000001E-2</v>
      </c>
      <c r="P10" s="133">
        <v>1.7999999999999999E-2</v>
      </c>
      <c r="Q10" s="135">
        <v>2.9899999999999999E-2</v>
      </c>
      <c r="R10" s="133">
        <v>1.8200000000000001E-2</v>
      </c>
      <c r="S10" s="133">
        <v>2.9700000000000001E-2</v>
      </c>
      <c r="T10" s="133">
        <v>1.8100000000000002E-2</v>
      </c>
      <c r="U10" s="132">
        <v>2.9899999999999999E-2</v>
      </c>
      <c r="V10" s="133">
        <v>1.8200000000000001E-2</v>
      </c>
      <c r="W10" s="132">
        <v>2.9899999999999999E-2</v>
      </c>
      <c r="X10" s="133">
        <v>1.8200000000000001E-2</v>
      </c>
      <c r="Y10" s="132">
        <v>2.9700000000000001E-2</v>
      </c>
      <c r="Z10" s="1000">
        <v>1.7999999999999999E-2</v>
      </c>
    </row>
    <row r="11" spans="2:26" x14ac:dyDescent="0.25">
      <c r="B11" s="1001" t="s">
        <v>65</v>
      </c>
      <c r="C11" s="132">
        <v>2.9899999999999999E-2</v>
      </c>
      <c r="D11" s="134">
        <v>1.8800000000000001E-2</v>
      </c>
      <c r="E11" s="132">
        <v>2.9899999999999999E-2</v>
      </c>
      <c r="F11" s="134">
        <v>1.8800000000000001E-2</v>
      </c>
      <c r="G11" s="132">
        <v>2.9899999999999999E-2</v>
      </c>
      <c r="H11" s="133">
        <v>1.8800000000000001E-2</v>
      </c>
      <c r="I11" s="132">
        <v>2.9899999999999999E-2</v>
      </c>
      <c r="J11" s="133">
        <v>1.8499999999999999E-2</v>
      </c>
      <c r="K11" s="132">
        <v>2.9899999999999999E-2</v>
      </c>
      <c r="L11" s="133">
        <v>1.8499999999999999E-2</v>
      </c>
      <c r="M11" s="132">
        <v>2.98E-2</v>
      </c>
      <c r="N11" s="133">
        <v>1.8100000000000002E-2</v>
      </c>
      <c r="O11" s="135">
        <v>2.9600000000000001E-2</v>
      </c>
      <c r="P11" s="133">
        <v>1.7999999999999999E-2</v>
      </c>
      <c r="Q11" s="135">
        <v>2.9600000000000001E-2</v>
      </c>
      <c r="R11" s="133">
        <v>1.7999999999999999E-2</v>
      </c>
      <c r="S11" s="133">
        <v>2.9600000000000001E-2</v>
      </c>
      <c r="T11" s="133">
        <v>1.5100000000000001E-2</v>
      </c>
      <c r="U11" s="132">
        <v>2.9499999999999998E-2</v>
      </c>
      <c r="V11" s="133">
        <v>1.5100000000000001E-2</v>
      </c>
      <c r="W11" s="132">
        <v>2.9499999999999998E-2</v>
      </c>
      <c r="X11" s="133">
        <v>1.5100000000000001E-2</v>
      </c>
      <c r="Y11" s="132">
        <v>2.9499999999999998E-2</v>
      </c>
      <c r="Z11" s="1000">
        <v>1.5100000000000001E-2</v>
      </c>
    </row>
    <row r="12" spans="2:26" x14ac:dyDescent="0.25">
      <c r="B12" s="1002" t="s">
        <v>98</v>
      </c>
      <c r="C12" s="132">
        <v>2.9899999999999999E-2</v>
      </c>
      <c r="D12" s="134">
        <v>1.8499999999999999E-2</v>
      </c>
      <c r="E12" s="132">
        <v>2.8400000000000002E-2</v>
      </c>
      <c r="F12" s="134">
        <v>1.4999999999999999E-2</v>
      </c>
      <c r="G12" s="132">
        <v>2.8400000000000002E-2</v>
      </c>
      <c r="H12" s="133">
        <v>1.4999999999999999E-2</v>
      </c>
      <c r="I12" s="132">
        <v>2.9600000000000001E-2</v>
      </c>
      <c r="J12" s="133">
        <v>1.8200000000000001E-2</v>
      </c>
      <c r="K12" s="132">
        <v>2.9600000000000001E-2</v>
      </c>
      <c r="L12" s="133">
        <v>1.8100000000000002E-2</v>
      </c>
      <c r="M12" s="132">
        <v>2.93E-2</v>
      </c>
      <c r="N12" s="133">
        <v>1.78E-2</v>
      </c>
      <c r="O12" s="135">
        <v>2.9100000000000001E-2</v>
      </c>
      <c r="P12" s="133">
        <v>1.77E-2</v>
      </c>
      <c r="Q12" s="135">
        <v>2.9399999999999999E-2</v>
      </c>
      <c r="R12" s="133">
        <v>1.7899999999999999E-2</v>
      </c>
      <c r="S12" s="133">
        <v>2.76E-2</v>
      </c>
      <c r="T12" s="133">
        <v>1.4200000000000001E-2</v>
      </c>
      <c r="U12" s="132">
        <v>2.93E-2</v>
      </c>
      <c r="V12" s="133">
        <v>1.78E-2</v>
      </c>
      <c r="W12" s="132">
        <v>2.93E-2</v>
      </c>
      <c r="X12" s="133">
        <v>1.78E-2</v>
      </c>
      <c r="Y12" s="132">
        <v>2.7699999999999999E-2</v>
      </c>
      <c r="Z12" s="1000">
        <v>1.4200000000000001E-2</v>
      </c>
    </row>
    <row r="13" spans="2:26" x14ac:dyDescent="0.25">
      <c r="B13" s="1003" t="s">
        <v>99</v>
      </c>
      <c r="C13" s="136">
        <v>2.9899999999999999E-2</v>
      </c>
      <c r="D13" s="137">
        <v>1.6899999999999998E-2</v>
      </c>
      <c r="E13" s="136">
        <v>2.9899999999999999E-2</v>
      </c>
      <c r="F13" s="137">
        <v>1.6899999999999998E-2</v>
      </c>
      <c r="G13" s="136">
        <v>2.9899999999999999E-2</v>
      </c>
      <c r="H13" s="138">
        <v>1.6899999999999998E-2</v>
      </c>
      <c r="I13" s="136">
        <v>2.9899999999999999E-2</v>
      </c>
      <c r="J13" s="138">
        <v>1.6899999999999998E-2</v>
      </c>
      <c r="K13" s="136">
        <v>2.9899999999999999E-2</v>
      </c>
      <c r="L13" s="138">
        <v>1.6899999999999998E-2</v>
      </c>
      <c r="M13" s="136">
        <v>2.9899999999999999E-2</v>
      </c>
      <c r="N13" s="138">
        <v>1.6899999999999998E-2</v>
      </c>
      <c r="O13" s="136">
        <v>2.9700000000000001E-2</v>
      </c>
      <c r="P13" s="138">
        <v>1.6899999999999998E-2</v>
      </c>
      <c r="Q13" s="136">
        <v>2.9700000000000001E-2</v>
      </c>
      <c r="R13" s="138">
        <v>1.6899999999999998E-2</v>
      </c>
      <c r="S13" s="138">
        <v>2.9700000000000001E-2</v>
      </c>
      <c r="T13" s="138">
        <v>1.6899999999999998E-2</v>
      </c>
      <c r="U13" s="136">
        <v>2.9899999999999999E-2</v>
      </c>
      <c r="V13" s="138">
        <v>1.6899999999999998E-2</v>
      </c>
      <c r="W13" s="136">
        <v>2.9899999999999999E-2</v>
      </c>
      <c r="X13" s="138">
        <v>1.6899999999999998E-2</v>
      </c>
      <c r="Y13" s="136">
        <v>2.98E-2</v>
      </c>
      <c r="Z13" s="1004">
        <v>1.6899999999999998E-2</v>
      </c>
    </row>
    <row r="14" spans="2:26" x14ac:dyDescent="0.25">
      <c r="B14" s="13" t="s">
        <v>100</v>
      </c>
      <c r="C14" s="139"/>
      <c r="D14" s="139"/>
      <c r="E14" s="139"/>
      <c r="F14" s="140"/>
      <c r="G14" s="139"/>
      <c r="H14" s="139"/>
      <c r="I14" s="139"/>
      <c r="J14" s="139"/>
      <c r="K14" s="139"/>
      <c r="L14" s="139"/>
      <c r="M14" s="139"/>
      <c r="N14" s="139"/>
      <c r="O14" s="139"/>
      <c r="P14" s="139"/>
      <c r="Q14" s="139"/>
      <c r="R14" s="139"/>
      <c r="S14" s="139"/>
      <c r="T14" s="139"/>
      <c r="U14" s="139"/>
      <c r="V14" s="139"/>
      <c r="W14" s="139"/>
      <c r="X14" s="139"/>
      <c r="Y14" s="139"/>
      <c r="Z14" s="139"/>
    </row>
    <row r="15" spans="2:26" x14ac:dyDescent="0.25">
      <c r="B15" s="13" t="s">
        <v>101</v>
      </c>
      <c r="C15" s="139"/>
      <c r="D15" s="139"/>
      <c r="E15" s="139"/>
      <c r="F15" s="140"/>
      <c r="G15" s="141"/>
      <c r="H15" s="142"/>
      <c r="I15" s="139"/>
      <c r="J15" s="139"/>
      <c r="Q15" s="139"/>
      <c r="R15" s="139"/>
      <c r="S15" s="139"/>
      <c r="U15" s="143">
        <v>0</v>
      </c>
      <c r="V15" s="139"/>
      <c r="W15" s="139"/>
      <c r="X15" s="139"/>
      <c r="Y15" s="139"/>
      <c r="Z15" s="139"/>
    </row>
    <row r="16" spans="2:26" x14ac:dyDescent="0.25">
      <c r="B16" s="139"/>
      <c r="C16" s="139"/>
      <c r="D16" s="139"/>
      <c r="E16" s="139"/>
      <c r="I16" s="144"/>
      <c r="J16" s="139"/>
      <c r="K16" s="139"/>
      <c r="L16" s="139"/>
      <c r="M16" s="139"/>
      <c r="N16" s="139"/>
      <c r="O16" s="139"/>
      <c r="P16" s="139"/>
      <c r="Q16" s="139"/>
      <c r="R16" s="139"/>
      <c r="S16" s="139"/>
      <c r="T16" s="139"/>
      <c r="U16" s="139"/>
      <c r="V16" s="139"/>
      <c r="W16" s="139"/>
      <c r="X16" s="139"/>
      <c r="Y16" s="139"/>
      <c r="Z16" s="139"/>
    </row>
    <row r="17" spans="2:26" ht="15.75" x14ac:dyDescent="0.25">
      <c r="B17" s="126" t="s">
        <v>102</v>
      </c>
    </row>
    <row r="18" spans="2:26" s="127" customFormat="1" ht="15.75" x14ac:dyDescent="0.25">
      <c r="B18" s="995"/>
      <c r="C18" s="989" t="s">
        <v>28</v>
      </c>
      <c r="D18" s="990"/>
      <c r="E18" s="989" t="s">
        <v>29</v>
      </c>
      <c r="F18" s="990"/>
      <c r="G18" s="991" t="s">
        <v>30</v>
      </c>
      <c r="H18" s="990"/>
      <c r="I18" s="991" t="s">
        <v>31</v>
      </c>
      <c r="J18" s="990"/>
      <c r="K18" s="991" t="s">
        <v>32</v>
      </c>
      <c r="L18" s="990"/>
      <c r="M18" s="991" t="s">
        <v>33</v>
      </c>
      <c r="N18" s="990"/>
      <c r="O18" s="991" t="s">
        <v>93</v>
      </c>
      <c r="P18" s="990"/>
      <c r="Q18" s="991" t="s">
        <v>94</v>
      </c>
      <c r="R18" s="990"/>
      <c r="S18" s="991" t="s">
        <v>36</v>
      </c>
      <c r="T18" s="990"/>
      <c r="U18" s="991" t="s">
        <v>37</v>
      </c>
      <c r="V18" s="990"/>
      <c r="W18" s="991" t="s">
        <v>38</v>
      </c>
      <c r="X18" s="990"/>
      <c r="Y18" s="992" t="s">
        <v>39</v>
      </c>
      <c r="Z18" s="996"/>
    </row>
    <row r="19" spans="2:26" s="127" customFormat="1" x14ac:dyDescent="0.25">
      <c r="B19" s="997" t="s">
        <v>62</v>
      </c>
      <c r="C19" s="993" t="s">
        <v>95</v>
      </c>
      <c r="D19" s="994" t="s">
        <v>96</v>
      </c>
      <c r="E19" s="993" t="s">
        <v>95</v>
      </c>
      <c r="F19" s="994" t="s">
        <v>96</v>
      </c>
      <c r="G19" s="993" t="s">
        <v>95</v>
      </c>
      <c r="H19" s="994" t="s">
        <v>96</v>
      </c>
      <c r="I19" s="993" t="s">
        <v>95</v>
      </c>
      <c r="J19" s="994" t="s">
        <v>96</v>
      </c>
      <c r="K19" s="993" t="s">
        <v>95</v>
      </c>
      <c r="L19" s="994" t="s">
        <v>96</v>
      </c>
      <c r="M19" s="993" t="s">
        <v>95</v>
      </c>
      <c r="N19" s="994" t="s">
        <v>96</v>
      </c>
      <c r="O19" s="993" t="s">
        <v>95</v>
      </c>
      <c r="P19" s="994" t="s">
        <v>96</v>
      </c>
      <c r="Q19" s="993" t="s">
        <v>95</v>
      </c>
      <c r="R19" s="994" t="s">
        <v>96</v>
      </c>
      <c r="S19" s="993" t="s">
        <v>95</v>
      </c>
      <c r="T19" s="994" t="s">
        <v>96</v>
      </c>
      <c r="U19" s="993" t="s">
        <v>95</v>
      </c>
      <c r="V19" s="994" t="s">
        <v>96</v>
      </c>
      <c r="W19" s="993" t="s">
        <v>95</v>
      </c>
      <c r="X19" s="994" t="s">
        <v>96</v>
      </c>
      <c r="Y19" s="993" t="s">
        <v>95</v>
      </c>
      <c r="Z19" s="998" t="s">
        <v>96</v>
      </c>
    </row>
    <row r="20" spans="2:26" x14ac:dyDescent="0.25">
      <c r="B20" s="999" t="s">
        <v>63</v>
      </c>
      <c r="C20" s="128">
        <v>2.7900000000000001E-2</v>
      </c>
      <c r="D20" s="129">
        <v>1.61E-2</v>
      </c>
      <c r="E20" s="128">
        <v>2.7900000000000001E-2</v>
      </c>
      <c r="F20" s="129">
        <v>1.61E-2</v>
      </c>
      <c r="G20" s="128">
        <v>2.7900000000000001E-2</v>
      </c>
      <c r="H20" s="130">
        <v>1.61E-2</v>
      </c>
      <c r="I20" s="128">
        <v>2.7900000000000001E-2</v>
      </c>
      <c r="J20" s="130">
        <v>1.61E-2</v>
      </c>
      <c r="K20" s="128">
        <v>2.7900000000000001E-2</v>
      </c>
      <c r="L20" s="130">
        <v>1.61E-2</v>
      </c>
      <c r="M20" s="128">
        <v>2.7900000000000001E-2</v>
      </c>
      <c r="N20" s="130">
        <v>9.9000000000000008E-3</v>
      </c>
      <c r="O20" s="128">
        <v>2.7900000000000001E-2</v>
      </c>
      <c r="P20" s="130">
        <v>1.3899999999999999E-2</v>
      </c>
      <c r="Q20" s="128">
        <v>2.7699999999999999E-2</v>
      </c>
      <c r="R20" s="130">
        <v>1.3899999999999999E-2</v>
      </c>
      <c r="S20" s="130">
        <v>2.7699999999999999E-2</v>
      </c>
      <c r="T20" s="130">
        <v>1.3899999999999999E-2</v>
      </c>
      <c r="U20" s="128">
        <v>2.7699999999999999E-2</v>
      </c>
      <c r="V20" s="130">
        <v>1.3899999999999999E-2</v>
      </c>
      <c r="W20" s="128">
        <v>2.7699999999999999E-2</v>
      </c>
      <c r="X20" s="130">
        <v>1.61E-2</v>
      </c>
      <c r="Y20" s="132">
        <v>2.7699999999999999E-2</v>
      </c>
      <c r="Z20" s="1000">
        <v>1.61E-2</v>
      </c>
    </row>
    <row r="21" spans="2:26" x14ac:dyDescent="0.25">
      <c r="B21" s="1001" t="s">
        <v>64</v>
      </c>
      <c r="C21" s="132">
        <v>2.9899999999999999E-2</v>
      </c>
      <c r="D21" s="134">
        <v>1.8499999999999999E-2</v>
      </c>
      <c r="E21" s="132">
        <v>2.9899999999999999E-2</v>
      </c>
      <c r="F21" s="134">
        <v>1.8499999999999999E-2</v>
      </c>
      <c r="G21" s="132">
        <v>2.9899999999999999E-2</v>
      </c>
      <c r="H21" s="133">
        <v>1.8499999999999999E-2</v>
      </c>
      <c r="I21" s="132">
        <v>2.9899999999999999E-2</v>
      </c>
      <c r="J21" s="133">
        <v>1.8499999999999999E-2</v>
      </c>
      <c r="K21" s="132">
        <v>2.9899999999999999E-2</v>
      </c>
      <c r="L21" s="133">
        <v>1.8499999999999999E-2</v>
      </c>
      <c r="M21" s="132">
        <v>2.9899999999999999E-2</v>
      </c>
      <c r="N21" s="133">
        <v>1.8100000000000002E-2</v>
      </c>
      <c r="O21" s="132">
        <v>2.9700000000000001E-2</v>
      </c>
      <c r="P21" s="133">
        <v>1.7999999999999999E-2</v>
      </c>
      <c r="Q21" s="132">
        <v>2.9899999999999999E-2</v>
      </c>
      <c r="R21" s="133">
        <v>1.8200000000000001E-2</v>
      </c>
      <c r="S21" s="133">
        <v>2.9700000000000001E-2</v>
      </c>
      <c r="T21" s="133">
        <v>1.8100000000000002E-2</v>
      </c>
      <c r="U21" s="132">
        <v>2.9899999999999999E-2</v>
      </c>
      <c r="V21" s="133">
        <v>1.8200000000000001E-2</v>
      </c>
      <c r="W21" s="132">
        <v>2.9899999999999999E-2</v>
      </c>
      <c r="X21" s="133">
        <v>1.8200000000000001E-2</v>
      </c>
      <c r="Y21" s="132">
        <v>2.9700000000000001E-2</v>
      </c>
      <c r="Z21" s="1000">
        <v>1.7999999999999999E-2</v>
      </c>
    </row>
    <row r="22" spans="2:26" x14ac:dyDescent="0.25">
      <c r="B22" s="1001" t="s">
        <v>65</v>
      </c>
      <c r="C22" s="132">
        <v>2.9899999999999999E-2</v>
      </c>
      <c r="D22" s="134">
        <v>1.8800000000000001E-2</v>
      </c>
      <c r="E22" s="132">
        <v>2.9899999999999999E-2</v>
      </c>
      <c r="F22" s="134">
        <v>1.8800000000000001E-2</v>
      </c>
      <c r="G22" s="132">
        <v>2.9899999999999999E-2</v>
      </c>
      <c r="H22" s="133">
        <v>1.8800000000000001E-2</v>
      </c>
      <c r="I22" s="132">
        <v>2.9899999999999999E-2</v>
      </c>
      <c r="J22" s="133">
        <v>1.8499999999999999E-2</v>
      </c>
      <c r="K22" s="132">
        <v>2.9899999999999999E-2</v>
      </c>
      <c r="L22" s="133">
        <v>1.8499999999999999E-2</v>
      </c>
      <c r="M22" s="132">
        <v>2.98E-2</v>
      </c>
      <c r="N22" s="133">
        <v>1.8100000000000002E-2</v>
      </c>
      <c r="O22" s="132">
        <v>2.9600000000000001E-2</v>
      </c>
      <c r="P22" s="133">
        <v>1.7999999999999999E-2</v>
      </c>
      <c r="Q22" s="132">
        <v>2.9600000000000001E-2</v>
      </c>
      <c r="R22" s="133">
        <v>1.7999999999999999E-2</v>
      </c>
      <c r="S22" s="133">
        <v>2.9600000000000001E-2</v>
      </c>
      <c r="T22" s="133">
        <v>1.7999999999999999E-2</v>
      </c>
      <c r="U22" s="132">
        <v>2.9499999999999998E-2</v>
      </c>
      <c r="V22" s="133">
        <v>1.7999999999999999E-2</v>
      </c>
      <c r="W22" s="132">
        <v>2.9499999999999998E-2</v>
      </c>
      <c r="X22" s="133">
        <v>1.7999999999999999E-2</v>
      </c>
      <c r="Y22" s="132">
        <v>2.9499999999999998E-2</v>
      </c>
      <c r="Z22" s="1000">
        <v>1.7999999999999999E-2</v>
      </c>
    </row>
    <row r="23" spans="2:26" x14ac:dyDescent="0.25">
      <c r="B23" s="1002" t="s">
        <v>98</v>
      </c>
      <c r="C23" s="132">
        <v>2.9899999999999999E-2</v>
      </c>
      <c r="D23" s="134">
        <v>1.8499999999999999E-2</v>
      </c>
      <c r="E23" s="132">
        <v>2.5399999999999999E-2</v>
      </c>
      <c r="F23" s="134">
        <v>1.6899999999999998E-2</v>
      </c>
      <c r="G23" s="132">
        <v>2.5399999999999999E-2</v>
      </c>
      <c r="H23" s="133">
        <v>1.6899999999999998E-2</v>
      </c>
      <c r="I23" s="132">
        <v>2.9600000000000001E-2</v>
      </c>
      <c r="J23" s="133">
        <v>1.8200000000000001E-2</v>
      </c>
      <c r="K23" s="132">
        <v>2.9600000000000001E-2</v>
      </c>
      <c r="L23" s="133">
        <v>1.8100000000000002E-2</v>
      </c>
      <c r="M23" s="132">
        <v>2.93E-2</v>
      </c>
      <c r="N23" s="133">
        <v>1.78E-2</v>
      </c>
      <c r="O23" s="132">
        <v>2.9100000000000001E-2</v>
      </c>
      <c r="P23" s="133">
        <v>1.77E-2</v>
      </c>
      <c r="Q23" s="132">
        <v>2.9399999999999999E-2</v>
      </c>
      <c r="R23" s="133">
        <v>1.7899999999999999E-2</v>
      </c>
      <c r="S23" s="133">
        <v>2.47E-2</v>
      </c>
      <c r="T23" s="133">
        <v>1.5900000000000001E-2</v>
      </c>
      <c r="U23" s="132">
        <v>2.93E-2</v>
      </c>
      <c r="V23" s="133">
        <v>1.78E-2</v>
      </c>
      <c r="W23" s="132">
        <v>2.93E-2</v>
      </c>
      <c r="X23" s="133">
        <v>1.78E-2</v>
      </c>
      <c r="Y23" s="132">
        <v>2.63E-2</v>
      </c>
      <c r="Z23" s="1000">
        <v>1.5900000000000001E-2</v>
      </c>
    </row>
    <row r="24" spans="2:26" x14ac:dyDescent="0.25">
      <c r="B24" s="1003" t="s">
        <v>99</v>
      </c>
      <c r="C24" s="136">
        <v>2.9899999999999999E-2</v>
      </c>
      <c r="D24" s="137">
        <v>1.6899999999999998E-2</v>
      </c>
      <c r="E24" s="136">
        <v>2.9899999999999999E-2</v>
      </c>
      <c r="F24" s="137">
        <v>1.6899999999999998E-2</v>
      </c>
      <c r="G24" s="136">
        <v>2.9899999999999999E-2</v>
      </c>
      <c r="H24" s="138">
        <v>1.6899999999999998E-2</v>
      </c>
      <c r="I24" s="136">
        <v>2.9899999999999999E-2</v>
      </c>
      <c r="J24" s="138">
        <v>1.6899999999999998E-2</v>
      </c>
      <c r="K24" s="136">
        <v>1.9900000000000001E-2</v>
      </c>
      <c r="L24" s="138">
        <v>1.6899999999999998E-2</v>
      </c>
      <c r="M24" s="136">
        <v>2.9899999999999999E-2</v>
      </c>
      <c r="N24" s="138">
        <v>1.6899999999999998E-2</v>
      </c>
      <c r="O24" s="136">
        <v>2.9700000000000001E-2</v>
      </c>
      <c r="P24" s="138">
        <v>1.6899999999999998E-2</v>
      </c>
      <c r="Q24" s="136">
        <v>2.9700000000000001E-2</v>
      </c>
      <c r="R24" s="138">
        <v>1.6899999999999998E-2</v>
      </c>
      <c r="S24" s="138">
        <v>2.9700000000000001E-2</v>
      </c>
      <c r="T24" s="138">
        <v>1.6899999999999998E-2</v>
      </c>
      <c r="U24" s="136">
        <v>2.9899999999999999E-2</v>
      </c>
      <c r="V24" s="138">
        <v>1.6899999999999998E-2</v>
      </c>
      <c r="W24" s="136">
        <v>2.9899999999999999E-2</v>
      </c>
      <c r="X24" s="138">
        <v>1.6899999999999998E-2</v>
      </c>
      <c r="Y24" s="136">
        <v>2.98E-2</v>
      </c>
      <c r="Z24" s="1004">
        <v>1.6899999999999998E-2</v>
      </c>
    </row>
    <row r="25" spans="2:26" x14ac:dyDescent="0.25">
      <c r="B25" s="13" t="s">
        <v>100</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row>
    <row r="26" spans="2:26" x14ac:dyDescent="0.25">
      <c r="B26" s="13" t="s">
        <v>101</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row>
    <row r="27" spans="2:26" x14ac:dyDescent="0.25">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row>
    <row r="28" spans="2:26" ht="15.75" x14ac:dyDescent="0.25">
      <c r="B28" s="126" t="s">
        <v>103</v>
      </c>
    </row>
    <row r="29" spans="2:26" s="127" customFormat="1" ht="15.75" x14ac:dyDescent="0.25">
      <c r="B29" s="995"/>
      <c r="C29" s="989" t="s">
        <v>28</v>
      </c>
      <c r="D29" s="990"/>
      <c r="E29" s="989" t="s">
        <v>29</v>
      </c>
      <c r="F29" s="990"/>
      <c r="G29" s="991" t="s">
        <v>30</v>
      </c>
      <c r="H29" s="990"/>
      <c r="I29" s="991" t="s">
        <v>31</v>
      </c>
      <c r="J29" s="990"/>
      <c r="K29" s="991" t="s">
        <v>32</v>
      </c>
      <c r="L29" s="990"/>
      <c r="M29" s="991" t="s">
        <v>33</v>
      </c>
      <c r="N29" s="990"/>
      <c r="O29" s="991" t="s">
        <v>93</v>
      </c>
      <c r="P29" s="990"/>
      <c r="Q29" s="991" t="s">
        <v>94</v>
      </c>
      <c r="R29" s="990"/>
      <c r="S29" s="991" t="s">
        <v>36</v>
      </c>
      <c r="T29" s="990"/>
      <c r="U29" s="991" t="s">
        <v>37</v>
      </c>
      <c r="V29" s="990"/>
      <c r="W29" s="991" t="s">
        <v>38</v>
      </c>
      <c r="X29" s="990"/>
      <c r="Y29" s="992" t="s">
        <v>39</v>
      </c>
      <c r="Z29" s="996"/>
    </row>
    <row r="30" spans="2:26" s="127" customFormat="1" x14ac:dyDescent="0.25">
      <c r="B30" s="997" t="s">
        <v>62</v>
      </c>
      <c r="C30" s="993" t="s">
        <v>95</v>
      </c>
      <c r="D30" s="994" t="s">
        <v>96</v>
      </c>
      <c r="E30" s="993" t="s">
        <v>95</v>
      </c>
      <c r="F30" s="994" t="s">
        <v>96</v>
      </c>
      <c r="G30" s="993" t="s">
        <v>95</v>
      </c>
      <c r="H30" s="994" t="s">
        <v>96</v>
      </c>
      <c r="I30" s="993" t="s">
        <v>95</v>
      </c>
      <c r="J30" s="994" t="s">
        <v>96</v>
      </c>
      <c r="K30" s="993" t="s">
        <v>95</v>
      </c>
      <c r="L30" s="994" t="s">
        <v>96</v>
      </c>
      <c r="M30" s="993" t="s">
        <v>95</v>
      </c>
      <c r="N30" s="994" t="s">
        <v>96</v>
      </c>
      <c r="O30" s="993" t="s">
        <v>95</v>
      </c>
      <c r="P30" s="994" t="s">
        <v>96</v>
      </c>
      <c r="Q30" s="993" t="s">
        <v>95</v>
      </c>
      <c r="R30" s="994" t="s">
        <v>96</v>
      </c>
      <c r="S30" s="993" t="s">
        <v>95</v>
      </c>
      <c r="T30" s="994" t="s">
        <v>96</v>
      </c>
      <c r="U30" s="993" t="s">
        <v>95</v>
      </c>
      <c r="V30" s="994" t="s">
        <v>96</v>
      </c>
      <c r="W30" s="993" t="s">
        <v>95</v>
      </c>
      <c r="X30" s="994" t="s">
        <v>96</v>
      </c>
      <c r="Y30" s="993" t="s">
        <v>95</v>
      </c>
      <c r="Z30" s="998" t="s">
        <v>96</v>
      </c>
    </row>
    <row r="31" spans="2:26" x14ac:dyDescent="0.25">
      <c r="B31" s="999" t="s">
        <v>63</v>
      </c>
      <c r="C31" s="128">
        <v>2.7900000000000001E-2</v>
      </c>
      <c r="D31" s="129">
        <v>1.61E-2</v>
      </c>
      <c r="E31" s="128">
        <v>2.7900000000000001E-2</v>
      </c>
      <c r="F31" s="129">
        <v>1.61E-2</v>
      </c>
      <c r="G31" s="128">
        <v>2.7900000000000001E-2</v>
      </c>
      <c r="H31" s="130">
        <v>1.61E-2</v>
      </c>
      <c r="I31" s="128">
        <v>2.7900000000000001E-2</v>
      </c>
      <c r="J31" s="130">
        <v>1.61E-2</v>
      </c>
      <c r="K31" s="128">
        <v>2.7900000000000001E-2</v>
      </c>
      <c r="L31" s="130">
        <v>1.61E-2</v>
      </c>
      <c r="M31" s="128">
        <v>2.7900000000000001E-2</v>
      </c>
      <c r="N31" s="130">
        <v>9.9000000000000008E-3</v>
      </c>
      <c r="O31" s="131">
        <v>2.7900000000000001E-2</v>
      </c>
      <c r="P31" s="130">
        <v>1.3899999999999999E-2</v>
      </c>
      <c r="Q31" s="131">
        <v>2.7699999999999999E-2</v>
      </c>
      <c r="R31" s="130">
        <v>1.3899999999999999E-2</v>
      </c>
      <c r="S31" s="130">
        <v>2.7699999999999999E-2</v>
      </c>
      <c r="T31" s="130">
        <v>1.3899999999999999E-2</v>
      </c>
      <c r="U31" s="128">
        <v>2.7699999999999999E-2</v>
      </c>
      <c r="V31" s="130">
        <v>1.3899999999999999E-2</v>
      </c>
      <c r="W31" s="128">
        <v>2.7699999999999999E-2</v>
      </c>
      <c r="X31" s="130">
        <v>1.61E-2</v>
      </c>
      <c r="Y31" s="132">
        <v>2.7699999999999999E-2</v>
      </c>
      <c r="Z31" s="1000">
        <v>1.61E-2</v>
      </c>
    </row>
    <row r="32" spans="2:26" x14ac:dyDescent="0.25">
      <c r="B32" s="1001" t="s">
        <v>64</v>
      </c>
      <c r="C32" s="132">
        <v>2.6100000000000002E-2</v>
      </c>
      <c r="D32" s="134">
        <v>1.7899999999999999E-2</v>
      </c>
      <c r="E32" s="132">
        <v>2.8899999999999999E-2</v>
      </c>
      <c r="F32" s="134">
        <v>1.7899999999999999E-2</v>
      </c>
      <c r="G32" s="132">
        <v>2.8899999999999999E-2</v>
      </c>
      <c r="H32" s="133">
        <v>1.7899999999999999E-2</v>
      </c>
      <c r="I32" s="132">
        <v>2.8899999999999999E-2</v>
      </c>
      <c r="J32" s="133">
        <v>1.7899999999999999E-2</v>
      </c>
      <c r="K32" s="132">
        <v>2.8899999999999999E-2</v>
      </c>
      <c r="L32" s="133">
        <v>1.8499999999999999E-2</v>
      </c>
      <c r="M32" s="132">
        <v>2.9899999999999999E-2</v>
      </c>
      <c r="N32" s="133">
        <v>1.8100000000000002E-2</v>
      </c>
      <c r="O32" s="132">
        <v>2.9700000000000001E-2</v>
      </c>
      <c r="P32" s="133">
        <v>1.7999999999999999E-2</v>
      </c>
      <c r="Q32" s="132">
        <v>2.9899999999999999E-2</v>
      </c>
      <c r="R32" s="133">
        <v>1.8200000000000001E-2</v>
      </c>
      <c r="S32" s="133">
        <v>2.9700000000000001E-2</v>
      </c>
      <c r="T32" s="133">
        <v>1.8100000000000002E-2</v>
      </c>
      <c r="U32" s="132">
        <v>2.9899999999999999E-2</v>
      </c>
      <c r="V32" s="133">
        <v>1.8200000000000001E-2</v>
      </c>
      <c r="W32" s="132">
        <v>2.9899999999999999E-2</v>
      </c>
      <c r="X32" s="133">
        <v>1.8200000000000001E-2</v>
      </c>
      <c r="Y32" s="132">
        <v>2.9700000000000001E-2</v>
      </c>
      <c r="Z32" s="1000">
        <v>1.7999999999999999E-2</v>
      </c>
    </row>
    <row r="33" spans="2:26" x14ac:dyDescent="0.25">
      <c r="B33" s="1001" t="s">
        <v>65</v>
      </c>
      <c r="C33" s="132">
        <v>2.9899999999999999E-2</v>
      </c>
      <c r="D33" s="134">
        <v>1.8800000000000001E-2</v>
      </c>
      <c r="E33" s="132">
        <v>2.9899999999999999E-2</v>
      </c>
      <c r="F33" s="134">
        <v>1.8800000000000001E-2</v>
      </c>
      <c r="G33" s="132">
        <v>2.9899999999999999E-2</v>
      </c>
      <c r="H33" s="133">
        <v>1.8800000000000001E-2</v>
      </c>
      <c r="I33" s="132">
        <v>2.9899999999999999E-2</v>
      </c>
      <c r="J33" s="133">
        <v>1.8499999999999999E-2</v>
      </c>
      <c r="K33" s="132">
        <v>2.9899999999999999E-2</v>
      </c>
      <c r="L33" s="133">
        <v>1.8200000000000001E-2</v>
      </c>
      <c r="M33" s="132">
        <v>2.98E-2</v>
      </c>
      <c r="N33" s="133">
        <v>1.8200000000000001E-2</v>
      </c>
      <c r="O33" s="132">
        <v>1.49E-2</v>
      </c>
      <c r="P33" s="133">
        <v>1.4800000000000001E-2</v>
      </c>
      <c r="Q33" s="132">
        <v>1.49E-2</v>
      </c>
      <c r="R33" s="133">
        <v>1.4800000000000001E-2</v>
      </c>
      <c r="S33" s="133">
        <v>1.7100000000000001E-2</v>
      </c>
      <c r="T33" s="133">
        <v>1.7000000000000001E-2</v>
      </c>
      <c r="U33" s="132">
        <v>2.9499999999999998E-2</v>
      </c>
      <c r="V33" s="133">
        <v>1.7999999999999999E-2</v>
      </c>
      <c r="W33" s="132">
        <v>2.9499999999999998E-2</v>
      </c>
      <c r="X33" s="133">
        <v>1.7999999999999999E-2</v>
      </c>
      <c r="Y33" s="132">
        <v>2.9499999999999998E-2</v>
      </c>
      <c r="Z33" s="1000">
        <v>1.7999999999999999E-2</v>
      </c>
    </row>
    <row r="34" spans="2:26" x14ac:dyDescent="0.25">
      <c r="B34" s="1002" t="s">
        <v>98</v>
      </c>
      <c r="C34" s="132">
        <v>2.9899999999999999E-2</v>
      </c>
      <c r="D34" s="134">
        <v>1.8499999999999999E-2</v>
      </c>
      <c r="E34" s="132">
        <v>2.3900000000000001E-2</v>
      </c>
      <c r="F34" s="134">
        <v>1.7899999999999999E-2</v>
      </c>
      <c r="G34" s="132">
        <v>2.3900000000000001E-2</v>
      </c>
      <c r="H34" s="133">
        <v>1.7899999999999999E-2</v>
      </c>
      <c r="I34" s="132">
        <v>2.9600000000000001E-2</v>
      </c>
      <c r="J34" s="133">
        <v>1.8200000000000001E-2</v>
      </c>
      <c r="K34" s="132">
        <v>2.9600000000000001E-2</v>
      </c>
      <c r="L34" s="133">
        <v>1.8100000000000002E-2</v>
      </c>
      <c r="M34" s="132">
        <v>2.93E-2</v>
      </c>
      <c r="N34" s="133">
        <v>1.78E-2</v>
      </c>
      <c r="O34" s="132">
        <v>2.9100000000000001E-2</v>
      </c>
      <c r="P34" s="133">
        <v>1.77E-2</v>
      </c>
      <c r="Q34" s="132">
        <v>2.9399999999999999E-2</v>
      </c>
      <c r="R34" s="133">
        <v>1.7899999999999999E-2</v>
      </c>
      <c r="S34" s="133">
        <v>2.18E-2</v>
      </c>
      <c r="T34" s="133">
        <v>1.6799999999999999E-2</v>
      </c>
      <c r="U34" s="132">
        <v>2.93E-2</v>
      </c>
      <c r="V34" s="133">
        <v>1.78E-2</v>
      </c>
      <c r="W34" s="132">
        <v>2.93E-2</v>
      </c>
      <c r="X34" s="133">
        <v>1.78E-2</v>
      </c>
      <c r="Y34" s="132">
        <v>2.1899999999999999E-2</v>
      </c>
      <c r="Z34" s="1000">
        <v>1.6799999999999999E-2</v>
      </c>
    </row>
    <row r="35" spans="2:26" x14ac:dyDescent="0.25">
      <c r="B35" s="1003" t="s">
        <v>99</v>
      </c>
      <c r="C35" s="136">
        <v>2.9899999999999999E-2</v>
      </c>
      <c r="D35" s="137">
        <v>1.89E-2</v>
      </c>
      <c r="E35" s="136">
        <v>2.9899999999999999E-2</v>
      </c>
      <c r="F35" s="137">
        <v>1.89E-2</v>
      </c>
      <c r="G35" s="136">
        <v>2.9899999999999999E-2</v>
      </c>
      <c r="H35" s="138">
        <v>1.89E-2</v>
      </c>
      <c r="I35" s="136">
        <v>2.9899999999999999E-2</v>
      </c>
      <c r="J35" s="138">
        <v>1.8499999999999999E-2</v>
      </c>
      <c r="K35" s="136">
        <v>2.9899999999999999E-2</v>
      </c>
      <c r="L35" s="138">
        <v>1.8499999999999999E-2</v>
      </c>
      <c r="M35" s="136">
        <v>2.9899999999999999E-2</v>
      </c>
      <c r="N35" s="138">
        <v>1.8200000000000001E-2</v>
      </c>
      <c r="O35" s="136">
        <v>2.9700000000000001E-2</v>
      </c>
      <c r="P35" s="138">
        <v>1.8100000000000002E-2</v>
      </c>
      <c r="Q35" s="136">
        <v>2.9700000000000001E-2</v>
      </c>
      <c r="R35" s="138">
        <v>1.8100000000000002E-2</v>
      </c>
      <c r="S35" s="138">
        <v>2.9700000000000001E-2</v>
      </c>
      <c r="T35" s="138">
        <v>1.8100000000000002E-2</v>
      </c>
      <c r="U35" s="136">
        <v>2.9899999999999999E-2</v>
      </c>
      <c r="V35" s="138">
        <v>1.8100000000000002E-2</v>
      </c>
      <c r="W35" s="136">
        <v>2.9899999999999999E-2</v>
      </c>
      <c r="X35" s="138">
        <v>1.8100000000000002E-2</v>
      </c>
      <c r="Y35" s="136">
        <v>2.98E-2</v>
      </c>
      <c r="Z35" s="1004">
        <v>1.7999999999999999E-2</v>
      </c>
    </row>
    <row r="36" spans="2:26" x14ac:dyDescent="0.25">
      <c r="B36" s="13" t="s">
        <v>100</v>
      </c>
      <c r="C36" s="139"/>
      <c r="Z36" s="12"/>
    </row>
    <row r="37" spans="2:26" x14ac:dyDescent="0.25">
      <c r="B37" s="13" t="s">
        <v>101</v>
      </c>
    </row>
    <row r="38" spans="2:26" x14ac:dyDescent="0.25">
      <c r="E38" s="145"/>
      <c r="F38" s="146"/>
      <c r="G38" s="147"/>
    </row>
    <row r="39" spans="2:26" x14ac:dyDescent="0.25">
      <c r="C39" s="22"/>
      <c r="D39" s="22"/>
      <c r="E39" s="22"/>
      <c r="F39" s="22"/>
      <c r="G39" s="22"/>
      <c r="H39" s="22"/>
      <c r="I39" s="22"/>
      <c r="J39" s="22"/>
      <c r="K39" s="22"/>
    </row>
    <row r="40" spans="2:26" x14ac:dyDescent="0.25">
      <c r="C40" s="22"/>
      <c r="D40" s="22"/>
      <c r="E40" s="22"/>
      <c r="F40" s="22"/>
      <c r="G40" s="22"/>
      <c r="H40" s="22"/>
      <c r="I40" s="22"/>
      <c r="J40" s="22"/>
      <c r="K40" s="22"/>
    </row>
    <row r="41" spans="2:26" ht="22.5" customHeight="1" x14ac:dyDescent="0.25">
      <c r="C41" s="22"/>
      <c r="D41" s="22"/>
      <c r="E41" s="22"/>
      <c r="F41" s="22"/>
      <c r="G41" s="22"/>
      <c r="H41" s="22"/>
      <c r="I41" s="22"/>
      <c r="J41" s="22"/>
      <c r="K41" s="22"/>
      <c r="L41" s="22"/>
      <c r="N41" s="148"/>
      <c r="O41" s="148"/>
      <c r="P41" s="148"/>
      <c r="Q41" s="148"/>
      <c r="R41" s="148"/>
      <c r="S41" s="148"/>
      <c r="T41" s="148"/>
      <c r="U41" s="148"/>
      <c r="V41" s="148"/>
      <c r="W41" s="148"/>
      <c r="X41" s="148"/>
    </row>
    <row r="42" spans="2:26" x14ac:dyDescent="0.25">
      <c r="C42" s="22"/>
      <c r="D42" s="22"/>
      <c r="E42" s="22"/>
      <c r="F42" s="22"/>
      <c r="G42" s="22"/>
      <c r="H42" s="22"/>
      <c r="I42" s="22"/>
      <c r="J42" s="22"/>
      <c r="K42" s="22"/>
      <c r="L42" s="22"/>
      <c r="N42" s="148"/>
      <c r="O42" s="149"/>
      <c r="P42" s="150"/>
      <c r="Q42" s="150"/>
      <c r="R42" s="150"/>
      <c r="S42" s="150"/>
      <c r="T42" s="150"/>
      <c r="U42" s="150"/>
      <c r="V42" s="150"/>
      <c r="W42" s="150"/>
      <c r="X42" s="148"/>
    </row>
    <row r="43" spans="2:26" x14ac:dyDescent="0.25">
      <c r="C43" s="22"/>
      <c r="D43" s="22"/>
      <c r="E43" s="22"/>
      <c r="F43" s="22"/>
      <c r="G43" s="22"/>
      <c r="H43" s="22"/>
      <c r="I43" s="22"/>
      <c r="J43" s="22"/>
      <c r="K43" s="22"/>
      <c r="L43" s="22"/>
      <c r="N43" s="148"/>
      <c r="O43" s="148"/>
      <c r="P43" s="148"/>
      <c r="Q43" s="148"/>
      <c r="R43" s="148"/>
      <c r="S43" s="148"/>
      <c r="T43" s="148"/>
      <c r="U43" s="148"/>
      <c r="V43" s="148"/>
      <c r="W43" s="148"/>
      <c r="X43" s="148"/>
    </row>
    <row r="44" spans="2:26" x14ac:dyDescent="0.25">
      <c r="C44" s="22"/>
      <c r="D44" s="22"/>
      <c r="E44" s="22"/>
      <c r="F44" s="22"/>
      <c r="G44" s="22"/>
      <c r="H44" s="22"/>
      <c r="I44" s="22"/>
      <c r="J44" s="22"/>
      <c r="K44" s="22"/>
      <c r="L44" s="22"/>
    </row>
    <row r="45" spans="2:26" x14ac:dyDescent="0.25">
      <c r="C45" s="22"/>
      <c r="D45" s="22"/>
      <c r="E45" s="22"/>
      <c r="F45" s="22"/>
      <c r="G45" s="22"/>
      <c r="H45" s="22"/>
      <c r="I45" s="22"/>
      <c r="J45" s="22"/>
      <c r="K45" s="22"/>
      <c r="L45" s="22"/>
    </row>
    <row r="46" spans="2:26" x14ac:dyDescent="0.25">
      <c r="C46" s="22"/>
      <c r="D46" s="22"/>
      <c r="E46" s="22"/>
      <c r="F46" s="22"/>
      <c r="G46" s="22"/>
      <c r="H46" s="22"/>
      <c r="I46" s="22"/>
      <c r="J46" s="22"/>
      <c r="K46" s="22"/>
      <c r="L46" s="22"/>
    </row>
    <row r="47" spans="2:26" x14ac:dyDescent="0.25">
      <c r="C47" s="22"/>
      <c r="D47" s="22"/>
      <c r="E47" s="22"/>
      <c r="F47" s="22"/>
      <c r="G47" s="22"/>
      <c r="H47" s="22"/>
      <c r="I47" s="22"/>
      <c r="J47" s="22"/>
      <c r="K47" s="22"/>
      <c r="L47" s="22"/>
    </row>
    <row r="48" spans="2:26" x14ac:dyDescent="0.25">
      <c r="C48" s="22"/>
      <c r="D48" s="22"/>
      <c r="E48" s="22"/>
      <c r="F48" s="22"/>
      <c r="G48" s="22"/>
      <c r="H48" s="22"/>
      <c r="I48" s="22"/>
      <c r="J48" s="22"/>
      <c r="K48" s="22"/>
      <c r="L48" s="22"/>
    </row>
    <row r="49" spans="3:11" x14ac:dyDescent="0.25">
      <c r="C49" s="22"/>
      <c r="D49" s="22"/>
      <c r="E49" s="22"/>
      <c r="F49" s="22"/>
      <c r="G49" s="22"/>
      <c r="H49" s="22"/>
      <c r="I49" s="22"/>
      <c r="J49" s="22"/>
      <c r="K49" s="22"/>
    </row>
    <row r="50" spans="3:11" x14ac:dyDescent="0.25">
      <c r="C50" s="22"/>
      <c r="D50" s="22"/>
      <c r="E50" s="22"/>
      <c r="F50" s="22"/>
      <c r="G50" s="22"/>
      <c r="H50" s="22"/>
      <c r="I50" s="22"/>
      <c r="J50" s="22"/>
      <c r="K50" s="22"/>
    </row>
    <row r="51" spans="3:11" x14ac:dyDescent="0.25">
      <c r="C51" s="22"/>
      <c r="D51" s="22"/>
      <c r="E51" s="22"/>
      <c r="F51" s="22"/>
      <c r="G51" s="22"/>
      <c r="H51" s="22"/>
      <c r="I51" s="22"/>
      <c r="J51" s="22"/>
      <c r="K51" s="22"/>
    </row>
    <row r="52" spans="3:11" x14ac:dyDescent="0.25">
      <c r="C52" s="22"/>
      <c r="D52" s="22"/>
      <c r="E52" s="22"/>
      <c r="F52" s="22"/>
      <c r="G52" s="22"/>
      <c r="H52" s="22"/>
      <c r="I52" s="22"/>
      <c r="J52" s="22"/>
      <c r="K52" s="22"/>
    </row>
  </sheetData>
  <mergeCells count="2">
    <mergeCell ref="B2:Z2"/>
    <mergeCell ref="B3:Z3"/>
  </mergeCells>
  <hyperlinks>
    <hyperlink ref="Z5" location="Índice!A1" display="Volver"/>
  </hyperlinks>
  <pageMargins left="0.70866141732283472" right="0.70866141732283472" top="0.74803149606299213" bottom="0.74803149606299213" header="0.31496062992125984" footer="0.31496062992125984"/>
  <pageSetup paperSize="14" scale="4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Z51"/>
  <sheetViews>
    <sheetView showGridLines="0" zoomScale="90" zoomScaleNormal="90" workbookViewId="0"/>
  </sheetViews>
  <sheetFormatPr baseColWidth="10" defaultColWidth="10.85546875" defaultRowHeight="15" x14ac:dyDescent="0.25"/>
  <cols>
    <col min="1" max="1" width="6.7109375" style="151" customWidth="1"/>
    <col min="2" max="2" width="18" style="151" customWidth="1"/>
    <col min="3" max="3" width="15.7109375" style="151" customWidth="1"/>
    <col min="4" max="4" width="13.140625" style="151" customWidth="1"/>
    <col min="5" max="5" width="10.85546875" style="151" customWidth="1"/>
    <col min="6" max="6" width="15.42578125" style="151" customWidth="1"/>
    <col min="7" max="8" width="13.140625" style="151" customWidth="1"/>
    <col min="9" max="26" width="10.85546875" style="151" customWidth="1"/>
    <col min="27" max="16384" width="10.85546875" style="151"/>
  </cols>
  <sheetData>
    <row r="2" spans="2:26" ht="15.75" x14ac:dyDescent="0.25">
      <c r="B2" s="1338" t="s">
        <v>89</v>
      </c>
      <c r="C2" s="1338"/>
      <c r="D2" s="1338"/>
      <c r="E2" s="1338"/>
      <c r="F2" s="1338"/>
      <c r="G2" s="1338"/>
      <c r="H2" s="1338"/>
      <c r="I2" s="1338"/>
      <c r="J2" s="1338"/>
      <c r="K2" s="1338"/>
      <c r="L2" s="1338"/>
      <c r="M2" s="1338"/>
      <c r="N2" s="1338"/>
      <c r="O2" s="1338"/>
      <c r="P2" s="1338"/>
      <c r="Q2" s="1338"/>
      <c r="R2" s="1338"/>
      <c r="S2" s="1338"/>
      <c r="T2" s="1338"/>
      <c r="U2" s="1338"/>
      <c r="V2" s="1338"/>
      <c r="W2" s="1338"/>
      <c r="X2" s="1338"/>
      <c r="Y2" s="1338"/>
      <c r="Z2" s="1338"/>
    </row>
    <row r="3" spans="2:26" ht="15.75" x14ac:dyDescent="0.25">
      <c r="B3" s="1338" t="s">
        <v>90</v>
      </c>
      <c r="C3" s="1338"/>
      <c r="D3" s="1338"/>
      <c r="E3" s="1338"/>
      <c r="F3" s="1338"/>
      <c r="G3" s="1338"/>
      <c r="H3" s="1338"/>
      <c r="I3" s="1338"/>
      <c r="J3" s="1338"/>
      <c r="K3" s="1338"/>
      <c r="L3" s="1338"/>
      <c r="M3" s="1338"/>
      <c r="N3" s="1338"/>
      <c r="O3" s="1338"/>
      <c r="P3" s="1338"/>
      <c r="Q3" s="1338"/>
      <c r="R3" s="1338"/>
      <c r="S3" s="1338"/>
      <c r="T3" s="1338"/>
      <c r="U3" s="1338"/>
      <c r="V3" s="1338"/>
      <c r="W3" s="1338"/>
      <c r="X3" s="1338"/>
      <c r="Y3" s="1338"/>
      <c r="Z3" s="1338"/>
    </row>
    <row r="4" spans="2:26" ht="15.75" customHeight="1" x14ac:dyDescent="0.25">
      <c r="B4" s="1339" t="s">
        <v>104</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row>
    <row r="5" spans="2:26" ht="45" customHeight="1" x14ac:dyDescent="0.25">
      <c r="B5" s="26"/>
      <c r="C5" s="152"/>
      <c r="D5" s="152"/>
      <c r="E5" s="152"/>
      <c r="F5" s="152"/>
      <c r="G5" s="152"/>
      <c r="H5" s="152"/>
      <c r="I5" s="152"/>
      <c r="J5" s="152"/>
      <c r="K5" s="152"/>
      <c r="L5" s="152"/>
      <c r="M5" s="152"/>
      <c r="N5" s="152"/>
      <c r="O5" s="152"/>
      <c r="P5" s="152"/>
      <c r="Q5" s="152"/>
      <c r="R5" s="152"/>
      <c r="S5" s="152"/>
      <c r="T5" s="152"/>
      <c r="U5" s="152"/>
      <c r="V5" s="152"/>
      <c r="W5" s="152"/>
      <c r="X5" s="152"/>
      <c r="Y5" s="152"/>
      <c r="Z5" s="896" t="s">
        <v>1059</v>
      </c>
    </row>
    <row r="6" spans="2:26" ht="15.75" x14ac:dyDescent="0.25">
      <c r="B6" s="126" t="s">
        <v>92</v>
      </c>
      <c r="C6" s="153"/>
      <c r="D6" s="153"/>
      <c r="E6" s="154"/>
      <c r="F6" s="154"/>
      <c r="G6" s="153"/>
      <c r="H6" s="153"/>
      <c r="I6" s="153"/>
      <c r="J6" s="153"/>
      <c r="K6" s="153"/>
      <c r="L6" s="153"/>
      <c r="M6" s="153"/>
      <c r="N6" s="153"/>
      <c r="O6" s="153"/>
      <c r="P6" s="153"/>
      <c r="Q6" s="153"/>
      <c r="R6" s="153"/>
      <c r="S6" s="153"/>
      <c r="T6" s="153"/>
      <c r="U6" s="153"/>
      <c r="V6" s="153"/>
      <c r="W6" s="153"/>
      <c r="X6" s="153"/>
      <c r="Y6" s="153"/>
      <c r="Z6" s="153"/>
    </row>
    <row r="7" spans="2:26" s="155" customFormat="1" ht="15.75" x14ac:dyDescent="0.25">
      <c r="B7" s="995"/>
      <c r="C7" s="989" t="s">
        <v>28</v>
      </c>
      <c r="D7" s="990"/>
      <c r="E7" s="989" t="s">
        <v>29</v>
      </c>
      <c r="F7" s="990"/>
      <c r="G7" s="991" t="s">
        <v>30</v>
      </c>
      <c r="H7" s="990"/>
      <c r="I7" s="991" t="s">
        <v>31</v>
      </c>
      <c r="J7" s="990"/>
      <c r="K7" s="991" t="s">
        <v>32</v>
      </c>
      <c r="L7" s="990"/>
      <c r="M7" s="991" t="s">
        <v>33</v>
      </c>
      <c r="N7" s="990"/>
      <c r="O7" s="991" t="s">
        <v>93</v>
      </c>
      <c r="P7" s="990"/>
      <c r="Q7" s="991" t="s">
        <v>94</v>
      </c>
      <c r="R7" s="990"/>
      <c r="S7" s="991" t="s">
        <v>36</v>
      </c>
      <c r="T7" s="990"/>
      <c r="U7" s="991" t="s">
        <v>37</v>
      </c>
      <c r="V7" s="990"/>
      <c r="W7" s="991" t="s">
        <v>38</v>
      </c>
      <c r="X7" s="990"/>
      <c r="Y7" s="992" t="s">
        <v>39</v>
      </c>
      <c r="Z7" s="996"/>
    </row>
    <row r="8" spans="2:26" s="155" customFormat="1" x14ac:dyDescent="0.25">
      <c r="B8" s="997" t="s">
        <v>62</v>
      </c>
      <c r="C8" s="993" t="s">
        <v>95</v>
      </c>
      <c r="D8" s="994" t="s">
        <v>96</v>
      </c>
      <c r="E8" s="993" t="s">
        <v>95</v>
      </c>
      <c r="F8" s="994" t="s">
        <v>96</v>
      </c>
      <c r="G8" s="993" t="s">
        <v>95</v>
      </c>
      <c r="H8" s="994" t="s">
        <v>96</v>
      </c>
      <c r="I8" s="993" t="s">
        <v>95</v>
      </c>
      <c r="J8" s="994" t="s">
        <v>96</v>
      </c>
      <c r="K8" s="993" t="s">
        <v>95</v>
      </c>
      <c r="L8" s="994" t="s">
        <v>96</v>
      </c>
      <c r="M8" s="993" t="s">
        <v>95</v>
      </c>
      <c r="N8" s="994" t="s">
        <v>96</v>
      </c>
      <c r="O8" s="993" t="s">
        <v>95</v>
      </c>
      <c r="P8" s="994" t="s">
        <v>96</v>
      </c>
      <c r="Q8" s="993" t="s">
        <v>95</v>
      </c>
      <c r="R8" s="994" t="s">
        <v>96</v>
      </c>
      <c r="S8" s="993" t="s">
        <v>95</v>
      </c>
      <c r="T8" s="994" t="s">
        <v>96</v>
      </c>
      <c r="U8" s="993" t="s">
        <v>95</v>
      </c>
      <c r="V8" s="994" t="s">
        <v>96</v>
      </c>
      <c r="W8" s="993" t="s">
        <v>95</v>
      </c>
      <c r="X8" s="994" t="s">
        <v>96</v>
      </c>
      <c r="Y8" s="993" t="s">
        <v>95</v>
      </c>
      <c r="Z8" s="998" t="s">
        <v>96</v>
      </c>
    </row>
    <row r="9" spans="2:26" x14ac:dyDescent="0.25">
      <c r="B9" s="999" t="s">
        <v>63</v>
      </c>
      <c r="C9" s="128">
        <v>2.1399999999999999E-2</v>
      </c>
      <c r="D9" s="129">
        <v>1.3899999999999999E-2</v>
      </c>
      <c r="E9" s="128">
        <v>2.1399999999999999E-2</v>
      </c>
      <c r="F9" s="129">
        <v>1.3899999999999999E-2</v>
      </c>
      <c r="G9" s="128">
        <v>2.1399999999999999E-2</v>
      </c>
      <c r="H9" s="130">
        <v>1.3899999999999999E-2</v>
      </c>
      <c r="I9" s="128">
        <v>2.1399999999999999E-2</v>
      </c>
      <c r="J9" s="130">
        <v>1.3899999999999999E-2</v>
      </c>
      <c r="K9" s="128">
        <v>2.1399999999999999E-2</v>
      </c>
      <c r="L9" s="130">
        <v>1.3899999999999999E-2</v>
      </c>
      <c r="M9" s="128">
        <v>2.1100000000000001E-2</v>
      </c>
      <c r="N9" s="130">
        <v>9.9000000000000008E-3</v>
      </c>
      <c r="O9" s="128">
        <v>2.1100000000000001E-2</v>
      </c>
      <c r="P9" s="130">
        <v>9.9000000000000008E-3</v>
      </c>
      <c r="Q9" s="128">
        <v>2.0899999999999998E-2</v>
      </c>
      <c r="R9" s="130">
        <v>9.9000000000000008E-3</v>
      </c>
      <c r="S9" s="130">
        <v>2.0899999999999998E-2</v>
      </c>
      <c r="T9" s="130">
        <v>9.9000000000000008E-3</v>
      </c>
      <c r="U9" s="128">
        <v>2.0500000000000001E-2</v>
      </c>
      <c r="V9" s="130">
        <v>9.9000000000000008E-3</v>
      </c>
      <c r="W9" s="128">
        <v>2.0799999999999999E-2</v>
      </c>
      <c r="X9" s="130">
        <v>1.5900000000000001E-2</v>
      </c>
      <c r="Y9" s="132">
        <v>2.0799999999999999E-2</v>
      </c>
      <c r="Z9" s="1000">
        <v>1.5900000000000001E-2</v>
      </c>
    </row>
    <row r="10" spans="2:26" x14ac:dyDescent="0.25">
      <c r="B10" s="1001" t="s">
        <v>64</v>
      </c>
      <c r="C10" s="132">
        <v>2.46E-2</v>
      </c>
      <c r="D10" s="134">
        <v>1.8499999999999999E-2</v>
      </c>
      <c r="E10" s="132">
        <v>2.46E-2</v>
      </c>
      <c r="F10" s="134">
        <v>1.8499999999999999E-2</v>
      </c>
      <c r="G10" s="132">
        <v>2.46E-2</v>
      </c>
      <c r="H10" s="133">
        <v>1.8499999999999999E-2</v>
      </c>
      <c r="I10" s="132">
        <v>2.4400000000000002E-2</v>
      </c>
      <c r="J10" s="133">
        <v>1.8499999999999999E-2</v>
      </c>
      <c r="K10" s="132">
        <v>2.4400000000000002E-2</v>
      </c>
      <c r="L10" s="133">
        <v>1.8499999999999999E-2</v>
      </c>
      <c r="M10" s="132">
        <v>2.4E-2</v>
      </c>
      <c r="N10" s="133">
        <v>1.8100000000000002E-2</v>
      </c>
      <c r="O10" s="132">
        <v>2.3900000000000001E-2</v>
      </c>
      <c r="P10" s="133">
        <v>1.7999999999999999E-2</v>
      </c>
      <c r="Q10" s="132">
        <v>2.4E-2</v>
      </c>
      <c r="R10" s="133">
        <v>1.8200000000000001E-2</v>
      </c>
      <c r="S10" s="133">
        <v>2.3900000000000001E-2</v>
      </c>
      <c r="T10" s="133">
        <v>1.8100000000000002E-2</v>
      </c>
      <c r="U10" s="132">
        <v>2.4E-2</v>
      </c>
      <c r="V10" s="133">
        <v>1.8200000000000001E-2</v>
      </c>
      <c r="W10" s="132">
        <v>2.4E-2</v>
      </c>
      <c r="X10" s="133">
        <v>1.8200000000000001E-2</v>
      </c>
      <c r="Y10" s="132">
        <v>2.3900000000000001E-2</v>
      </c>
      <c r="Z10" s="1000">
        <v>1.7999999999999999E-2</v>
      </c>
    </row>
    <row r="11" spans="2:26" x14ac:dyDescent="0.25">
      <c r="B11" s="1001" t="s">
        <v>65</v>
      </c>
      <c r="C11" s="132">
        <v>2.46E-2</v>
      </c>
      <c r="D11" s="134">
        <v>1.8800000000000001E-2</v>
      </c>
      <c r="E11" s="132">
        <v>2.46E-2</v>
      </c>
      <c r="F11" s="134">
        <v>1.8800000000000001E-2</v>
      </c>
      <c r="G11" s="132">
        <v>2.47E-2</v>
      </c>
      <c r="H11" s="133">
        <v>1.89E-2</v>
      </c>
      <c r="I11" s="132">
        <v>2.4299999999999999E-2</v>
      </c>
      <c r="J11" s="133">
        <v>1.8499999999999999E-2</v>
      </c>
      <c r="K11" s="132">
        <v>2.4299999999999999E-2</v>
      </c>
      <c r="L11" s="133">
        <v>1.8499999999999999E-2</v>
      </c>
      <c r="M11" s="132">
        <v>2.3900000000000001E-2</v>
      </c>
      <c r="N11" s="133">
        <v>1.8100000000000002E-2</v>
      </c>
      <c r="O11" s="132">
        <v>2.3800000000000002E-2</v>
      </c>
      <c r="P11" s="133">
        <v>1.7999999999999999E-2</v>
      </c>
      <c r="Q11" s="132">
        <v>2.3800000000000002E-2</v>
      </c>
      <c r="R11" s="133">
        <v>1.7999999999999999E-2</v>
      </c>
      <c r="S11" s="133">
        <v>2.3800000000000002E-2</v>
      </c>
      <c r="T11" s="133">
        <v>1.5100000000000001E-2</v>
      </c>
      <c r="U11" s="132">
        <v>2.3800000000000002E-2</v>
      </c>
      <c r="V11" s="133">
        <v>1.5100000000000001E-2</v>
      </c>
      <c r="W11" s="132">
        <v>2.3800000000000002E-2</v>
      </c>
      <c r="X11" s="133">
        <v>1.5100000000000001E-2</v>
      </c>
      <c r="Y11" s="132">
        <v>2.3800000000000002E-2</v>
      </c>
      <c r="Z11" s="1000">
        <v>1.5100000000000001E-2</v>
      </c>
    </row>
    <row r="12" spans="2:26" x14ac:dyDescent="0.25">
      <c r="B12" s="1002" t="s">
        <v>98</v>
      </c>
      <c r="C12" s="132">
        <v>2.4199999999999999E-2</v>
      </c>
      <c r="D12" s="134">
        <v>1.8499999999999999E-2</v>
      </c>
      <c r="E12" s="132">
        <v>2.2200000000000001E-2</v>
      </c>
      <c r="F12" s="134">
        <v>1.41E-2</v>
      </c>
      <c r="G12" s="132">
        <v>2.2200000000000001E-2</v>
      </c>
      <c r="H12" s="133">
        <v>1.41E-2</v>
      </c>
      <c r="I12" s="132">
        <v>2.3900000000000001E-2</v>
      </c>
      <c r="J12" s="133">
        <v>1.8200000000000001E-2</v>
      </c>
      <c r="K12" s="132">
        <v>2.3900000000000001E-2</v>
      </c>
      <c r="L12" s="133">
        <v>1.8100000000000002E-2</v>
      </c>
      <c r="M12" s="132">
        <v>2.35E-2</v>
      </c>
      <c r="N12" s="133">
        <v>1.78E-2</v>
      </c>
      <c r="O12" s="132">
        <v>2.3400000000000001E-2</v>
      </c>
      <c r="P12" s="133">
        <v>1.77E-2</v>
      </c>
      <c r="Q12" s="132">
        <v>2.3699999999999999E-2</v>
      </c>
      <c r="R12" s="133">
        <v>1.7899999999999999E-2</v>
      </c>
      <c r="S12" s="133">
        <v>2.1100000000000001E-2</v>
      </c>
      <c r="T12" s="133">
        <v>1.4200000000000001E-2</v>
      </c>
      <c r="U12" s="132">
        <v>2.35E-2</v>
      </c>
      <c r="V12" s="133">
        <v>1.78E-2</v>
      </c>
      <c r="W12" s="132">
        <v>2.3599999999999999E-2</v>
      </c>
      <c r="X12" s="133">
        <v>1.78E-2</v>
      </c>
      <c r="Y12" s="132">
        <v>2.23E-2</v>
      </c>
      <c r="Z12" s="1000">
        <v>1.4200000000000001E-2</v>
      </c>
    </row>
    <row r="13" spans="2:26" x14ac:dyDescent="0.25">
      <c r="B13" s="1003" t="s">
        <v>99</v>
      </c>
      <c r="C13" s="136">
        <v>2.46E-2</v>
      </c>
      <c r="D13" s="137">
        <v>1.6500000000000001E-2</v>
      </c>
      <c r="E13" s="136">
        <v>2.46E-2</v>
      </c>
      <c r="F13" s="137">
        <v>1.6500000000000001E-2</v>
      </c>
      <c r="G13" s="136">
        <v>2.46E-2</v>
      </c>
      <c r="H13" s="138">
        <v>1.6500000000000001E-2</v>
      </c>
      <c r="I13" s="136">
        <v>2.4400000000000002E-2</v>
      </c>
      <c r="J13" s="138">
        <v>1.6500000000000001E-2</v>
      </c>
      <c r="K13" s="136">
        <v>1.9900000000000001E-2</v>
      </c>
      <c r="L13" s="138">
        <v>1.6500000000000001E-2</v>
      </c>
      <c r="M13" s="136">
        <v>2.4E-2</v>
      </c>
      <c r="N13" s="138">
        <v>1.6500000000000001E-2</v>
      </c>
      <c r="O13" s="136">
        <v>2.3900000000000001E-2</v>
      </c>
      <c r="P13" s="138">
        <v>1.6500000000000001E-2</v>
      </c>
      <c r="Q13" s="136">
        <v>2.3900000000000001E-2</v>
      </c>
      <c r="R13" s="138">
        <v>1.6500000000000001E-2</v>
      </c>
      <c r="S13" s="138">
        <v>2.3900000000000001E-2</v>
      </c>
      <c r="T13" s="138">
        <v>1.6500000000000001E-2</v>
      </c>
      <c r="U13" s="136">
        <v>2.4E-2</v>
      </c>
      <c r="V13" s="138">
        <v>1.6500000000000001E-2</v>
      </c>
      <c r="W13" s="136">
        <v>2.4E-2</v>
      </c>
      <c r="X13" s="138">
        <v>1.6500000000000001E-2</v>
      </c>
      <c r="Y13" s="136">
        <v>2.3900000000000001E-2</v>
      </c>
      <c r="Z13" s="1004">
        <v>1.6500000000000001E-2</v>
      </c>
    </row>
    <row r="14" spans="2:26" x14ac:dyDescent="0.25">
      <c r="B14" s="13" t="s">
        <v>105</v>
      </c>
      <c r="C14" s="156"/>
      <c r="D14" s="156"/>
      <c r="E14" s="156"/>
      <c r="F14" s="143"/>
      <c r="G14" s="156"/>
      <c r="H14" s="156"/>
      <c r="I14" s="156"/>
      <c r="J14" s="156"/>
      <c r="K14" s="156"/>
      <c r="L14" s="156"/>
      <c r="M14" s="156"/>
      <c r="N14" s="156"/>
      <c r="O14" s="156"/>
      <c r="P14" s="156"/>
      <c r="Q14" s="156"/>
      <c r="R14" s="156"/>
      <c r="S14" s="156"/>
      <c r="T14" s="156"/>
      <c r="U14" s="156"/>
      <c r="V14" s="156"/>
      <c r="W14" s="156"/>
      <c r="X14" s="156"/>
      <c r="Y14" s="156"/>
      <c r="Z14" s="156"/>
    </row>
    <row r="15" spans="2:26" ht="12.75" customHeight="1" x14ac:dyDescent="0.25">
      <c r="B15" s="52" t="s">
        <v>101</v>
      </c>
      <c r="C15" s="156"/>
      <c r="D15" s="156"/>
      <c r="E15" s="156"/>
      <c r="F15" s="143"/>
      <c r="G15" s="143"/>
      <c r="H15" s="139"/>
      <c r="I15" s="139"/>
      <c r="J15" s="139"/>
      <c r="K15" s="139"/>
      <c r="L15" s="156"/>
      <c r="M15" s="156"/>
      <c r="N15" s="156"/>
      <c r="O15" s="156"/>
      <c r="P15" s="156"/>
      <c r="Q15" s="156"/>
      <c r="R15" s="156"/>
      <c r="S15" s="156"/>
      <c r="T15" s="140"/>
      <c r="U15" s="157"/>
      <c r="V15" s="140"/>
      <c r="W15" s="156"/>
      <c r="X15" s="156"/>
      <c r="Y15" s="156"/>
      <c r="Z15" s="156"/>
    </row>
    <row r="16" spans="2:26" x14ac:dyDescent="0.25">
      <c r="B16" s="156"/>
      <c r="C16" s="156"/>
      <c r="D16" s="156"/>
      <c r="E16" s="139"/>
      <c r="F16" s="139"/>
      <c r="G16" s="139"/>
      <c r="H16" s="156"/>
      <c r="I16" s="156"/>
      <c r="J16" s="156"/>
      <c r="K16" s="156"/>
      <c r="L16" s="156"/>
      <c r="M16" s="156"/>
      <c r="N16" s="156"/>
      <c r="O16" s="156"/>
      <c r="P16" s="156"/>
      <c r="Q16" s="156"/>
      <c r="R16" s="156"/>
      <c r="S16" s="156"/>
      <c r="T16" s="156"/>
      <c r="U16" s="156"/>
      <c r="V16" s="156"/>
      <c r="W16" s="156"/>
      <c r="X16" s="156"/>
      <c r="Y16" s="156"/>
      <c r="Z16" s="156"/>
    </row>
    <row r="17" spans="2:26" ht="15.75" x14ac:dyDescent="0.25">
      <c r="B17" s="126" t="s">
        <v>102</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row>
    <row r="18" spans="2:26" s="155" customFormat="1" ht="15.75" x14ac:dyDescent="0.25">
      <c r="B18" s="995"/>
      <c r="C18" s="989" t="s">
        <v>28</v>
      </c>
      <c r="D18" s="990"/>
      <c r="E18" s="989" t="s">
        <v>29</v>
      </c>
      <c r="F18" s="990"/>
      <c r="G18" s="991" t="s">
        <v>30</v>
      </c>
      <c r="H18" s="990"/>
      <c r="I18" s="991" t="s">
        <v>31</v>
      </c>
      <c r="J18" s="990"/>
      <c r="K18" s="991" t="s">
        <v>32</v>
      </c>
      <c r="L18" s="990"/>
      <c r="M18" s="991" t="s">
        <v>33</v>
      </c>
      <c r="N18" s="990"/>
      <c r="O18" s="991" t="s">
        <v>93</v>
      </c>
      <c r="P18" s="990"/>
      <c r="Q18" s="991" t="s">
        <v>94</v>
      </c>
      <c r="R18" s="990"/>
      <c r="S18" s="991" t="s">
        <v>36</v>
      </c>
      <c r="T18" s="990"/>
      <c r="U18" s="991" t="s">
        <v>37</v>
      </c>
      <c r="V18" s="990"/>
      <c r="W18" s="991" t="s">
        <v>38</v>
      </c>
      <c r="X18" s="990"/>
      <c r="Y18" s="992" t="s">
        <v>39</v>
      </c>
      <c r="Z18" s="996"/>
    </row>
    <row r="19" spans="2:26" s="155" customFormat="1" x14ac:dyDescent="0.25">
      <c r="B19" s="997" t="s">
        <v>62</v>
      </c>
      <c r="C19" s="993" t="s">
        <v>95</v>
      </c>
      <c r="D19" s="994" t="s">
        <v>96</v>
      </c>
      <c r="E19" s="993" t="s">
        <v>95</v>
      </c>
      <c r="F19" s="994" t="s">
        <v>96</v>
      </c>
      <c r="G19" s="993" t="s">
        <v>95</v>
      </c>
      <c r="H19" s="994" t="s">
        <v>96</v>
      </c>
      <c r="I19" s="993" t="s">
        <v>95</v>
      </c>
      <c r="J19" s="994" t="s">
        <v>96</v>
      </c>
      <c r="K19" s="993" t="s">
        <v>95</v>
      </c>
      <c r="L19" s="994" t="s">
        <v>96</v>
      </c>
      <c r="M19" s="993" t="s">
        <v>95</v>
      </c>
      <c r="N19" s="994" t="s">
        <v>96</v>
      </c>
      <c r="O19" s="993" t="s">
        <v>95</v>
      </c>
      <c r="P19" s="994" t="s">
        <v>96</v>
      </c>
      <c r="Q19" s="993" t="s">
        <v>95</v>
      </c>
      <c r="R19" s="994" t="s">
        <v>96</v>
      </c>
      <c r="S19" s="993" t="s">
        <v>95</v>
      </c>
      <c r="T19" s="994" t="s">
        <v>96</v>
      </c>
      <c r="U19" s="993" t="s">
        <v>95</v>
      </c>
      <c r="V19" s="994" t="s">
        <v>96</v>
      </c>
      <c r="W19" s="993" t="s">
        <v>95</v>
      </c>
      <c r="X19" s="994" t="s">
        <v>96</v>
      </c>
      <c r="Y19" s="993" t="s">
        <v>95</v>
      </c>
      <c r="Z19" s="998" t="s">
        <v>96</v>
      </c>
    </row>
    <row r="20" spans="2:26" x14ac:dyDescent="0.25">
      <c r="B20" s="999" t="s">
        <v>63</v>
      </c>
      <c r="C20" s="128">
        <v>2.1399999999999999E-2</v>
      </c>
      <c r="D20" s="129">
        <v>1.49E-2</v>
      </c>
      <c r="E20" s="128">
        <v>2.1399999999999999E-2</v>
      </c>
      <c r="F20" s="129">
        <v>1.49E-2</v>
      </c>
      <c r="G20" s="128">
        <v>2.1399999999999999E-2</v>
      </c>
      <c r="H20" s="130">
        <v>1.49E-2</v>
      </c>
      <c r="I20" s="128">
        <v>2.1399999999999999E-2</v>
      </c>
      <c r="J20" s="130">
        <v>1.49E-2</v>
      </c>
      <c r="K20" s="128">
        <v>2.1399999999999999E-2</v>
      </c>
      <c r="L20" s="130">
        <v>1.49E-2</v>
      </c>
      <c r="M20" s="128">
        <v>2.1100000000000001E-2</v>
      </c>
      <c r="N20" s="130">
        <v>9.9000000000000008E-3</v>
      </c>
      <c r="O20" s="128">
        <v>2.1100000000000001E-2</v>
      </c>
      <c r="P20" s="130">
        <v>9.9000000000000008E-3</v>
      </c>
      <c r="Q20" s="128">
        <v>2.0899999999999998E-2</v>
      </c>
      <c r="R20" s="130">
        <v>9.9000000000000008E-3</v>
      </c>
      <c r="S20" s="130">
        <v>2.0899999999999998E-2</v>
      </c>
      <c r="T20" s="130">
        <v>9.9000000000000008E-3</v>
      </c>
      <c r="U20" s="128">
        <v>2.0500000000000001E-2</v>
      </c>
      <c r="V20" s="130">
        <v>9.9000000000000008E-3</v>
      </c>
      <c r="W20" s="128">
        <v>2.0799999999999999E-2</v>
      </c>
      <c r="X20" s="130">
        <v>1.5900000000000001E-2</v>
      </c>
      <c r="Y20" s="132">
        <v>2.0799999999999999E-2</v>
      </c>
      <c r="Z20" s="1000">
        <v>1.5900000000000001E-2</v>
      </c>
    </row>
    <row r="21" spans="2:26" x14ac:dyDescent="0.25">
      <c r="B21" s="1001" t="s">
        <v>64</v>
      </c>
      <c r="C21" s="132">
        <v>2.46E-2</v>
      </c>
      <c r="D21" s="134">
        <v>1.8499999999999999E-2</v>
      </c>
      <c r="E21" s="132">
        <v>2.46E-2</v>
      </c>
      <c r="F21" s="134">
        <v>1.8499999999999999E-2</v>
      </c>
      <c r="G21" s="132">
        <v>2.46E-2</v>
      </c>
      <c r="H21" s="133">
        <v>1.8499999999999999E-2</v>
      </c>
      <c r="I21" s="132">
        <v>2.4400000000000002E-2</v>
      </c>
      <c r="J21" s="133">
        <v>1.8499999999999999E-2</v>
      </c>
      <c r="K21" s="132">
        <v>2.4400000000000002E-2</v>
      </c>
      <c r="L21" s="133">
        <v>1.8499999999999999E-2</v>
      </c>
      <c r="M21" s="132">
        <v>2.4E-2</v>
      </c>
      <c r="N21" s="133">
        <v>1.8100000000000002E-2</v>
      </c>
      <c r="O21" s="132">
        <v>2.3900000000000001E-2</v>
      </c>
      <c r="P21" s="133">
        <v>1.7999999999999999E-2</v>
      </c>
      <c r="Q21" s="132">
        <v>2.4E-2</v>
      </c>
      <c r="R21" s="133">
        <v>1.8200000000000001E-2</v>
      </c>
      <c r="S21" s="133">
        <v>2.3900000000000001E-2</v>
      </c>
      <c r="T21" s="133">
        <v>1.8100000000000002E-2</v>
      </c>
      <c r="U21" s="132">
        <v>2.4E-2</v>
      </c>
      <c r="V21" s="133">
        <v>1.8200000000000001E-2</v>
      </c>
      <c r="W21" s="132">
        <v>2.4E-2</v>
      </c>
      <c r="X21" s="133">
        <v>1.8200000000000001E-2</v>
      </c>
      <c r="Y21" s="132">
        <v>2.3900000000000001E-2</v>
      </c>
      <c r="Z21" s="1000">
        <v>1.7999999999999999E-2</v>
      </c>
    </row>
    <row r="22" spans="2:26" x14ac:dyDescent="0.25">
      <c r="B22" s="1001" t="s">
        <v>65</v>
      </c>
      <c r="C22" s="132">
        <v>2.46E-2</v>
      </c>
      <c r="D22" s="134">
        <v>1.8800000000000001E-2</v>
      </c>
      <c r="E22" s="132">
        <v>2.46E-2</v>
      </c>
      <c r="F22" s="134">
        <v>1.8800000000000001E-2</v>
      </c>
      <c r="G22" s="132">
        <v>2.47E-2</v>
      </c>
      <c r="H22" s="133">
        <v>1.89E-2</v>
      </c>
      <c r="I22" s="132">
        <v>2.4299999999999999E-2</v>
      </c>
      <c r="J22" s="133">
        <v>1.8499999999999999E-2</v>
      </c>
      <c r="K22" s="132">
        <v>2.4299999999999999E-2</v>
      </c>
      <c r="L22" s="133">
        <v>1.8499999999999999E-2</v>
      </c>
      <c r="M22" s="132">
        <v>2.3900000000000001E-2</v>
      </c>
      <c r="N22" s="133">
        <v>1.8100000000000002E-2</v>
      </c>
      <c r="O22" s="132">
        <v>2.3800000000000002E-2</v>
      </c>
      <c r="P22" s="133">
        <v>1.7999999999999999E-2</v>
      </c>
      <c r="Q22" s="132">
        <v>2.3800000000000002E-2</v>
      </c>
      <c r="R22" s="133">
        <v>1.7999999999999999E-2</v>
      </c>
      <c r="S22" s="133">
        <v>2.3800000000000002E-2</v>
      </c>
      <c r="T22" s="133">
        <v>1.7999999999999999E-2</v>
      </c>
      <c r="U22" s="132">
        <v>2.3800000000000002E-2</v>
      </c>
      <c r="V22" s="133">
        <v>1.7500000000000002E-2</v>
      </c>
      <c r="W22" s="132">
        <v>2.3800000000000002E-2</v>
      </c>
      <c r="X22" s="133">
        <v>1.7500000000000002E-2</v>
      </c>
      <c r="Y22" s="132">
        <v>2.3800000000000002E-2</v>
      </c>
      <c r="Z22" s="1000">
        <v>1.7500000000000002E-2</v>
      </c>
    </row>
    <row r="23" spans="2:26" x14ac:dyDescent="0.25">
      <c r="B23" s="1002" t="s">
        <v>98</v>
      </c>
      <c r="C23" s="132">
        <v>2.4199999999999999E-2</v>
      </c>
      <c r="D23" s="134">
        <v>1.8499999999999999E-2</v>
      </c>
      <c r="E23" s="132">
        <v>2.2200000000000001E-2</v>
      </c>
      <c r="F23" s="134">
        <v>1.6899999999999998E-2</v>
      </c>
      <c r="G23" s="132">
        <v>2.2200000000000001E-2</v>
      </c>
      <c r="H23" s="133">
        <v>1.6899999999999998E-2</v>
      </c>
      <c r="I23" s="132">
        <v>2.3900000000000001E-2</v>
      </c>
      <c r="J23" s="133">
        <v>1.8200000000000001E-2</v>
      </c>
      <c r="K23" s="132">
        <v>2.3900000000000001E-2</v>
      </c>
      <c r="L23" s="133">
        <v>1.8100000000000002E-2</v>
      </c>
      <c r="M23" s="132">
        <v>2.35E-2</v>
      </c>
      <c r="N23" s="133">
        <v>1.78E-2</v>
      </c>
      <c r="O23" s="132">
        <v>2.3400000000000001E-2</v>
      </c>
      <c r="P23" s="133">
        <v>1.77E-2</v>
      </c>
      <c r="Q23" s="132">
        <v>2.3699999999999999E-2</v>
      </c>
      <c r="R23" s="133">
        <v>1.7899999999999999E-2</v>
      </c>
      <c r="S23" s="133">
        <v>2.2200000000000001E-2</v>
      </c>
      <c r="T23" s="133">
        <v>1.5900000000000001E-2</v>
      </c>
      <c r="U23" s="132">
        <v>2.35E-2</v>
      </c>
      <c r="V23" s="133">
        <v>1.78E-2</v>
      </c>
      <c r="W23" s="132">
        <v>2.3599999999999999E-2</v>
      </c>
      <c r="X23" s="133">
        <v>1.78E-2</v>
      </c>
      <c r="Y23" s="132">
        <v>2.12E-2</v>
      </c>
      <c r="Z23" s="1000">
        <v>1.5900000000000001E-2</v>
      </c>
    </row>
    <row r="24" spans="2:26" x14ac:dyDescent="0.25">
      <c r="B24" s="1003" t="s">
        <v>99</v>
      </c>
      <c r="C24" s="136">
        <v>2.46E-2</v>
      </c>
      <c r="D24" s="137">
        <v>1.6899999999999998E-2</v>
      </c>
      <c r="E24" s="136">
        <v>2.46E-2</v>
      </c>
      <c r="F24" s="137">
        <v>1.6899999999999998E-2</v>
      </c>
      <c r="G24" s="136">
        <v>2.46E-2</v>
      </c>
      <c r="H24" s="138">
        <v>1.6899999999999998E-2</v>
      </c>
      <c r="I24" s="136">
        <v>2.4400000000000002E-2</v>
      </c>
      <c r="J24" s="138">
        <v>1.6899999999999998E-2</v>
      </c>
      <c r="K24" s="136">
        <v>1.9900000000000001E-2</v>
      </c>
      <c r="L24" s="138">
        <v>1.6899999999999998E-2</v>
      </c>
      <c r="M24" s="136">
        <v>2.4E-2</v>
      </c>
      <c r="N24" s="138">
        <v>1.6899999999999998E-2</v>
      </c>
      <c r="O24" s="136">
        <v>2.3900000000000001E-2</v>
      </c>
      <c r="P24" s="138">
        <v>1.6899999999999998E-2</v>
      </c>
      <c r="Q24" s="136">
        <v>2.3900000000000001E-2</v>
      </c>
      <c r="R24" s="138">
        <v>1.6899999999999998E-2</v>
      </c>
      <c r="S24" s="138">
        <v>2.3900000000000001E-2</v>
      </c>
      <c r="T24" s="138">
        <v>1.6899999999999998E-2</v>
      </c>
      <c r="U24" s="136">
        <v>2.4E-2</v>
      </c>
      <c r="V24" s="138">
        <v>1.6899999999999998E-2</v>
      </c>
      <c r="W24" s="136">
        <v>2.4E-2</v>
      </c>
      <c r="X24" s="138">
        <v>1.6899999999999998E-2</v>
      </c>
      <c r="Y24" s="136">
        <v>2.3900000000000001E-2</v>
      </c>
      <c r="Z24" s="1004">
        <v>1.6899999999999998E-2</v>
      </c>
    </row>
    <row r="25" spans="2:26" x14ac:dyDescent="0.25">
      <c r="B25" s="13" t="s">
        <v>105</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row>
    <row r="26" spans="2:26" x14ac:dyDescent="0.25">
      <c r="B26" s="52" t="s">
        <v>101</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row>
    <row r="27" spans="2:26" x14ac:dyDescent="0.2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row>
    <row r="28" spans="2:26" ht="15.75" x14ac:dyDescent="0.25">
      <c r="B28" s="126" t="s">
        <v>103</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row>
    <row r="29" spans="2:26" s="155" customFormat="1" ht="15.75" x14ac:dyDescent="0.25">
      <c r="B29" s="995"/>
      <c r="C29" s="989" t="s">
        <v>28</v>
      </c>
      <c r="D29" s="990"/>
      <c r="E29" s="989" t="s">
        <v>29</v>
      </c>
      <c r="F29" s="990"/>
      <c r="G29" s="991" t="s">
        <v>30</v>
      </c>
      <c r="H29" s="990"/>
      <c r="I29" s="991" t="s">
        <v>31</v>
      </c>
      <c r="J29" s="990"/>
      <c r="K29" s="991" t="s">
        <v>32</v>
      </c>
      <c r="L29" s="990"/>
      <c r="M29" s="991" t="s">
        <v>33</v>
      </c>
      <c r="N29" s="990"/>
      <c r="O29" s="991" t="s">
        <v>93</v>
      </c>
      <c r="P29" s="990"/>
      <c r="Q29" s="991" t="s">
        <v>94</v>
      </c>
      <c r="R29" s="990"/>
      <c r="S29" s="991" t="s">
        <v>36</v>
      </c>
      <c r="T29" s="990"/>
      <c r="U29" s="991" t="s">
        <v>37</v>
      </c>
      <c r="V29" s="990"/>
      <c r="W29" s="991" t="s">
        <v>38</v>
      </c>
      <c r="X29" s="990"/>
      <c r="Y29" s="992" t="s">
        <v>39</v>
      </c>
      <c r="Z29" s="996"/>
    </row>
    <row r="30" spans="2:26" s="155" customFormat="1" x14ac:dyDescent="0.25">
      <c r="B30" s="997" t="s">
        <v>62</v>
      </c>
      <c r="C30" s="993" t="s">
        <v>95</v>
      </c>
      <c r="D30" s="994" t="s">
        <v>96</v>
      </c>
      <c r="E30" s="993" t="s">
        <v>95</v>
      </c>
      <c r="F30" s="994" t="s">
        <v>96</v>
      </c>
      <c r="G30" s="993" t="s">
        <v>95</v>
      </c>
      <c r="H30" s="994" t="s">
        <v>96</v>
      </c>
      <c r="I30" s="993" t="s">
        <v>95</v>
      </c>
      <c r="J30" s="994" t="s">
        <v>96</v>
      </c>
      <c r="K30" s="993" t="s">
        <v>95</v>
      </c>
      <c r="L30" s="994" t="s">
        <v>96</v>
      </c>
      <c r="M30" s="993" t="s">
        <v>95</v>
      </c>
      <c r="N30" s="994" t="s">
        <v>96</v>
      </c>
      <c r="O30" s="993" t="s">
        <v>95</v>
      </c>
      <c r="P30" s="994" t="s">
        <v>96</v>
      </c>
      <c r="Q30" s="993" t="s">
        <v>95</v>
      </c>
      <c r="R30" s="994" t="s">
        <v>96</v>
      </c>
      <c r="S30" s="993" t="s">
        <v>95</v>
      </c>
      <c r="T30" s="994" t="s">
        <v>96</v>
      </c>
      <c r="U30" s="993" t="s">
        <v>95</v>
      </c>
      <c r="V30" s="994" t="s">
        <v>96</v>
      </c>
      <c r="W30" s="993" t="s">
        <v>95</v>
      </c>
      <c r="X30" s="994" t="s">
        <v>96</v>
      </c>
      <c r="Y30" s="993" t="s">
        <v>95</v>
      </c>
      <c r="Z30" s="998" t="s">
        <v>96</v>
      </c>
    </row>
    <row r="31" spans="2:26" x14ac:dyDescent="0.25">
      <c r="B31" s="999" t="s">
        <v>63</v>
      </c>
      <c r="C31" s="128">
        <v>2.1399999999999999E-2</v>
      </c>
      <c r="D31" s="129">
        <v>1.5900000000000001E-2</v>
      </c>
      <c r="E31" s="128">
        <v>2.1399999999999999E-2</v>
      </c>
      <c r="F31" s="129">
        <v>1.5900000000000001E-2</v>
      </c>
      <c r="G31" s="128">
        <v>2.1399999999999999E-2</v>
      </c>
      <c r="H31" s="130">
        <v>1.5900000000000001E-2</v>
      </c>
      <c r="I31" s="128">
        <v>2.1399999999999999E-2</v>
      </c>
      <c r="J31" s="130">
        <v>1.5900000000000001E-2</v>
      </c>
      <c r="K31" s="128">
        <v>2.1399999999999999E-2</v>
      </c>
      <c r="L31" s="130">
        <v>1.5900000000000001E-2</v>
      </c>
      <c r="M31" s="128">
        <v>2.1100000000000001E-2</v>
      </c>
      <c r="N31" s="130">
        <v>9.9000000000000008E-3</v>
      </c>
      <c r="O31" s="128">
        <v>2.1100000000000001E-2</v>
      </c>
      <c r="P31" s="130">
        <v>9.9000000000000008E-3</v>
      </c>
      <c r="Q31" s="128">
        <v>2.0899999999999998E-2</v>
      </c>
      <c r="R31" s="130">
        <v>9.9000000000000008E-3</v>
      </c>
      <c r="S31" s="130">
        <v>2.0899999999999998E-2</v>
      </c>
      <c r="T31" s="130">
        <v>9.9000000000000008E-3</v>
      </c>
      <c r="U31" s="128">
        <v>2.0500000000000001E-2</v>
      </c>
      <c r="V31" s="130">
        <v>9.9000000000000008E-3</v>
      </c>
      <c r="W31" s="128">
        <v>2.0799999999999999E-2</v>
      </c>
      <c r="X31" s="130">
        <v>1.5900000000000001E-2</v>
      </c>
      <c r="Y31" s="132">
        <v>2.0799999999999999E-2</v>
      </c>
      <c r="Z31" s="1000">
        <v>1.5900000000000001E-2</v>
      </c>
    </row>
    <row r="32" spans="2:26" x14ac:dyDescent="0.25">
      <c r="B32" s="1001" t="s">
        <v>64</v>
      </c>
      <c r="C32" s="132">
        <v>1.7899999999999999E-2</v>
      </c>
      <c r="D32" s="134">
        <v>1.78E-2</v>
      </c>
      <c r="E32" s="132">
        <v>2.46E-2</v>
      </c>
      <c r="F32" s="134">
        <v>1.78E-2</v>
      </c>
      <c r="G32" s="132">
        <v>2.46E-2</v>
      </c>
      <c r="H32" s="133">
        <v>1.78E-2</v>
      </c>
      <c r="I32" s="132">
        <v>2.4400000000000002E-2</v>
      </c>
      <c r="J32" s="133">
        <v>1.78E-2</v>
      </c>
      <c r="K32" s="132">
        <v>2.4400000000000002E-2</v>
      </c>
      <c r="L32" s="133">
        <v>1.8499999999999999E-2</v>
      </c>
      <c r="M32" s="132">
        <v>2.4E-2</v>
      </c>
      <c r="N32" s="133">
        <v>1.8100000000000002E-2</v>
      </c>
      <c r="O32" s="132">
        <v>2.3900000000000001E-2</v>
      </c>
      <c r="P32" s="133">
        <v>1.7999999999999999E-2</v>
      </c>
      <c r="Q32" s="132">
        <v>2.4E-2</v>
      </c>
      <c r="R32" s="133">
        <v>1.8200000000000001E-2</v>
      </c>
      <c r="S32" s="133">
        <v>2.3900000000000001E-2</v>
      </c>
      <c r="T32" s="133">
        <v>1.8100000000000002E-2</v>
      </c>
      <c r="U32" s="132">
        <v>2.4E-2</v>
      </c>
      <c r="V32" s="133">
        <v>1.8200000000000001E-2</v>
      </c>
      <c r="W32" s="132">
        <v>2.4E-2</v>
      </c>
      <c r="X32" s="133">
        <v>1.8200000000000001E-2</v>
      </c>
      <c r="Y32" s="132">
        <v>2.3900000000000001E-2</v>
      </c>
      <c r="Z32" s="1000">
        <v>1.7999999999999999E-2</v>
      </c>
    </row>
    <row r="33" spans="2:26" x14ac:dyDescent="0.25">
      <c r="B33" s="1001" t="s">
        <v>65</v>
      </c>
      <c r="C33" s="132">
        <v>2.46E-2</v>
      </c>
      <c r="D33" s="134">
        <v>1.8800000000000001E-2</v>
      </c>
      <c r="E33" s="132">
        <v>2.46E-2</v>
      </c>
      <c r="F33" s="134">
        <v>1.8800000000000001E-2</v>
      </c>
      <c r="G33" s="132">
        <v>2.47E-2</v>
      </c>
      <c r="H33" s="133">
        <v>1.89E-2</v>
      </c>
      <c r="I33" s="132">
        <v>2.4299999999999999E-2</v>
      </c>
      <c r="J33" s="133">
        <v>1.8499999999999999E-2</v>
      </c>
      <c r="K33" s="132">
        <v>2.4299999999999999E-2</v>
      </c>
      <c r="L33" s="133">
        <v>1.8200000000000001E-2</v>
      </c>
      <c r="M33" s="132">
        <v>2.3900000000000001E-2</v>
      </c>
      <c r="N33" s="133">
        <v>1.8200000000000001E-2</v>
      </c>
      <c r="O33" s="132">
        <v>2.3800000000000002E-2</v>
      </c>
      <c r="P33" s="133">
        <v>1.7999999999999999E-2</v>
      </c>
      <c r="Q33" s="132">
        <v>2.3800000000000002E-2</v>
      </c>
      <c r="R33" s="133">
        <v>1.7999999999999999E-2</v>
      </c>
      <c r="S33" s="133">
        <v>2.3800000000000002E-2</v>
      </c>
      <c r="T33" s="133">
        <v>1.7999999999999999E-2</v>
      </c>
      <c r="U33" s="132">
        <v>2.3800000000000002E-2</v>
      </c>
      <c r="V33" s="133">
        <v>1.7500000000000002E-2</v>
      </c>
      <c r="W33" s="132">
        <v>2.3800000000000002E-2</v>
      </c>
      <c r="X33" s="133">
        <v>1.7500000000000002E-2</v>
      </c>
      <c r="Y33" s="132">
        <v>2.29E-2</v>
      </c>
      <c r="Z33" s="1000">
        <v>1.7500000000000002E-2</v>
      </c>
    </row>
    <row r="34" spans="2:26" x14ac:dyDescent="0.25">
      <c r="B34" s="1002" t="s">
        <v>98</v>
      </c>
      <c r="C34" s="132">
        <v>2.4199999999999999E-2</v>
      </c>
      <c r="D34" s="134">
        <v>1.8499999999999999E-2</v>
      </c>
      <c r="E34" s="132">
        <v>2.2200000000000001E-2</v>
      </c>
      <c r="F34" s="134">
        <v>1.7899999999999999E-2</v>
      </c>
      <c r="G34" s="132">
        <v>2.2200000000000001E-2</v>
      </c>
      <c r="H34" s="133">
        <v>1.7899999999999999E-2</v>
      </c>
      <c r="I34" s="132">
        <v>2.3900000000000001E-2</v>
      </c>
      <c r="J34" s="133">
        <v>1.8200000000000001E-2</v>
      </c>
      <c r="K34" s="132">
        <v>2.3900000000000001E-2</v>
      </c>
      <c r="L34" s="133">
        <v>1.8100000000000002E-2</v>
      </c>
      <c r="M34" s="132">
        <v>2.35E-2</v>
      </c>
      <c r="N34" s="133">
        <v>1.78E-2</v>
      </c>
      <c r="O34" s="132">
        <v>2.3400000000000001E-2</v>
      </c>
      <c r="P34" s="133">
        <v>1.77E-2</v>
      </c>
      <c r="Q34" s="132">
        <v>2.3699999999999999E-2</v>
      </c>
      <c r="R34" s="133">
        <v>1.7899999999999999E-2</v>
      </c>
      <c r="S34" s="133">
        <v>2.2200000000000001E-2</v>
      </c>
      <c r="T34" s="133">
        <v>1.6799999999999999E-2</v>
      </c>
      <c r="U34" s="132">
        <v>2.35E-2</v>
      </c>
      <c r="V34" s="133">
        <v>1.78E-2</v>
      </c>
      <c r="W34" s="132">
        <v>2.3599999999999999E-2</v>
      </c>
      <c r="X34" s="133">
        <v>1.78E-2</v>
      </c>
      <c r="Y34" s="132">
        <v>2.23E-2</v>
      </c>
      <c r="Z34" s="1000">
        <v>1.6799999999999999E-2</v>
      </c>
    </row>
    <row r="35" spans="2:26" x14ac:dyDescent="0.25">
      <c r="B35" s="1003" t="s">
        <v>99</v>
      </c>
      <c r="C35" s="136">
        <v>2.46E-2</v>
      </c>
      <c r="D35" s="137">
        <v>1.89E-2</v>
      </c>
      <c r="E35" s="136">
        <v>2.46E-2</v>
      </c>
      <c r="F35" s="137">
        <v>1.89E-2</v>
      </c>
      <c r="G35" s="136">
        <v>2.46E-2</v>
      </c>
      <c r="H35" s="138">
        <v>1.89E-2</v>
      </c>
      <c r="I35" s="136">
        <v>2.4400000000000002E-2</v>
      </c>
      <c r="J35" s="138">
        <v>1.8499999999999999E-2</v>
      </c>
      <c r="K35" s="136">
        <v>2.4400000000000002E-2</v>
      </c>
      <c r="L35" s="138">
        <v>1.8499999999999999E-2</v>
      </c>
      <c r="M35" s="136">
        <v>2.4E-2</v>
      </c>
      <c r="N35" s="138">
        <v>1.8200000000000001E-2</v>
      </c>
      <c r="O35" s="136">
        <v>2.3900000000000001E-2</v>
      </c>
      <c r="P35" s="138">
        <v>1.8100000000000002E-2</v>
      </c>
      <c r="Q35" s="136">
        <v>2.3900000000000001E-2</v>
      </c>
      <c r="R35" s="138">
        <v>1.8100000000000002E-2</v>
      </c>
      <c r="S35" s="138">
        <v>2.3900000000000001E-2</v>
      </c>
      <c r="T35" s="138">
        <v>1.8100000000000002E-2</v>
      </c>
      <c r="U35" s="136">
        <v>2.4E-2</v>
      </c>
      <c r="V35" s="138">
        <v>1.8100000000000002E-2</v>
      </c>
      <c r="W35" s="136">
        <v>2.4E-2</v>
      </c>
      <c r="X35" s="138">
        <v>1.8100000000000002E-2</v>
      </c>
      <c r="Y35" s="136">
        <v>2.3900000000000001E-2</v>
      </c>
      <c r="Z35" s="1004">
        <v>1.7999999999999999E-2</v>
      </c>
    </row>
    <row r="36" spans="2:26" x14ac:dyDescent="0.25">
      <c r="B36" s="13" t="s">
        <v>105</v>
      </c>
      <c r="C36" s="156"/>
      <c r="Z36" s="26"/>
    </row>
    <row r="37" spans="2:26" x14ac:dyDescent="0.25">
      <c r="B37" s="52" t="s">
        <v>101</v>
      </c>
    </row>
    <row r="38" spans="2:26" x14ac:dyDescent="0.25">
      <c r="E38" s="158"/>
      <c r="F38" s="159"/>
      <c r="M38" s="160"/>
      <c r="R38" s="161"/>
      <c r="S38" s="161"/>
    </row>
    <row r="39" spans="2:26" x14ac:dyDescent="0.25">
      <c r="C39" s="145"/>
      <c r="D39" s="146"/>
      <c r="E39" s="147"/>
      <c r="H39" s="162"/>
      <c r="I39" s="162"/>
      <c r="J39" s="162"/>
      <c r="K39" s="162"/>
      <c r="L39" s="162"/>
      <c r="M39" s="162"/>
      <c r="N39" s="162"/>
      <c r="O39" s="162"/>
      <c r="P39" s="162"/>
      <c r="Q39" s="162"/>
      <c r="R39" s="162"/>
    </row>
    <row r="40" spans="2:26" x14ac:dyDescent="0.25">
      <c r="B40" s="122"/>
      <c r="H40" s="162"/>
      <c r="I40" s="162"/>
      <c r="J40" s="162"/>
      <c r="K40" s="162"/>
      <c r="L40" s="162"/>
      <c r="M40" s="162"/>
      <c r="N40" s="162"/>
      <c r="O40" s="162"/>
      <c r="P40" s="162"/>
      <c r="Q40" s="162"/>
      <c r="R40" s="162"/>
    </row>
    <row r="41" spans="2:26" x14ac:dyDescent="0.25">
      <c r="C41"/>
      <c r="D41"/>
      <c r="E41"/>
      <c r="F41"/>
      <c r="G41"/>
      <c r="H41"/>
      <c r="I41"/>
      <c r="J41"/>
      <c r="K41"/>
      <c r="L41"/>
      <c r="M41" s="150"/>
      <c r="N41" s="150"/>
      <c r="O41" s="150"/>
      <c r="P41" s="150"/>
      <c r="Q41" s="150"/>
      <c r="R41" s="162"/>
    </row>
    <row r="42" spans="2:26" x14ac:dyDescent="0.25">
      <c r="B42"/>
      <c r="C42"/>
      <c r="D42"/>
      <c r="E42"/>
      <c r="F42"/>
      <c r="G42"/>
      <c r="H42"/>
      <c r="I42"/>
      <c r="J42"/>
      <c r="K42"/>
      <c r="L42"/>
      <c r="M42" s="150"/>
      <c r="N42" s="150"/>
      <c r="O42" s="150"/>
      <c r="P42" s="150"/>
      <c r="Q42" s="150"/>
      <c r="R42" s="162"/>
    </row>
    <row r="43" spans="2:26" ht="22.5" customHeight="1" x14ac:dyDescent="0.25">
      <c r="B43"/>
      <c r="C43"/>
      <c r="D43"/>
      <c r="E43"/>
      <c r="F43"/>
      <c r="G43"/>
      <c r="H43"/>
      <c r="I43"/>
      <c r="J43"/>
      <c r="K43"/>
      <c r="L43"/>
      <c r="M43" s="150"/>
      <c r="N43" s="150"/>
      <c r="O43" s="150"/>
      <c r="P43" s="150"/>
      <c r="Q43" s="150"/>
      <c r="R43" s="162"/>
    </row>
    <row r="44" spans="2:26" x14ac:dyDescent="0.25">
      <c r="B44"/>
      <c r="C44"/>
      <c r="D44"/>
      <c r="E44"/>
      <c r="F44"/>
      <c r="G44"/>
      <c r="H44"/>
      <c r="I44"/>
      <c r="J44"/>
      <c r="K44"/>
      <c r="L44"/>
      <c r="M44" s="150"/>
      <c r="N44" s="150"/>
      <c r="O44" s="150"/>
      <c r="P44" s="150"/>
      <c r="Q44" s="150"/>
      <c r="R44" s="162"/>
    </row>
    <row r="45" spans="2:26" x14ac:dyDescent="0.25">
      <c r="B45"/>
      <c r="C45"/>
      <c r="D45"/>
      <c r="E45"/>
      <c r="F45"/>
      <c r="G45"/>
      <c r="H45"/>
      <c r="I45"/>
      <c r="J45"/>
      <c r="K45"/>
      <c r="L45"/>
      <c r="M45" s="150"/>
      <c r="N45" s="150"/>
      <c r="O45" s="150"/>
      <c r="P45" s="150"/>
      <c r="Q45" s="150"/>
      <c r="R45" s="162"/>
    </row>
    <row r="46" spans="2:26" x14ac:dyDescent="0.25">
      <c r="B46"/>
      <c r="C46"/>
      <c r="D46"/>
      <c r="E46"/>
      <c r="F46"/>
      <c r="G46"/>
      <c r="H46"/>
      <c r="I46"/>
      <c r="J46"/>
      <c r="K46"/>
      <c r="L46"/>
      <c r="M46" s="162"/>
      <c r="N46" s="162"/>
      <c r="O46" s="162"/>
      <c r="P46" s="162"/>
      <c r="Q46" s="162"/>
      <c r="R46" s="162"/>
    </row>
    <row r="47" spans="2:26" x14ac:dyDescent="0.25">
      <c r="B47"/>
      <c r="C47"/>
      <c r="D47"/>
      <c r="E47"/>
      <c r="F47"/>
      <c r="G47"/>
      <c r="H47"/>
      <c r="I47"/>
      <c r="J47"/>
      <c r="K47"/>
      <c r="L47"/>
      <c r="M47" s="162"/>
      <c r="N47" s="162"/>
      <c r="O47" s="162"/>
      <c r="P47" s="162"/>
      <c r="Q47" s="162"/>
      <c r="R47" s="162"/>
    </row>
    <row r="48" spans="2:26" x14ac:dyDescent="0.25">
      <c r="B48"/>
      <c r="C48"/>
      <c r="D48"/>
      <c r="E48"/>
      <c r="F48"/>
      <c r="G48"/>
      <c r="H48"/>
      <c r="I48"/>
      <c r="J48"/>
      <c r="K48"/>
      <c r="L48"/>
      <c r="M48" s="162"/>
      <c r="N48" s="162"/>
      <c r="O48" s="162"/>
      <c r="P48" s="162"/>
      <c r="Q48" s="162"/>
      <c r="R48" s="162"/>
    </row>
    <row r="49" spans="3:18" x14ac:dyDescent="0.25">
      <c r="C49"/>
      <c r="D49"/>
      <c r="E49"/>
      <c r="F49"/>
      <c r="G49"/>
      <c r="H49"/>
      <c r="I49"/>
      <c r="J49"/>
      <c r="K49"/>
      <c r="L49"/>
      <c r="M49" s="162"/>
      <c r="N49" s="162"/>
      <c r="O49" s="162"/>
      <c r="P49" s="162"/>
      <c r="Q49" s="162"/>
      <c r="R49" s="162"/>
    </row>
    <row r="50" spans="3:18" x14ac:dyDescent="0.25">
      <c r="C50"/>
      <c r="D50"/>
      <c r="E50"/>
      <c r="F50"/>
      <c r="G50"/>
      <c r="H50"/>
      <c r="I50"/>
      <c r="J50"/>
      <c r="K50"/>
      <c r="L50"/>
      <c r="M50" s="162"/>
      <c r="N50" s="162"/>
      <c r="O50" s="162"/>
      <c r="P50" s="162"/>
      <c r="Q50" s="162"/>
      <c r="R50" s="162"/>
    </row>
    <row r="51" spans="3:18" x14ac:dyDescent="0.25">
      <c r="C51"/>
      <c r="D51"/>
      <c r="E51"/>
      <c r="F51"/>
      <c r="G51"/>
      <c r="H51"/>
      <c r="I51"/>
      <c r="J51"/>
      <c r="K51"/>
      <c r="L51"/>
    </row>
  </sheetData>
  <mergeCells count="3">
    <mergeCell ref="B2:Z2"/>
    <mergeCell ref="B3:Z3"/>
    <mergeCell ref="B4:Z4"/>
  </mergeCells>
  <hyperlinks>
    <hyperlink ref="Z5" location="Índice!A1" display="Volver"/>
  </hyperlinks>
  <pageMargins left="0.70866141732283472" right="0.70866141732283472" top="0.74803149606299213" bottom="0.74803149606299213" header="0.31496062992125984" footer="0.31496062992125984"/>
  <pageSetup paperSize="14" scale="9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V49"/>
  <sheetViews>
    <sheetView showGridLines="0" zoomScale="90" zoomScaleNormal="90" workbookViewId="0"/>
  </sheetViews>
  <sheetFormatPr baseColWidth="10" defaultRowHeight="12.75" x14ac:dyDescent="0.2"/>
  <cols>
    <col min="1" max="1" width="6.7109375" style="23" customWidth="1"/>
    <col min="2" max="2" width="19.28515625" style="23" customWidth="1"/>
    <col min="3" max="3" width="15" style="23" customWidth="1"/>
    <col min="4" max="5" width="13.7109375" style="23" customWidth="1"/>
    <col min="6" max="6" width="11.42578125" style="23"/>
    <col min="7" max="10" width="10.85546875" style="23" customWidth="1"/>
    <col min="11" max="11" width="13" style="23" customWidth="1"/>
    <col min="12" max="12" width="9.85546875" style="23" customWidth="1"/>
    <col min="13" max="13" width="12.140625" style="23" customWidth="1"/>
    <col min="14" max="15" width="11.140625" style="23" customWidth="1"/>
    <col min="16" max="16" width="13.7109375" style="23" customWidth="1"/>
    <col min="17" max="16384" width="11.42578125" style="23"/>
  </cols>
  <sheetData>
    <row r="2" spans="2:21" ht="15" customHeight="1" x14ac:dyDescent="0.25">
      <c r="B2" s="1330" t="s">
        <v>106</v>
      </c>
      <c r="C2" s="1330"/>
      <c r="D2" s="1330"/>
      <c r="E2" s="1330"/>
      <c r="F2" s="1330"/>
      <c r="G2" s="1330"/>
      <c r="H2" s="1330"/>
      <c r="I2" s="1330"/>
      <c r="J2" s="1330"/>
      <c r="K2" s="1330"/>
      <c r="L2" s="1330"/>
      <c r="M2" s="1330"/>
      <c r="N2" s="1330"/>
      <c r="O2" s="1330"/>
      <c r="P2" s="1005"/>
    </row>
    <row r="3" spans="2:21" ht="15" customHeight="1" x14ac:dyDescent="0.25">
      <c r="B3" s="1330" t="s">
        <v>107</v>
      </c>
      <c r="C3" s="1330"/>
      <c r="D3" s="1330"/>
      <c r="E3" s="1330"/>
      <c r="F3" s="1330"/>
      <c r="G3" s="1330"/>
      <c r="H3" s="1330"/>
      <c r="I3" s="1330"/>
      <c r="J3" s="1330"/>
      <c r="K3" s="1330"/>
      <c r="L3" s="1330"/>
      <c r="M3" s="1330"/>
      <c r="N3" s="1330"/>
      <c r="O3" s="1330"/>
      <c r="P3" s="1005"/>
    </row>
    <row r="4" spans="2:21" ht="15.75" x14ac:dyDescent="0.25">
      <c r="B4" s="1330" t="s">
        <v>108</v>
      </c>
      <c r="C4" s="1330"/>
      <c r="D4" s="1330"/>
      <c r="E4" s="1330"/>
      <c r="F4" s="1330"/>
      <c r="G4" s="1330"/>
      <c r="H4" s="1330"/>
      <c r="I4" s="1330"/>
      <c r="J4" s="1330"/>
      <c r="K4" s="1330"/>
      <c r="L4" s="1330"/>
      <c r="M4" s="1330"/>
      <c r="N4" s="1330"/>
      <c r="O4" s="1330"/>
      <c r="P4" s="1006"/>
    </row>
    <row r="5" spans="2:21" ht="15" x14ac:dyDescent="0.25">
      <c r="B5" s="163"/>
      <c r="C5" s="164"/>
      <c r="D5" s="164"/>
      <c r="E5" s="165"/>
      <c r="F5" s="165"/>
      <c r="G5" s="165"/>
      <c r="H5" s="165"/>
      <c r="I5" s="165"/>
      <c r="J5" s="165"/>
      <c r="K5" s="166"/>
      <c r="L5" s="166"/>
      <c r="M5" s="166"/>
      <c r="N5" s="166"/>
      <c r="O5"/>
      <c r="P5" s="896" t="s">
        <v>1059</v>
      </c>
      <c r="Q5"/>
      <c r="R5"/>
      <c r="S5"/>
      <c r="T5"/>
    </row>
    <row r="6" spans="2:21" s="52" customFormat="1" ht="15" x14ac:dyDescent="0.2">
      <c r="B6" s="983"/>
      <c r="C6" s="935" t="s">
        <v>14</v>
      </c>
      <c r="D6" s="935" t="s">
        <v>15</v>
      </c>
      <c r="E6" s="935" t="s">
        <v>16</v>
      </c>
      <c r="F6" s="935" t="s">
        <v>17</v>
      </c>
      <c r="G6" s="935" t="s">
        <v>18</v>
      </c>
      <c r="H6" s="935" t="s">
        <v>19</v>
      </c>
      <c r="I6" s="935" t="s">
        <v>20</v>
      </c>
      <c r="J6" s="935" t="s">
        <v>21</v>
      </c>
      <c r="K6" s="935" t="s">
        <v>22</v>
      </c>
      <c r="L6" s="935" t="s">
        <v>23</v>
      </c>
      <c r="M6" s="935" t="s">
        <v>24</v>
      </c>
      <c r="N6" s="935" t="s">
        <v>25</v>
      </c>
      <c r="O6" s="984" t="s">
        <v>40</v>
      </c>
      <c r="Q6" s="167"/>
    </row>
    <row r="7" spans="2:21" ht="15" x14ac:dyDescent="0.25">
      <c r="B7" s="985" t="s">
        <v>109</v>
      </c>
      <c r="C7" s="986">
        <v>2.1610000000000001E-2</v>
      </c>
      <c r="D7" s="986">
        <v>2.1360000000000001E-2</v>
      </c>
      <c r="E7" s="986">
        <v>2.112E-2</v>
      </c>
      <c r="F7" s="986">
        <v>2.1340000000000001E-2</v>
      </c>
      <c r="G7" s="986">
        <v>2.0930000000000001E-2</v>
      </c>
      <c r="H7" s="986">
        <v>2.0459999999999999E-2</v>
      </c>
      <c r="I7" s="986">
        <v>2.036E-2</v>
      </c>
      <c r="J7" s="986">
        <v>2.034E-2</v>
      </c>
      <c r="K7" s="986">
        <v>1.8769999999999998E-2</v>
      </c>
      <c r="L7" s="986">
        <v>1.9619999999999999E-2</v>
      </c>
      <c r="M7" s="986">
        <v>2.0310000000000002E-2</v>
      </c>
      <c r="N7" s="986">
        <v>1.9730000000000001E-2</v>
      </c>
      <c r="O7" s="987">
        <v>2.0495833333333335E-2</v>
      </c>
      <c r="P7"/>
      <c r="Q7"/>
      <c r="R7"/>
      <c r="S7"/>
      <c r="T7"/>
      <c r="U7"/>
    </row>
    <row r="8" spans="2:21" ht="15" x14ac:dyDescent="0.2">
      <c r="B8" s="979" t="s">
        <v>110</v>
      </c>
      <c r="C8" s="168">
        <v>2.1260000000000001E-2</v>
      </c>
      <c r="D8" s="168">
        <v>2.0629999999999999E-2</v>
      </c>
      <c r="E8" s="168">
        <v>2.043E-2</v>
      </c>
      <c r="F8" s="168">
        <v>2.0820000000000002E-2</v>
      </c>
      <c r="G8" s="168">
        <v>2.0670000000000001E-2</v>
      </c>
      <c r="H8" s="168">
        <v>2.0230000000000001E-2</v>
      </c>
      <c r="I8" s="168">
        <v>2.0140000000000002E-2</v>
      </c>
      <c r="J8" s="168">
        <v>2.0060000000000001E-2</v>
      </c>
      <c r="K8" s="168">
        <v>1.7850000000000001E-2</v>
      </c>
      <c r="L8" s="168">
        <v>1.9099999999999999E-2</v>
      </c>
      <c r="M8" s="168">
        <v>1.9949999999999999E-2</v>
      </c>
      <c r="N8" s="168">
        <v>1.9099999999999999E-2</v>
      </c>
      <c r="O8" s="980">
        <v>2.002E-2</v>
      </c>
      <c r="Q8" s="169"/>
    </row>
    <row r="9" spans="2:21" ht="15" x14ac:dyDescent="0.2">
      <c r="B9" s="979" t="s">
        <v>111</v>
      </c>
      <c r="C9" s="168">
        <v>2.2769999999999999E-2</v>
      </c>
      <c r="D9" s="168">
        <v>2.366E-2</v>
      </c>
      <c r="E9" s="168">
        <v>2.3460000000000002E-2</v>
      </c>
      <c r="F9" s="168">
        <v>2.3369999999999998E-2</v>
      </c>
      <c r="G9" s="168">
        <v>2.3179999999999999E-2</v>
      </c>
      <c r="H9" s="168">
        <v>2.3019999999999999E-2</v>
      </c>
      <c r="I9" s="168">
        <v>2.2919999999999999E-2</v>
      </c>
      <c r="J9" s="168">
        <v>2.2669999999999999E-2</v>
      </c>
      <c r="K9" s="168">
        <v>2.24E-2</v>
      </c>
      <c r="L9" s="168">
        <v>2.2110000000000001E-2</v>
      </c>
      <c r="M9" s="168">
        <v>2.256E-2</v>
      </c>
      <c r="N9" s="168">
        <v>2.2509999999999999E-2</v>
      </c>
      <c r="O9" s="980">
        <v>2.2885833333333331E-2</v>
      </c>
      <c r="Q9" s="169"/>
    </row>
    <row r="10" spans="2:21" ht="15" x14ac:dyDescent="0.2">
      <c r="B10" s="979" t="s">
        <v>112</v>
      </c>
      <c r="C10" s="168">
        <v>2.1309999999999999E-2</v>
      </c>
      <c r="D10" s="168">
        <v>2.129E-2</v>
      </c>
      <c r="E10" s="168">
        <v>2.102E-2</v>
      </c>
      <c r="F10" s="168">
        <v>2.094E-2</v>
      </c>
      <c r="G10" s="168">
        <v>1.9470000000000001E-2</v>
      </c>
      <c r="H10" s="168">
        <v>1.8159999999999999E-2</v>
      </c>
      <c r="I10" s="168">
        <v>1.7610000000000001E-2</v>
      </c>
      <c r="J10" s="168">
        <v>1.8270000000000002E-2</v>
      </c>
      <c r="K10" s="168">
        <v>1.839E-2</v>
      </c>
      <c r="L10" s="168">
        <v>1.7930000000000001E-2</v>
      </c>
      <c r="M10" s="168">
        <v>1.8110000000000001E-2</v>
      </c>
      <c r="N10" s="168">
        <v>1.848E-2</v>
      </c>
      <c r="O10" s="980">
        <v>1.9248333333333329E-2</v>
      </c>
      <c r="Q10" s="169"/>
    </row>
    <row r="11" spans="2:21" ht="15" x14ac:dyDescent="0.2">
      <c r="B11" s="979" t="s">
        <v>113</v>
      </c>
      <c r="C11" s="168">
        <v>2.2630000000000001E-2</v>
      </c>
      <c r="D11" s="168">
        <v>2.317E-2</v>
      </c>
      <c r="E11" s="168">
        <v>2.2509999999999999E-2</v>
      </c>
      <c r="F11" s="168">
        <v>2.307E-2</v>
      </c>
      <c r="G11" s="168">
        <v>2.2460000000000001E-2</v>
      </c>
      <c r="H11" s="168">
        <v>2.2509999999999999E-2</v>
      </c>
      <c r="I11" s="168">
        <v>2.2329999999999999E-2</v>
      </c>
      <c r="J11" s="168">
        <v>2.2349999999999998E-2</v>
      </c>
      <c r="K11" s="168">
        <v>2.1739999999999999E-2</v>
      </c>
      <c r="L11" s="168">
        <v>2.1950000000000001E-2</v>
      </c>
      <c r="M11" s="168">
        <v>2.2849999999999999E-2</v>
      </c>
      <c r="N11" s="168">
        <v>2.2110000000000001E-2</v>
      </c>
      <c r="O11" s="980">
        <v>2.2473333333333335E-2</v>
      </c>
      <c r="Q11" s="169"/>
    </row>
    <row r="12" spans="2:21" ht="15" x14ac:dyDescent="0.2">
      <c r="B12" s="981" t="s">
        <v>114</v>
      </c>
      <c r="C12" s="170">
        <v>2.3349999999999999E-2</v>
      </c>
      <c r="D12" s="170">
        <v>2.3439999999999999E-2</v>
      </c>
      <c r="E12" s="170">
        <v>2.2400000000000002</v>
      </c>
      <c r="F12" s="170">
        <v>2.2089999999999999E-2</v>
      </c>
      <c r="G12" s="170">
        <v>2.2009999999999998E-2</v>
      </c>
      <c r="H12" s="170">
        <v>2.1770000000000001E-2</v>
      </c>
      <c r="I12" s="170">
        <v>2.1850000000000001E-2</v>
      </c>
      <c r="J12" s="170">
        <v>2.1649999999999999E-2</v>
      </c>
      <c r="K12" s="170">
        <v>2.1610000000000001E-2</v>
      </c>
      <c r="L12" s="170">
        <v>2.1669999999999998E-2</v>
      </c>
      <c r="M12" s="170">
        <v>2.2620000000000001E-2</v>
      </c>
      <c r="N12" s="170">
        <v>2.385E-2</v>
      </c>
      <c r="O12" s="982">
        <v>0.20715916666666667</v>
      </c>
      <c r="Q12" s="169"/>
    </row>
    <row r="13" spans="2:21" ht="15" x14ac:dyDescent="0.2">
      <c r="B13" s="52" t="s">
        <v>101</v>
      </c>
      <c r="D13" s="165"/>
      <c r="E13" s="165"/>
      <c r="F13" s="165"/>
      <c r="G13" s="165"/>
      <c r="H13" s="165"/>
      <c r="I13" s="165"/>
      <c r="J13" s="165"/>
      <c r="K13" s="165"/>
      <c r="L13" s="165"/>
      <c r="M13" s="165"/>
      <c r="N13" s="165"/>
      <c r="O13" s="165"/>
      <c r="P13" s="165"/>
      <c r="Q13" s="64"/>
    </row>
    <row r="14" spans="2:21" x14ac:dyDescent="0.2">
      <c r="B14" s="52" t="s">
        <v>115</v>
      </c>
    </row>
    <row r="15" spans="2:21" x14ac:dyDescent="0.2">
      <c r="C15" s="171"/>
      <c r="D15" s="171"/>
      <c r="E15" s="171"/>
      <c r="F15" s="171"/>
      <c r="G15" s="171"/>
      <c r="H15" s="94"/>
      <c r="L15" s="172"/>
      <c r="M15" s="172"/>
      <c r="N15" s="172"/>
      <c r="O15" s="172"/>
      <c r="P15" s="172"/>
    </row>
    <row r="16" spans="2:21" ht="15" customHeight="1" x14ac:dyDescent="0.25">
      <c r="B16" s="1340" t="s">
        <v>116</v>
      </c>
      <c r="C16" s="1340"/>
      <c r="D16" s="1340"/>
      <c r="E16" s="1340"/>
      <c r="F16" s="1340"/>
      <c r="G16" s="1340"/>
      <c r="H16" s="1340"/>
      <c r="I16" s="1340"/>
      <c r="J16" s="1340"/>
      <c r="K16" s="1340"/>
      <c r="L16" s="1340"/>
      <c r="M16" s="1340"/>
      <c r="N16" s="1340"/>
      <c r="O16" s="1340"/>
      <c r="P16" s="1340"/>
    </row>
    <row r="17" spans="2:20" ht="15" x14ac:dyDescent="0.25">
      <c r="B17" s="1340" t="s">
        <v>107</v>
      </c>
      <c r="C17" s="1340"/>
      <c r="D17" s="1340"/>
      <c r="E17" s="1340"/>
      <c r="F17" s="1340"/>
      <c r="G17" s="1340"/>
      <c r="H17" s="1340"/>
      <c r="I17" s="1340"/>
      <c r="J17" s="1340"/>
      <c r="K17" s="1340"/>
      <c r="L17" s="1340"/>
      <c r="M17" s="1340"/>
      <c r="N17" s="1340"/>
      <c r="O17" s="1340"/>
      <c r="P17" s="1340"/>
    </row>
    <row r="18" spans="2:20" x14ac:dyDescent="0.2">
      <c r="B18" s="1331" t="s">
        <v>108</v>
      </c>
      <c r="C18" s="1331"/>
      <c r="D18" s="1331"/>
      <c r="E18" s="1331"/>
      <c r="F18" s="1331"/>
      <c r="G18" s="1331"/>
      <c r="H18" s="1331"/>
      <c r="I18" s="1331"/>
      <c r="J18" s="1331"/>
      <c r="K18" s="1331"/>
      <c r="L18" s="1331"/>
      <c r="M18" s="1331"/>
      <c r="N18" s="1331"/>
      <c r="O18" s="1331"/>
      <c r="P18" s="1331"/>
    </row>
    <row r="19" spans="2:20" ht="15" x14ac:dyDescent="0.2">
      <c r="C19" s="171"/>
      <c r="D19" s="171"/>
      <c r="E19" s="165"/>
      <c r="F19" s="165"/>
      <c r="G19" s="165"/>
      <c r="H19" s="165"/>
      <c r="I19" s="165"/>
      <c r="J19" s="165"/>
      <c r="K19" s="165"/>
      <c r="L19" s="165"/>
      <c r="M19" s="166"/>
      <c r="N19" s="166"/>
      <c r="O19" s="166"/>
      <c r="P19" s="171"/>
    </row>
    <row r="20" spans="2:20" ht="15" x14ac:dyDescent="0.2">
      <c r="B20" s="988"/>
      <c r="C20" s="935" t="s">
        <v>14</v>
      </c>
      <c r="D20" s="935" t="s">
        <v>15</v>
      </c>
      <c r="E20" s="935" t="s">
        <v>16</v>
      </c>
      <c r="F20" s="935" t="s">
        <v>17</v>
      </c>
      <c r="G20" s="935" t="s">
        <v>18</v>
      </c>
      <c r="H20" s="935" t="s">
        <v>19</v>
      </c>
      <c r="I20" s="935" t="s">
        <v>20</v>
      </c>
      <c r="J20" s="935" t="s">
        <v>21</v>
      </c>
      <c r="K20" s="935" t="s">
        <v>22</v>
      </c>
      <c r="L20" s="935" t="s">
        <v>23</v>
      </c>
      <c r="M20" s="935" t="s">
        <v>24</v>
      </c>
      <c r="N20" s="935" t="s">
        <v>25</v>
      </c>
      <c r="O20" s="984" t="s">
        <v>40</v>
      </c>
      <c r="Q20" s="167"/>
    </row>
    <row r="21" spans="2:20" ht="15" x14ac:dyDescent="0.2">
      <c r="B21" s="985" t="s">
        <v>109</v>
      </c>
      <c r="C21" s="986">
        <v>2.2290000000000001E-2</v>
      </c>
      <c r="D21" s="986">
        <v>2.1940000000000001E-2</v>
      </c>
      <c r="E21" s="986">
        <v>2.1760000000000002E-2</v>
      </c>
      <c r="F21" s="986">
        <v>2.2100000000000002E-2</v>
      </c>
      <c r="G21" s="986">
        <v>2.1649999999999999E-2</v>
      </c>
      <c r="H21" s="986">
        <v>2.138E-2</v>
      </c>
      <c r="I21" s="986">
        <v>2.1559999999999999E-2</v>
      </c>
      <c r="J21" s="986">
        <v>2.1260000000000001E-2</v>
      </c>
      <c r="K21" s="986">
        <v>1.9369999999999998E-2</v>
      </c>
      <c r="L21" s="986">
        <v>2.0369999999999999E-2</v>
      </c>
      <c r="M21" s="986">
        <v>2.1080000000000002E-2</v>
      </c>
      <c r="N21" s="986">
        <v>2.0476213E-2</v>
      </c>
      <c r="O21" s="987">
        <v>2.126968441666667E-2</v>
      </c>
      <c r="Q21" s="169"/>
    </row>
    <row r="22" spans="2:20" ht="15" x14ac:dyDescent="0.25">
      <c r="B22" s="979" t="s">
        <v>110</v>
      </c>
      <c r="C22" s="168">
        <v>2.1649999999999999E-2</v>
      </c>
      <c r="D22" s="168">
        <v>2.0979999999999999E-2</v>
      </c>
      <c r="E22" s="168">
        <v>2.0820000000000002E-2</v>
      </c>
      <c r="F22" s="168">
        <v>2.12E-2</v>
      </c>
      <c r="G22" s="168">
        <v>2.102E-2</v>
      </c>
      <c r="H22" s="168">
        <v>2.0959999999999999E-2</v>
      </c>
      <c r="I22" s="168">
        <v>2.102E-2</v>
      </c>
      <c r="J22" s="168">
        <v>2.0740000000000001E-2</v>
      </c>
      <c r="K22" s="168">
        <v>1.8329999999999999E-2</v>
      </c>
      <c r="L22" s="168">
        <v>1.967E-2</v>
      </c>
      <c r="M22" s="168">
        <v>2.0469999999999999E-2</v>
      </c>
      <c r="N22" s="168">
        <v>1.9571697999999998E-2</v>
      </c>
      <c r="O22" s="980">
        <v>2.0535974833333331E-2</v>
      </c>
      <c r="P22"/>
      <c r="Q22"/>
      <c r="R22"/>
      <c r="S22"/>
      <c r="T22"/>
    </row>
    <row r="23" spans="2:20" ht="15" x14ac:dyDescent="0.2">
      <c r="B23" s="979" t="s">
        <v>111</v>
      </c>
      <c r="C23" s="168">
        <v>2.383E-2</v>
      </c>
      <c r="D23" s="168">
        <v>2.4379999999999999E-2</v>
      </c>
      <c r="E23" s="168">
        <v>2.436E-2</v>
      </c>
      <c r="F23" s="168">
        <v>2.5350000000000001E-2</v>
      </c>
      <c r="G23" s="168">
        <v>2.5180000000000001E-2</v>
      </c>
      <c r="H23" s="168">
        <v>2.4680000000000001E-2</v>
      </c>
      <c r="I23" s="168">
        <v>2.4250000000000001E-2</v>
      </c>
      <c r="J23" s="168">
        <v>2.3810000000000001E-2</v>
      </c>
      <c r="K23" s="168">
        <v>2.3539999999999998E-2</v>
      </c>
      <c r="L23" s="168">
        <v>2.2890000000000001E-2</v>
      </c>
      <c r="M23" s="168">
        <v>2.35E-2</v>
      </c>
      <c r="N23" s="168">
        <v>2.3612087E-2</v>
      </c>
      <c r="O23" s="980">
        <v>2.4115173916666666E-2</v>
      </c>
      <c r="Q23" s="169"/>
    </row>
    <row r="24" spans="2:20" ht="15" x14ac:dyDescent="0.2">
      <c r="B24" s="979" t="s">
        <v>112</v>
      </c>
      <c r="C24" s="168">
        <v>2.3199999999999998E-2</v>
      </c>
      <c r="D24" s="168">
        <v>2.3230000000000001E-2</v>
      </c>
      <c r="E24" s="168">
        <v>2.3529999999999999E-2</v>
      </c>
      <c r="F24" s="168">
        <v>2.384E-2</v>
      </c>
      <c r="G24" s="168">
        <v>2.12E-2</v>
      </c>
      <c r="H24" s="168">
        <v>1.8689999999999998E-2</v>
      </c>
      <c r="I24" s="168">
        <v>1.9910000000000001E-2</v>
      </c>
      <c r="J24" s="168">
        <v>1.9990000000000001E-2</v>
      </c>
      <c r="K24" s="168">
        <v>2.018E-2</v>
      </c>
      <c r="L24" s="168">
        <v>1.917E-2</v>
      </c>
      <c r="M24" s="168">
        <v>1.9349999999999999E-2</v>
      </c>
      <c r="N24" s="168">
        <v>2.0323067E-2</v>
      </c>
      <c r="O24" s="980">
        <v>2.1051088916666665E-2</v>
      </c>
      <c r="Q24" s="169"/>
    </row>
    <row r="25" spans="2:20" ht="15" x14ac:dyDescent="0.2">
      <c r="B25" s="979" t="s">
        <v>113</v>
      </c>
      <c r="C25" s="168">
        <v>2.4490000000000001E-2</v>
      </c>
      <c r="D25" s="168">
        <v>2.4969999999999999E-2</v>
      </c>
      <c r="E25" s="168">
        <v>2.4219999999999998E-2</v>
      </c>
      <c r="F25" s="168">
        <v>2.4750000000000001E-2</v>
      </c>
      <c r="G25" s="168">
        <v>2.4129999999999999E-2</v>
      </c>
      <c r="H25" s="168">
        <v>2.4299999999999999E-2</v>
      </c>
      <c r="I25" s="168">
        <v>2.4049999999999998E-2</v>
      </c>
      <c r="J25" s="168">
        <v>2.3990000000000001E-2</v>
      </c>
      <c r="K25" s="168">
        <v>2.3550000000000001E-2</v>
      </c>
      <c r="L25" s="168">
        <v>2.368E-2</v>
      </c>
      <c r="M25" s="168">
        <v>2.4570000000000002E-2</v>
      </c>
      <c r="N25" s="168">
        <v>2.4853480000000001E-2</v>
      </c>
      <c r="O25" s="980">
        <v>2.4296123333333332E-2</v>
      </c>
      <c r="Q25" s="169"/>
    </row>
    <row r="26" spans="2:20" ht="15" x14ac:dyDescent="0.2">
      <c r="B26" s="981" t="s">
        <v>114</v>
      </c>
      <c r="C26" s="170">
        <v>2.3470000000000001E-2</v>
      </c>
      <c r="D26" s="170">
        <v>2.3619999999999999E-2</v>
      </c>
      <c r="E26" s="170">
        <v>2.2519999999999998E-2</v>
      </c>
      <c r="F26" s="170">
        <v>2.2200000000000001E-2</v>
      </c>
      <c r="G26" s="170">
        <v>2.2079999999999999E-2</v>
      </c>
      <c r="H26" s="170">
        <v>2.1829999999999999E-2</v>
      </c>
      <c r="I26" s="170">
        <v>2.1919999999999999E-2</v>
      </c>
      <c r="J26" s="170">
        <v>2.171E-2</v>
      </c>
      <c r="K26" s="170">
        <v>2.1669999999999998E-2</v>
      </c>
      <c r="L26" s="170">
        <v>2.1760000000000002E-2</v>
      </c>
      <c r="M26" s="170">
        <v>2.2689999999999998E-2</v>
      </c>
      <c r="N26" s="170">
        <v>2.3941139E-2</v>
      </c>
      <c r="O26" s="982">
        <v>2.2450928250000002E-2</v>
      </c>
      <c r="Q26" s="169"/>
    </row>
    <row r="27" spans="2:20" ht="15" x14ac:dyDescent="0.2">
      <c r="B27" s="52" t="s">
        <v>101</v>
      </c>
      <c r="D27" s="165"/>
      <c r="E27" s="165"/>
      <c r="F27" s="165"/>
      <c r="G27" s="165"/>
      <c r="H27" s="165"/>
      <c r="I27" s="165"/>
      <c r="J27" s="165"/>
      <c r="K27" s="165"/>
      <c r="L27" s="165"/>
      <c r="M27" s="165"/>
    </row>
    <row r="28" spans="2:20" x14ac:dyDescent="0.2">
      <c r="B28" s="52" t="s">
        <v>115</v>
      </c>
    </row>
    <row r="29" spans="2:20" x14ac:dyDescent="0.2">
      <c r="L29" s="172"/>
      <c r="M29" s="172"/>
      <c r="N29" s="172"/>
      <c r="O29" s="172"/>
      <c r="P29" s="172"/>
    </row>
    <row r="32" spans="2:20" ht="15" customHeight="1" x14ac:dyDescent="0.25">
      <c r="B32" s="1340" t="s">
        <v>117</v>
      </c>
      <c r="C32" s="1340"/>
      <c r="D32" s="1340"/>
      <c r="E32" s="1340"/>
      <c r="F32" s="1340"/>
      <c r="G32" s="1340"/>
      <c r="H32" s="1340"/>
      <c r="I32" s="1340"/>
      <c r="J32" s="1340"/>
      <c r="K32" s="1340"/>
      <c r="L32" s="1340"/>
      <c r="M32" s="1340"/>
      <c r="N32" s="1340"/>
      <c r="O32" s="1340"/>
      <c r="P32" s="1340"/>
    </row>
    <row r="33" spans="2:22" ht="15" x14ac:dyDescent="0.25">
      <c r="B33" s="1340" t="s">
        <v>107</v>
      </c>
      <c r="C33" s="1340"/>
      <c r="D33" s="1340"/>
      <c r="E33" s="1340"/>
      <c r="F33" s="1340"/>
      <c r="G33" s="1340"/>
      <c r="H33" s="1340"/>
      <c r="I33" s="1340"/>
      <c r="J33" s="1340"/>
      <c r="K33" s="1340"/>
      <c r="L33" s="1340"/>
      <c r="M33" s="1340"/>
      <c r="N33" s="1340"/>
      <c r="O33" s="1340"/>
      <c r="P33" s="1340"/>
    </row>
    <row r="34" spans="2:22" x14ac:dyDescent="0.2">
      <c r="B34" s="1331" t="s">
        <v>108</v>
      </c>
      <c r="C34" s="1331"/>
      <c r="D34" s="1331"/>
      <c r="E34" s="1331"/>
      <c r="F34" s="1331"/>
      <c r="G34" s="1331"/>
      <c r="H34" s="1331"/>
      <c r="I34" s="1331"/>
      <c r="J34" s="1331"/>
      <c r="K34" s="1331"/>
      <c r="L34" s="1331"/>
      <c r="M34" s="1331"/>
      <c r="N34" s="1331"/>
      <c r="O34" s="1331"/>
      <c r="P34" s="1331"/>
    </row>
    <row r="35" spans="2:22" ht="15" x14ac:dyDescent="0.2">
      <c r="E35" s="165"/>
      <c r="F35" s="165"/>
      <c r="G35" s="165"/>
      <c r="H35" s="165"/>
      <c r="I35" s="165"/>
      <c r="J35" s="165"/>
      <c r="K35" s="166"/>
      <c r="L35" s="166"/>
      <c r="M35" s="166"/>
      <c r="N35" s="166"/>
      <c r="O35" s="166"/>
      <c r="P35" s="171"/>
    </row>
    <row r="36" spans="2:22" ht="15" x14ac:dyDescent="0.2">
      <c r="B36" s="988"/>
      <c r="C36" s="935" t="s">
        <v>14</v>
      </c>
      <c r="D36" s="935" t="s">
        <v>15</v>
      </c>
      <c r="E36" s="935" t="s">
        <v>16</v>
      </c>
      <c r="F36" s="935" t="s">
        <v>17</v>
      </c>
      <c r="G36" s="935" t="s">
        <v>18</v>
      </c>
      <c r="H36" s="935" t="s">
        <v>19</v>
      </c>
      <c r="I36" s="935" t="s">
        <v>20</v>
      </c>
      <c r="J36" s="935" t="s">
        <v>21</v>
      </c>
      <c r="K36" s="935" t="s">
        <v>22</v>
      </c>
      <c r="L36" s="935" t="s">
        <v>23</v>
      </c>
      <c r="M36" s="935" t="s">
        <v>24</v>
      </c>
      <c r="N36" s="935" t="s">
        <v>25</v>
      </c>
      <c r="O36" s="984" t="s">
        <v>40</v>
      </c>
      <c r="Q36" s="167"/>
    </row>
    <row r="37" spans="2:22" ht="15" x14ac:dyDescent="0.25">
      <c r="B37" s="985" t="s">
        <v>109</v>
      </c>
      <c r="C37" s="986">
        <v>1.7510000000000001E-2</v>
      </c>
      <c r="D37" s="986">
        <v>1.7569999999999999E-2</v>
      </c>
      <c r="E37" s="986">
        <v>1.745E-2</v>
      </c>
      <c r="F37" s="986">
        <v>1.755E-2</v>
      </c>
      <c r="G37" s="986">
        <v>1.721E-2</v>
      </c>
      <c r="H37" s="986">
        <v>1.593E-2</v>
      </c>
      <c r="I37" s="986">
        <v>1.478E-2</v>
      </c>
      <c r="J37" s="986">
        <v>1.532E-2</v>
      </c>
      <c r="K37" s="986">
        <v>1.553E-2</v>
      </c>
      <c r="L37" s="986">
        <v>1.553E-2</v>
      </c>
      <c r="M37" s="986">
        <v>1.6070000000000001E-2</v>
      </c>
      <c r="N37" s="986">
        <v>1.6294204E-2</v>
      </c>
      <c r="O37" s="987">
        <v>1.6395350333333333E-2</v>
      </c>
      <c r="Q37"/>
      <c r="R37"/>
      <c r="S37"/>
      <c r="T37"/>
      <c r="U37"/>
      <c r="V37"/>
    </row>
    <row r="38" spans="2:22" ht="15" x14ac:dyDescent="0.2">
      <c r="B38" s="979" t="s">
        <v>110</v>
      </c>
      <c r="C38" s="168">
        <v>1.4919999999999999E-2</v>
      </c>
      <c r="D38" s="168">
        <v>1.495E-2</v>
      </c>
      <c r="E38" s="168">
        <v>1.5010000000000001E-2</v>
      </c>
      <c r="F38" s="168">
        <v>1.499E-2</v>
      </c>
      <c r="G38" s="168">
        <v>1.4970000000000001E-2</v>
      </c>
      <c r="H38" s="168">
        <v>1.184E-2</v>
      </c>
      <c r="I38" s="168">
        <v>1.103E-2</v>
      </c>
      <c r="J38" s="168">
        <v>1.1180000000000001E-2</v>
      </c>
      <c r="K38" s="168">
        <v>1.106E-2</v>
      </c>
      <c r="L38" s="168">
        <v>1.112E-2</v>
      </c>
      <c r="M38" s="168">
        <v>1.2999999999999999E-2</v>
      </c>
      <c r="N38" s="168">
        <v>1.3673374E-2</v>
      </c>
      <c r="O38" s="980">
        <v>1.3145281166666667E-2</v>
      </c>
      <c r="Q38" s="169"/>
    </row>
    <row r="39" spans="2:22" ht="15" x14ac:dyDescent="0.2">
      <c r="B39" s="979" t="s">
        <v>111</v>
      </c>
      <c r="C39" s="168">
        <v>1.7739999999999999E-2</v>
      </c>
      <c r="D39" s="168">
        <v>1.7760000000000001E-2</v>
      </c>
      <c r="E39" s="168">
        <v>1.7649999999999999E-2</v>
      </c>
      <c r="F39" s="168">
        <v>1.77E-2</v>
      </c>
      <c r="G39" s="168">
        <v>1.7950000000000001E-2</v>
      </c>
      <c r="H39" s="168">
        <v>1.831E-2</v>
      </c>
      <c r="I39" s="168">
        <v>1.805E-2</v>
      </c>
      <c r="J39" s="168">
        <v>1.8110000000000001E-2</v>
      </c>
      <c r="K39" s="168">
        <v>1.8149999999999999E-2</v>
      </c>
      <c r="L39" s="168">
        <v>1.8159999999999999E-2</v>
      </c>
      <c r="M39" s="168">
        <v>1.8200000000000001E-2</v>
      </c>
      <c r="N39" s="168">
        <v>1.8103236000000002E-2</v>
      </c>
      <c r="O39" s="980">
        <v>1.7990269666666666E-2</v>
      </c>
      <c r="Q39" s="169"/>
    </row>
    <row r="40" spans="2:22" ht="15" x14ac:dyDescent="0.2">
      <c r="B40" s="979" t="s">
        <v>112</v>
      </c>
      <c r="C40" s="168">
        <v>1.8790000000000001E-2</v>
      </c>
      <c r="D40" s="168">
        <v>1.883E-2</v>
      </c>
      <c r="E40" s="168">
        <v>1.882E-2</v>
      </c>
      <c r="F40" s="168">
        <v>1.8689999999999998E-2</v>
      </c>
      <c r="G40" s="168">
        <v>1.7930000000000001E-2</v>
      </c>
      <c r="H40" s="168">
        <v>1.7559999999999999E-2</v>
      </c>
      <c r="I40" s="168">
        <v>1.5679999999999999E-2</v>
      </c>
      <c r="J40" s="168">
        <v>1.6709999999999999E-2</v>
      </c>
      <c r="K40" s="168">
        <v>1.7049999999999999E-2</v>
      </c>
      <c r="L40" s="168">
        <v>1.685E-2</v>
      </c>
      <c r="M40" s="168">
        <v>1.687E-2</v>
      </c>
      <c r="N40" s="168">
        <v>1.7069016999999999E-2</v>
      </c>
      <c r="O40" s="980">
        <v>1.7570751416666665E-2</v>
      </c>
      <c r="Q40" s="169"/>
    </row>
    <row r="41" spans="2:22" ht="15" x14ac:dyDescent="0.2">
      <c r="B41" s="979" t="s">
        <v>113</v>
      </c>
      <c r="C41" s="168">
        <v>1.7989999999999999E-2</v>
      </c>
      <c r="D41" s="168">
        <v>1.8380000000000001E-2</v>
      </c>
      <c r="E41" s="168">
        <v>1.8020000000000001E-2</v>
      </c>
      <c r="F41" s="168">
        <v>1.8249999999999999E-2</v>
      </c>
      <c r="G41" s="168">
        <v>1.7780000000000001E-2</v>
      </c>
      <c r="H41" s="168">
        <v>1.7690000000000001E-2</v>
      </c>
      <c r="I41" s="168">
        <v>1.7569999999999999E-2</v>
      </c>
      <c r="J41" s="168">
        <v>1.7569999999999999E-2</v>
      </c>
      <c r="K41" s="168">
        <v>1.7239999999999998E-2</v>
      </c>
      <c r="L41" s="168">
        <v>1.7399999999999999E-2</v>
      </c>
      <c r="M41" s="168">
        <v>1.78E-2</v>
      </c>
      <c r="N41" s="168">
        <v>1.7541854999999999E-2</v>
      </c>
      <c r="O41" s="980">
        <v>1.7769321250000001E-2</v>
      </c>
      <c r="Q41" s="169"/>
    </row>
    <row r="42" spans="2:22" ht="15" x14ac:dyDescent="0.2">
      <c r="B42" s="981" t="s">
        <v>114</v>
      </c>
      <c r="C42" s="170">
        <v>1.8270000000000002E-2</v>
      </c>
      <c r="D42" s="170">
        <v>1.823E-2</v>
      </c>
      <c r="E42" s="170">
        <v>1.8239999999999999E-2</v>
      </c>
      <c r="F42" s="170">
        <v>1.7819999999999999E-2</v>
      </c>
      <c r="G42" s="170">
        <v>1.7919999999999998E-2</v>
      </c>
      <c r="H42" s="170">
        <v>1.7950000000000001E-2</v>
      </c>
      <c r="I42" s="170">
        <v>1.7639999999999999E-2</v>
      </c>
      <c r="J42" s="170">
        <v>1.796E-2</v>
      </c>
      <c r="K42" s="170">
        <v>1.7930000000000001E-2</v>
      </c>
      <c r="L42" s="170">
        <v>1.7829999999999999E-2</v>
      </c>
      <c r="M42" s="170">
        <v>1.7680000000000001E-2</v>
      </c>
      <c r="N42" s="170">
        <v>1.7841835E-2</v>
      </c>
      <c r="O42" s="982">
        <v>1.7942652916666666E-2</v>
      </c>
      <c r="Q42" s="169"/>
    </row>
    <row r="43" spans="2:22" ht="15" x14ac:dyDescent="0.2">
      <c r="B43" s="52" t="s">
        <v>101</v>
      </c>
      <c r="D43" s="165"/>
      <c r="E43" s="165"/>
      <c r="F43" s="165"/>
      <c r="G43" s="165"/>
      <c r="H43" s="165"/>
      <c r="I43" s="165"/>
      <c r="J43" s="165"/>
      <c r="K43" s="165"/>
      <c r="L43" s="165"/>
      <c r="M43" s="165"/>
      <c r="N43" s="165"/>
      <c r="P43" s="26"/>
    </row>
    <row r="44" spans="2:22" x14ac:dyDescent="0.2">
      <c r="B44" s="52" t="s">
        <v>115</v>
      </c>
      <c r="G44" s="172"/>
      <c r="H44" s="172"/>
      <c r="I44" s="172"/>
      <c r="J44" s="172"/>
      <c r="L44" s="172"/>
    </row>
    <row r="45" spans="2:22" x14ac:dyDescent="0.2">
      <c r="L45" s="172"/>
    </row>
    <row r="46" spans="2:22" x14ac:dyDescent="0.2">
      <c r="J46" s="172"/>
      <c r="K46" s="172"/>
      <c r="L46" s="172"/>
      <c r="M46" s="172"/>
      <c r="N46" s="172"/>
      <c r="O46" s="172"/>
      <c r="P46" s="172"/>
    </row>
    <row r="47" spans="2:22" x14ac:dyDescent="0.2">
      <c r="L47" s="172"/>
    </row>
    <row r="49" spans="2:2" x14ac:dyDescent="0.2">
      <c r="B49" s="173"/>
    </row>
  </sheetData>
  <mergeCells count="9">
    <mergeCell ref="B2:O2"/>
    <mergeCell ref="B3:O3"/>
    <mergeCell ref="B4:O4"/>
    <mergeCell ref="B32:P32"/>
    <mergeCell ref="B33:P33"/>
    <mergeCell ref="B34:P34"/>
    <mergeCell ref="B16:P16"/>
    <mergeCell ref="B17:P17"/>
    <mergeCell ref="B18:P18"/>
  </mergeCells>
  <hyperlinks>
    <hyperlink ref="P5" location="Índice!A1" display="Volver"/>
  </hyperlinks>
  <pageMargins left="0.70866141732283472" right="0.70866141732283472" top="0.74803149606299213" bottom="0.74803149606299213" header="0.31496062992125984" footer="0.31496062992125984"/>
  <pageSetup paperSize="14"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BP30"/>
  <sheetViews>
    <sheetView showGridLines="0" zoomScale="90" zoomScaleNormal="90" workbookViewId="0"/>
  </sheetViews>
  <sheetFormatPr baseColWidth="10" defaultColWidth="10.85546875" defaultRowHeight="12.75" x14ac:dyDescent="0.2"/>
  <cols>
    <col min="1" max="1" width="6.7109375" style="3" customWidth="1"/>
    <col min="2" max="2" width="50.42578125" style="3" customWidth="1"/>
    <col min="3" max="3" width="9.42578125" style="3" customWidth="1"/>
    <col min="4" max="9" width="9.42578125" style="9" customWidth="1"/>
    <col min="10" max="62" width="9.42578125" style="3" customWidth="1"/>
    <col min="63" max="16384" width="10.85546875" style="3"/>
  </cols>
  <sheetData>
    <row r="2" spans="2:68" s="13" customFormat="1" ht="18" x14ac:dyDescent="0.2">
      <c r="B2" s="639" t="s">
        <v>819</v>
      </c>
      <c r="C2" s="640"/>
      <c r="D2" s="641"/>
      <c r="E2" s="641"/>
      <c r="F2" s="641"/>
      <c r="G2" s="641"/>
      <c r="H2" s="626"/>
      <c r="I2" s="626"/>
      <c r="BP2" s="896" t="s">
        <v>1059</v>
      </c>
    </row>
    <row r="3" spans="2:68" s="13" customFormat="1" ht="15.75" x14ac:dyDescent="0.2">
      <c r="B3" s="639" t="s">
        <v>820</v>
      </c>
      <c r="C3" s="640"/>
      <c r="D3" s="641"/>
      <c r="E3" s="641"/>
      <c r="F3" s="641"/>
      <c r="G3" s="641"/>
      <c r="H3" s="626"/>
      <c r="I3" s="626"/>
    </row>
    <row r="4" spans="2:68" s="13" customFormat="1" ht="15.75" x14ac:dyDescent="0.25">
      <c r="B4" s="642" t="s">
        <v>13</v>
      </c>
      <c r="C4" s="18"/>
      <c r="D4" s="643"/>
      <c r="E4" s="643"/>
      <c r="F4" s="643"/>
      <c r="G4" s="643"/>
      <c r="H4" s="626"/>
      <c r="I4" s="626"/>
    </row>
    <row r="5" spans="2:68" s="649" customFormat="1" x14ac:dyDescent="0.2">
      <c r="B5" s="644"/>
      <c r="C5" s="644"/>
      <c r="D5" s="645"/>
      <c r="E5" s="645"/>
      <c r="F5" s="646"/>
      <c r="G5" s="646"/>
      <c r="H5" s="646"/>
      <c r="I5" s="646"/>
      <c r="J5" s="647"/>
      <c r="K5" s="647"/>
      <c r="L5" s="647"/>
      <c r="M5" s="648"/>
      <c r="N5" s="648"/>
      <c r="O5" s="648"/>
      <c r="P5" s="648"/>
      <c r="Q5" s="648"/>
      <c r="R5" s="648"/>
      <c r="S5" s="648"/>
      <c r="T5" s="648"/>
      <c r="U5" s="648"/>
      <c r="V5" s="648"/>
      <c r="W5" s="648"/>
      <c r="X5" s="648"/>
      <c r="Y5" s="648"/>
      <c r="Z5" s="648"/>
      <c r="AA5" s="648"/>
      <c r="AB5" s="648"/>
      <c r="AC5" s="648"/>
      <c r="AD5" s="648"/>
      <c r="AE5" s="648"/>
      <c r="AF5" s="648"/>
      <c r="AG5" s="648"/>
    </row>
    <row r="6" spans="2:68" s="13" customFormat="1" x14ac:dyDescent="0.2">
      <c r="B6" s="1284" t="s">
        <v>821</v>
      </c>
      <c r="C6" s="1282" t="s">
        <v>14</v>
      </c>
      <c r="D6" s="1282"/>
      <c r="E6" s="1282"/>
      <c r="F6" s="1282"/>
      <c r="G6" s="1283"/>
      <c r="H6" s="1281" t="s">
        <v>15</v>
      </c>
      <c r="I6" s="1282"/>
      <c r="J6" s="1282"/>
      <c r="K6" s="1282"/>
      <c r="L6" s="1283"/>
      <c r="M6" s="1281" t="s">
        <v>16</v>
      </c>
      <c r="N6" s="1282"/>
      <c r="O6" s="1282"/>
      <c r="P6" s="1282"/>
      <c r="Q6" s="1283"/>
      <c r="R6" s="1281" t="s">
        <v>17</v>
      </c>
      <c r="S6" s="1282"/>
      <c r="T6" s="1282"/>
      <c r="U6" s="1282"/>
      <c r="V6" s="1283"/>
      <c r="W6" s="1281" t="s">
        <v>18</v>
      </c>
      <c r="X6" s="1282"/>
      <c r="Y6" s="1282"/>
      <c r="Z6" s="1282"/>
      <c r="AA6" s="1283"/>
      <c r="AB6" s="1281" t="s">
        <v>19</v>
      </c>
      <c r="AC6" s="1282"/>
      <c r="AD6" s="1282"/>
      <c r="AE6" s="1282"/>
      <c r="AF6" s="1283"/>
      <c r="AG6" s="1281" t="s">
        <v>20</v>
      </c>
      <c r="AH6" s="1282"/>
      <c r="AI6" s="1282"/>
      <c r="AJ6" s="1282"/>
      <c r="AK6" s="1283"/>
      <c r="AL6" s="1281" t="s">
        <v>21</v>
      </c>
      <c r="AM6" s="1282"/>
      <c r="AN6" s="1282"/>
      <c r="AO6" s="1282"/>
      <c r="AP6" s="1283"/>
      <c r="AQ6" s="1281" t="s">
        <v>22</v>
      </c>
      <c r="AR6" s="1282"/>
      <c r="AS6" s="1282"/>
      <c r="AT6" s="1282"/>
      <c r="AU6" s="1283"/>
      <c r="AV6" s="1281" t="s">
        <v>23</v>
      </c>
      <c r="AW6" s="1282"/>
      <c r="AX6" s="1282"/>
      <c r="AY6" s="1282"/>
      <c r="AZ6" s="1283"/>
      <c r="BA6" s="1281" t="s">
        <v>24</v>
      </c>
      <c r="BB6" s="1282"/>
      <c r="BC6" s="1282"/>
      <c r="BD6" s="1282"/>
      <c r="BE6" s="1283"/>
      <c r="BF6" s="1281" t="s">
        <v>25</v>
      </c>
      <c r="BG6" s="1282"/>
      <c r="BH6" s="1282"/>
      <c r="BI6" s="1282"/>
      <c r="BJ6" s="1283"/>
      <c r="BK6" s="1281" t="s">
        <v>26</v>
      </c>
      <c r="BL6" s="1282"/>
      <c r="BM6" s="1282"/>
      <c r="BN6" s="1282"/>
      <c r="BO6" s="1282"/>
    </row>
    <row r="7" spans="2:68" ht="22.5" customHeight="1" x14ac:dyDescent="0.2">
      <c r="B7" s="1285"/>
      <c r="C7" s="650" t="s">
        <v>822</v>
      </c>
      <c r="D7" s="651" t="s">
        <v>823</v>
      </c>
      <c r="E7" s="651" t="s">
        <v>806</v>
      </c>
      <c r="F7" s="651" t="s">
        <v>824</v>
      </c>
      <c r="G7" s="652" t="s">
        <v>40</v>
      </c>
      <c r="H7" s="650" t="s">
        <v>822</v>
      </c>
      <c r="I7" s="651" t="s">
        <v>823</v>
      </c>
      <c r="J7" s="651" t="s">
        <v>806</v>
      </c>
      <c r="K7" s="651" t="s">
        <v>824</v>
      </c>
      <c r="L7" s="652" t="s">
        <v>40</v>
      </c>
      <c r="M7" s="650" t="s">
        <v>822</v>
      </c>
      <c r="N7" s="651" t="s">
        <v>823</v>
      </c>
      <c r="O7" s="651" t="s">
        <v>806</v>
      </c>
      <c r="P7" s="651" t="s">
        <v>824</v>
      </c>
      <c r="Q7" s="652" t="s">
        <v>40</v>
      </c>
      <c r="R7" s="650" t="s">
        <v>822</v>
      </c>
      <c r="S7" s="651" t="s">
        <v>823</v>
      </c>
      <c r="T7" s="651" t="s">
        <v>806</v>
      </c>
      <c r="U7" s="651" t="s">
        <v>824</v>
      </c>
      <c r="V7" s="652" t="s">
        <v>40</v>
      </c>
      <c r="W7" s="650" t="s">
        <v>822</v>
      </c>
      <c r="X7" s="651" t="s">
        <v>823</v>
      </c>
      <c r="Y7" s="651" t="s">
        <v>806</v>
      </c>
      <c r="Z7" s="651" t="s">
        <v>824</v>
      </c>
      <c r="AA7" s="652" t="s">
        <v>40</v>
      </c>
      <c r="AB7" s="650" t="s">
        <v>822</v>
      </c>
      <c r="AC7" s="651" t="s">
        <v>823</v>
      </c>
      <c r="AD7" s="651" t="s">
        <v>806</v>
      </c>
      <c r="AE7" s="651" t="s">
        <v>824</v>
      </c>
      <c r="AF7" s="652" t="s">
        <v>40</v>
      </c>
      <c r="AG7" s="650" t="s">
        <v>822</v>
      </c>
      <c r="AH7" s="651" t="s">
        <v>823</v>
      </c>
      <c r="AI7" s="651" t="s">
        <v>806</v>
      </c>
      <c r="AJ7" s="651" t="s">
        <v>824</v>
      </c>
      <c r="AK7" s="652" t="s">
        <v>40</v>
      </c>
      <c r="AL7" s="650" t="s">
        <v>822</v>
      </c>
      <c r="AM7" s="651" t="s">
        <v>823</v>
      </c>
      <c r="AN7" s="651" t="s">
        <v>806</v>
      </c>
      <c r="AO7" s="651" t="s">
        <v>824</v>
      </c>
      <c r="AP7" s="652" t="s">
        <v>40</v>
      </c>
      <c r="AQ7" s="650" t="s">
        <v>822</v>
      </c>
      <c r="AR7" s="651" t="s">
        <v>823</v>
      </c>
      <c r="AS7" s="651" t="s">
        <v>806</v>
      </c>
      <c r="AT7" s="651" t="s">
        <v>824</v>
      </c>
      <c r="AU7" s="652" t="s">
        <v>40</v>
      </c>
      <c r="AV7" s="650" t="s">
        <v>822</v>
      </c>
      <c r="AW7" s="651" t="s">
        <v>823</v>
      </c>
      <c r="AX7" s="651" t="s">
        <v>806</v>
      </c>
      <c r="AY7" s="651" t="s">
        <v>824</v>
      </c>
      <c r="AZ7" s="652" t="s">
        <v>40</v>
      </c>
      <c r="BA7" s="650" t="s">
        <v>822</v>
      </c>
      <c r="BB7" s="651" t="s">
        <v>823</v>
      </c>
      <c r="BC7" s="651" t="s">
        <v>806</v>
      </c>
      <c r="BD7" s="651" t="s">
        <v>824</v>
      </c>
      <c r="BE7" s="652" t="s">
        <v>40</v>
      </c>
      <c r="BF7" s="650" t="s">
        <v>822</v>
      </c>
      <c r="BG7" s="651" t="s">
        <v>823</v>
      </c>
      <c r="BH7" s="651" t="s">
        <v>806</v>
      </c>
      <c r="BI7" s="651" t="s">
        <v>824</v>
      </c>
      <c r="BJ7" s="652" t="s">
        <v>40</v>
      </c>
      <c r="BK7" s="650" t="s">
        <v>822</v>
      </c>
      <c r="BL7" s="651" t="s">
        <v>823</v>
      </c>
      <c r="BM7" s="651" t="s">
        <v>806</v>
      </c>
      <c r="BN7" s="651" t="s">
        <v>825</v>
      </c>
      <c r="BO7" s="651" t="s">
        <v>40</v>
      </c>
    </row>
    <row r="8" spans="2:68" x14ac:dyDescent="0.2">
      <c r="B8" s="1162" t="s">
        <v>826</v>
      </c>
      <c r="C8" s="653">
        <v>6337</v>
      </c>
      <c r="D8" s="654">
        <v>6227</v>
      </c>
      <c r="E8" s="654">
        <v>1451</v>
      </c>
      <c r="F8" s="654">
        <v>17797</v>
      </c>
      <c r="G8" s="655">
        <v>31812</v>
      </c>
      <c r="H8" s="656">
        <v>6234</v>
      </c>
      <c r="I8" s="657">
        <v>6285</v>
      </c>
      <c r="J8" s="657">
        <v>1452</v>
      </c>
      <c r="K8" s="657">
        <v>18863</v>
      </c>
      <c r="L8" s="655">
        <v>32834</v>
      </c>
      <c r="M8" s="656">
        <v>6300</v>
      </c>
      <c r="N8" s="657">
        <v>6371</v>
      </c>
      <c r="O8" s="657">
        <v>1443</v>
      </c>
      <c r="P8" s="657">
        <v>18507</v>
      </c>
      <c r="Q8" s="655">
        <v>32621</v>
      </c>
      <c r="R8" s="656">
        <v>6257</v>
      </c>
      <c r="S8" s="657">
        <v>6431</v>
      </c>
      <c r="T8" s="657">
        <v>1452</v>
      </c>
      <c r="U8" s="657">
        <v>18223</v>
      </c>
      <c r="V8" s="655">
        <v>32363</v>
      </c>
      <c r="W8" s="656">
        <v>6188</v>
      </c>
      <c r="X8" s="657">
        <v>6370</v>
      </c>
      <c r="Y8" s="657">
        <v>1449</v>
      </c>
      <c r="Z8" s="657">
        <v>17649</v>
      </c>
      <c r="AA8" s="655">
        <v>31656</v>
      </c>
      <c r="AB8" s="656">
        <v>6314</v>
      </c>
      <c r="AC8" s="657">
        <v>6412</v>
      </c>
      <c r="AD8" s="657">
        <v>1450</v>
      </c>
      <c r="AE8" s="657">
        <v>17675</v>
      </c>
      <c r="AF8" s="655">
        <v>31851</v>
      </c>
      <c r="AG8" s="656">
        <v>6338</v>
      </c>
      <c r="AH8" s="657">
        <v>6463</v>
      </c>
      <c r="AI8" s="657">
        <v>1448</v>
      </c>
      <c r="AJ8" s="657">
        <v>17697</v>
      </c>
      <c r="AK8" s="655">
        <v>31946</v>
      </c>
      <c r="AL8" s="656">
        <v>6309</v>
      </c>
      <c r="AM8" s="657">
        <v>6425</v>
      </c>
      <c r="AN8" s="657">
        <v>1441</v>
      </c>
      <c r="AO8" s="657">
        <v>17494</v>
      </c>
      <c r="AP8" s="655">
        <v>31669</v>
      </c>
      <c r="AQ8" s="656">
        <v>6298</v>
      </c>
      <c r="AR8" s="657">
        <v>6353</v>
      </c>
      <c r="AS8" s="657">
        <v>1436</v>
      </c>
      <c r="AT8" s="657">
        <v>17998</v>
      </c>
      <c r="AU8" s="655">
        <v>32085</v>
      </c>
      <c r="AV8" s="656">
        <v>6275</v>
      </c>
      <c r="AW8" s="657">
        <v>6385</v>
      </c>
      <c r="AX8" s="657">
        <v>1429</v>
      </c>
      <c r="AY8" s="657">
        <v>18111</v>
      </c>
      <c r="AZ8" s="655">
        <v>32200</v>
      </c>
      <c r="BA8" s="656">
        <v>6251</v>
      </c>
      <c r="BB8" s="657">
        <v>6442</v>
      </c>
      <c r="BC8" s="657">
        <v>1419</v>
      </c>
      <c r="BD8" s="657">
        <v>18137</v>
      </c>
      <c r="BE8" s="655">
        <v>32249</v>
      </c>
      <c r="BF8" s="656">
        <v>6198</v>
      </c>
      <c r="BG8" s="657">
        <v>6483</v>
      </c>
      <c r="BH8" s="657">
        <v>1413</v>
      </c>
      <c r="BI8" s="657">
        <v>18424</v>
      </c>
      <c r="BJ8" s="655">
        <v>32518</v>
      </c>
      <c r="BK8" s="656">
        <v>6274.916666666667</v>
      </c>
      <c r="BL8" s="657">
        <v>6387.25</v>
      </c>
      <c r="BM8" s="657">
        <v>1440.25</v>
      </c>
      <c r="BN8" s="657">
        <v>18047.916666666668</v>
      </c>
      <c r="BO8" s="1174">
        <v>32150.333333333332</v>
      </c>
    </row>
    <row r="9" spans="2:68" x14ac:dyDescent="0.2">
      <c r="B9" s="1163" t="s">
        <v>827</v>
      </c>
      <c r="C9" s="658">
        <v>242</v>
      </c>
      <c r="D9" s="659">
        <v>257</v>
      </c>
      <c r="E9" s="659">
        <v>66</v>
      </c>
      <c r="F9" s="659">
        <v>604</v>
      </c>
      <c r="G9" s="655">
        <v>1169</v>
      </c>
      <c r="H9" s="660">
        <v>245</v>
      </c>
      <c r="I9" s="661">
        <v>262</v>
      </c>
      <c r="J9" s="661">
        <v>64</v>
      </c>
      <c r="K9" s="661">
        <v>657</v>
      </c>
      <c r="L9" s="655">
        <v>1228</v>
      </c>
      <c r="M9" s="660">
        <v>244</v>
      </c>
      <c r="N9" s="661">
        <v>266</v>
      </c>
      <c r="O9" s="661">
        <v>63</v>
      </c>
      <c r="P9" s="661">
        <v>672</v>
      </c>
      <c r="Q9" s="655">
        <v>1245</v>
      </c>
      <c r="R9" s="660">
        <v>248</v>
      </c>
      <c r="S9" s="661">
        <v>264</v>
      </c>
      <c r="T9" s="661">
        <v>62</v>
      </c>
      <c r="U9" s="661">
        <v>691</v>
      </c>
      <c r="V9" s="655">
        <v>1265</v>
      </c>
      <c r="W9" s="660">
        <v>246</v>
      </c>
      <c r="X9" s="661">
        <v>262</v>
      </c>
      <c r="Y9" s="661">
        <v>65</v>
      </c>
      <c r="Z9" s="661">
        <v>674</v>
      </c>
      <c r="AA9" s="655">
        <v>1247</v>
      </c>
      <c r="AB9" s="660">
        <v>247</v>
      </c>
      <c r="AC9" s="661">
        <v>264</v>
      </c>
      <c r="AD9" s="661">
        <v>62</v>
      </c>
      <c r="AE9" s="661">
        <v>675</v>
      </c>
      <c r="AF9" s="655">
        <v>1248</v>
      </c>
      <c r="AG9" s="660">
        <v>252</v>
      </c>
      <c r="AH9" s="661">
        <v>266</v>
      </c>
      <c r="AI9" s="661">
        <v>62</v>
      </c>
      <c r="AJ9" s="661">
        <v>729</v>
      </c>
      <c r="AK9" s="655">
        <v>1309</v>
      </c>
      <c r="AL9" s="660">
        <v>255</v>
      </c>
      <c r="AM9" s="661">
        <v>276</v>
      </c>
      <c r="AN9" s="661">
        <v>63</v>
      </c>
      <c r="AO9" s="661">
        <v>732</v>
      </c>
      <c r="AP9" s="655">
        <v>1326</v>
      </c>
      <c r="AQ9" s="660">
        <v>257</v>
      </c>
      <c r="AR9" s="661">
        <v>276</v>
      </c>
      <c r="AS9" s="661">
        <v>63</v>
      </c>
      <c r="AT9" s="661">
        <v>736</v>
      </c>
      <c r="AU9" s="655">
        <v>1332</v>
      </c>
      <c r="AV9" s="660">
        <v>255</v>
      </c>
      <c r="AW9" s="661">
        <v>278</v>
      </c>
      <c r="AX9" s="661">
        <v>60</v>
      </c>
      <c r="AY9" s="661">
        <v>750</v>
      </c>
      <c r="AZ9" s="655">
        <v>1343</v>
      </c>
      <c r="BA9" s="660">
        <v>252</v>
      </c>
      <c r="BB9" s="661">
        <v>275</v>
      </c>
      <c r="BC9" s="661">
        <v>60</v>
      </c>
      <c r="BD9" s="661">
        <v>741</v>
      </c>
      <c r="BE9" s="655">
        <v>1328</v>
      </c>
      <c r="BF9" s="660">
        <v>251</v>
      </c>
      <c r="BG9" s="661">
        <v>280</v>
      </c>
      <c r="BH9" s="661">
        <v>60</v>
      </c>
      <c r="BI9" s="661">
        <v>663</v>
      </c>
      <c r="BJ9" s="655">
        <v>1254</v>
      </c>
      <c r="BK9" s="660">
        <v>249.5</v>
      </c>
      <c r="BL9" s="661">
        <v>268.83333333333331</v>
      </c>
      <c r="BM9" s="661">
        <v>62.5</v>
      </c>
      <c r="BN9" s="661">
        <v>693.66666666666663</v>
      </c>
      <c r="BO9" s="1174">
        <v>1274.5</v>
      </c>
    </row>
    <row r="10" spans="2:68" x14ac:dyDescent="0.2">
      <c r="B10" s="1163" t="s">
        <v>828</v>
      </c>
      <c r="C10" s="658">
        <v>341</v>
      </c>
      <c r="D10" s="659">
        <v>271</v>
      </c>
      <c r="E10" s="659">
        <v>44</v>
      </c>
      <c r="F10" s="659">
        <v>535</v>
      </c>
      <c r="G10" s="655">
        <v>1191</v>
      </c>
      <c r="H10" s="660">
        <v>329</v>
      </c>
      <c r="I10" s="661">
        <v>269</v>
      </c>
      <c r="J10" s="661">
        <v>44</v>
      </c>
      <c r="K10" s="661">
        <v>560</v>
      </c>
      <c r="L10" s="655">
        <v>1202</v>
      </c>
      <c r="M10" s="660">
        <v>336</v>
      </c>
      <c r="N10" s="661">
        <v>262</v>
      </c>
      <c r="O10" s="661">
        <v>45</v>
      </c>
      <c r="P10" s="661">
        <v>567</v>
      </c>
      <c r="Q10" s="655">
        <v>1210</v>
      </c>
      <c r="R10" s="660">
        <v>339</v>
      </c>
      <c r="S10" s="661">
        <v>266</v>
      </c>
      <c r="T10" s="661">
        <v>46</v>
      </c>
      <c r="U10" s="661">
        <v>561</v>
      </c>
      <c r="V10" s="655">
        <v>1212</v>
      </c>
      <c r="W10" s="660">
        <v>335</v>
      </c>
      <c r="X10" s="661">
        <v>268</v>
      </c>
      <c r="Y10" s="661">
        <v>44</v>
      </c>
      <c r="Z10" s="661">
        <v>547</v>
      </c>
      <c r="AA10" s="655">
        <v>1194</v>
      </c>
      <c r="AB10" s="660">
        <v>337</v>
      </c>
      <c r="AC10" s="661">
        <v>268</v>
      </c>
      <c r="AD10" s="661">
        <v>46</v>
      </c>
      <c r="AE10" s="661">
        <v>539</v>
      </c>
      <c r="AF10" s="655">
        <v>1190</v>
      </c>
      <c r="AG10" s="660">
        <v>341</v>
      </c>
      <c r="AH10" s="661">
        <v>264</v>
      </c>
      <c r="AI10" s="661">
        <v>45</v>
      </c>
      <c r="AJ10" s="661">
        <v>523</v>
      </c>
      <c r="AK10" s="655">
        <v>1173</v>
      </c>
      <c r="AL10" s="660">
        <v>342</v>
      </c>
      <c r="AM10" s="661">
        <v>265</v>
      </c>
      <c r="AN10" s="661">
        <v>45</v>
      </c>
      <c r="AO10" s="661">
        <v>524</v>
      </c>
      <c r="AP10" s="655">
        <v>1176</v>
      </c>
      <c r="AQ10" s="660">
        <v>340</v>
      </c>
      <c r="AR10" s="661">
        <v>262</v>
      </c>
      <c r="AS10" s="661">
        <v>45</v>
      </c>
      <c r="AT10" s="661">
        <v>541</v>
      </c>
      <c r="AU10" s="655">
        <v>1188</v>
      </c>
      <c r="AV10" s="660">
        <v>335</v>
      </c>
      <c r="AW10" s="661">
        <v>263</v>
      </c>
      <c r="AX10" s="661">
        <v>46</v>
      </c>
      <c r="AY10" s="661">
        <v>528</v>
      </c>
      <c r="AZ10" s="655">
        <v>1172</v>
      </c>
      <c r="BA10" s="660">
        <v>333</v>
      </c>
      <c r="BB10" s="661">
        <v>265</v>
      </c>
      <c r="BC10" s="661">
        <v>44</v>
      </c>
      <c r="BD10" s="661">
        <v>510</v>
      </c>
      <c r="BE10" s="655">
        <v>1152</v>
      </c>
      <c r="BF10" s="660">
        <v>331</v>
      </c>
      <c r="BG10" s="661">
        <v>267</v>
      </c>
      <c r="BH10" s="661">
        <v>44</v>
      </c>
      <c r="BI10" s="661">
        <v>520</v>
      </c>
      <c r="BJ10" s="655">
        <v>1162</v>
      </c>
      <c r="BK10" s="660">
        <v>336.58333333333331</v>
      </c>
      <c r="BL10" s="661">
        <v>265.83333333333331</v>
      </c>
      <c r="BM10" s="661">
        <v>44.833333333333336</v>
      </c>
      <c r="BN10" s="661">
        <v>537.91666666666663</v>
      </c>
      <c r="BO10" s="1174">
        <v>1185.1666666666667</v>
      </c>
    </row>
    <row r="11" spans="2:68" x14ac:dyDescent="0.2">
      <c r="B11" s="1163" t="s">
        <v>829</v>
      </c>
      <c r="C11" s="658">
        <v>6040</v>
      </c>
      <c r="D11" s="659">
        <v>7927</v>
      </c>
      <c r="E11" s="659">
        <v>1814</v>
      </c>
      <c r="F11" s="659">
        <v>10558</v>
      </c>
      <c r="G11" s="655">
        <v>26339</v>
      </c>
      <c r="H11" s="660">
        <v>6010</v>
      </c>
      <c r="I11" s="661">
        <v>7915</v>
      </c>
      <c r="J11" s="661">
        <v>1810</v>
      </c>
      <c r="K11" s="661">
        <v>11081</v>
      </c>
      <c r="L11" s="655">
        <v>26816</v>
      </c>
      <c r="M11" s="660">
        <v>6045</v>
      </c>
      <c r="N11" s="661">
        <v>7896</v>
      </c>
      <c r="O11" s="661">
        <v>1805</v>
      </c>
      <c r="P11" s="661">
        <v>11036</v>
      </c>
      <c r="Q11" s="655">
        <v>26782</v>
      </c>
      <c r="R11" s="660">
        <v>6017</v>
      </c>
      <c r="S11" s="661">
        <v>7961</v>
      </c>
      <c r="T11" s="661">
        <v>1806</v>
      </c>
      <c r="U11" s="661">
        <v>11048</v>
      </c>
      <c r="V11" s="655">
        <v>26832</v>
      </c>
      <c r="W11" s="660">
        <v>6032</v>
      </c>
      <c r="X11" s="661">
        <v>7934</v>
      </c>
      <c r="Y11" s="661">
        <v>1831</v>
      </c>
      <c r="Z11" s="661">
        <v>10829</v>
      </c>
      <c r="AA11" s="655">
        <v>26626</v>
      </c>
      <c r="AB11" s="660">
        <v>6125</v>
      </c>
      <c r="AC11" s="661">
        <v>7946</v>
      </c>
      <c r="AD11" s="661">
        <v>1831</v>
      </c>
      <c r="AE11" s="661">
        <v>10716</v>
      </c>
      <c r="AF11" s="655">
        <v>26618</v>
      </c>
      <c r="AG11" s="660">
        <v>6165</v>
      </c>
      <c r="AH11" s="661">
        <v>7926</v>
      </c>
      <c r="AI11" s="661">
        <v>1789</v>
      </c>
      <c r="AJ11" s="661">
        <v>10652</v>
      </c>
      <c r="AK11" s="655">
        <v>26532</v>
      </c>
      <c r="AL11" s="660">
        <v>6174</v>
      </c>
      <c r="AM11" s="661">
        <v>7934</v>
      </c>
      <c r="AN11" s="661">
        <v>1783</v>
      </c>
      <c r="AO11" s="661">
        <v>10675</v>
      </c>
      <c r="AP11" s="655">
        <v>26566</v>
      </c>
      <c r="AQ11" s="660">
        <v>6163</v>
      </c>
      <c r="AR11" s="661">
        <v>7928</v>
      </c>
      <c r="AS11" s="661">
        <v>1778</v>
      </c>
      <c r="AT11" s="661">
        <v>10996</v>
      </c>
      <c r="AU11" s="655">
        <v>26865</v>
      </c>
      <c r="AV11" s="660">
        <v>6117</v>
      </c>
      <c r="AW11" s="661">
        <v>7925</v>
      </c>
      <c r="AX11" s="661">
        <v>1770</v>
      </c>
      <c r="AY11" s="661">
        <v>11008</v>
      </c>
      <c r="AZ11" s="655">
        <v>26820</v>
      </c>
      <c r="BA11" s="660">
        <v>6054</v>
      </c>
      <c r="BB11" s="661">
        <v>7877</v>
      </c>
      <c r="BC11" s="661">
        <v>1762</v>
      </c>
      <c r="BD11" s="661">
        <v>11056</v>
      </c>
      <c r="BE11" s="655">
        <v>26749</v>
      </c>
      <c r="BF11" s="660">
        <v>6011</v>
      </c>
      <c r="BG11" s="661">
        <v>7904</v>
      </c>
      <c r="BH11" s="661">
        <v>1765</v>
      </c>
      <c r="BI11" s="661">
        <v>11209</v>
      </c>
      <c r="BJ11" s="655">
        <v>26889</v>
      </c>
      <c r="BK11" s="660">
        <v>6079.416666666667</v>
      </c>
      <c r="BL11" s="661">
        <v>7922.75</v>
      </c>
      <c r="BM11" s="661">
        <v>1795.3333333333333</v>
      </c>
      <c r="BN11" s="661">
        <v>10905.333333333334</v>
      </c>
      <c r="BO11" s="1174">
        <v>26702.833333333332</v>
      </c>
    </row>
    <row r="12" spans="2:68" x14ac:dyDescent="0.2">
      <c r="B12" s="1163" t="s">
        <v>830</v>
      </c>
      <c r="C12" s="658">
        <v>506</v>
      </c>
      <c r="D12" s="659">
        <v>394</v>
      </c>
      <c r="E12" s="659">
        <v>48</v>
      </c>
      <c r="F12" s="659">
        <v>1387</v>
      </c>
      <c r="G12" s="655">
        <v>2335</v>
      </c>
      <c r="H12" s="660">
        <v>503</v>
      </c>
      <c r="I12" s="661">
        <v>393</v>
      </c>
      <c r="J12" s="661">
        <v>48</v>
      </c>
      <c r="K12" s="661">
        <v>1424</v>
      </c>
      <c r="L12" s="655">
        <v>2368</v>
      </c>
      <c r="M12" s="660">
        <v>506</v>
      </c>
      <c r="N12" s="661">
        <v>394</v>
      </c>
      <c r="O12" s="661">
        <v>48</v>
      </c>
      <c r="P12" s="661">
        <v>1425</v>
      </c>
      <c r="Q12" s="655">
        <v>2373</v>
      </c>
      <c r="R12" s="660">
        <v>509</v>
      </c>
      <c r="S12" s="661">
        <v>397</v>
      </c>
      <c r="T12" s="661">
        <v>48</v>
      </c>
      <c r="U12" s="661">
        <v>1427</v>
      </c>
      <c r="V12" s="655">
        <v>2381</v>
      </c>
      <c r="W12" s="660">
        <v>513</v>
      </c>
      <c r="X12" s="661">
        <v>393</v>
      </c>
      <c r="Y12" s="661">
        <v>46</v>
      </c>
      <c r="Z12" s="661">
        <v>1411</v>
      </c>
      <c r="AA12" s="655">
        <v>2363</v>
      </c>
      <c r="AB12" s="660">
        <v>514</v>
      </c>
      <c r="AC12" s="661">
        <v>402</v>
      </c>
      <c r="AD12" s="661">
        <v>44</v>
      </c>
      <c r="AE12" s="661">
        <v>1388</v>
      </c>
      <c r="AF12" s="655">
        <v>2348</v>
      </c>
      <c r="AG12" s="660">
        <v>519</v>
      </c>
      <c r="AH12" s="661">
        <v>406</v>
      </c>
      <c r="AI12" s="661">
        <v>45</v>
      </c>
      <c r="AJ12" s="661">
        <v>1400</v>
      </c>
      <c r="AK12" s="655">
        <v>2370</v>
      </c>
      <c r="AL12" s="660">
        <v>524</v>
      </c>
      <c r="AM12" s="661">
        <v>406</v>
      </c>
      <c r="AN12" s="661">
        <v>45</v>
      </c>
      <c r="AO12" s="661">
        <v>1418</v>
      </c>
      <c r="AP12" s="655">
        <v>2393</v>
      </c>
      <c r="AQ12" s="660">
        <v>524</v>
      </c>
      <c r="AR12" s="661">
        <v>408</v>
      </c>
      <c r="AS12" s="661">
        <v>45</v>
      </c>
      <c r="AT12" s="661">
        <v>1433</v>
      </c>
      <c r="AU12" s="655">
        <v>2410</v>
      </c>
      <c r="AV12" s="660">
        <v>524</v>
      </c>
      <c r="AW12" s="661">
        <v>409</v>
      </c>
      <c r="AX12" s="661">
        <v>45</v>
      </c>
      <c r="AY12" s="661">
        <v>1436</v>
      </c>
      <c r="AZ12" s="655">
        <v>2414</v>
      </c>
      <c r="BA12" s="660">
        <v>523</v>
      </c>
      <c r="BB12" s="661">
        <v>406</v>
      </c>
      <c r="BC12" s="661">
        <v>45</v>
      </c>
      <c r="BD12" s="661">
        <v>1445</v>
      </c>
      <c r="BE12" s="655">
        <v>2419</v>
      </c>
      <c r="BF12" s="660">
        <v>520</v>
      </c>
      <c r="BG12" s="661">
        <v>403</v>
      </c>
      <c r="BH12" s="661">
        <v>45</v>
      </c>
      <c r="BI12" s="661">
        <v>1459</v>
      </c>
      <c r="BJ12" s="655">
        <v>2427</v>
      </c>
      <c r="BK12" s="660">
        <v>515.41666666666663</v>
      </c>
      <c r="BL12" s="661">
        <v>400.91666666666669</v>
      </c>
      <c r="BM12" s="661">
        <v>46</v>
      </c>
      <c r="BN12" s="661">
        <v>1421.0833333333333</v>
      </c>
      <c r="BO12" s="1174">
        <v>2383.4166666666665</v>
      </c>
    </row>
    <row r="13" spans="2:68" x14ac:dyDescent="0.2">
      <c r="B13" s="1163" t="s">
        <v>831</v>
      </c>
      <c r="C13" s="658">
        <v>6420</v>
      </c>
      <c r="D13" s="659">
        <v>15175</v>
      </c>
      <c r="E13" s="659">
        <v>1466</v>
      </c>
      <c r="F13" s="659">
        <v>10767</v>
      </c>
      <c r="G13" s="655">
        <v>33828</v>
      </c>
      <c r="H13" s="660">
        <v>6474</v>
      </c>
      <c r="I13" s="661">
        <v>15144</v>
      </c>
      <c r="J13" s="661">
        <v>1476</v>
      </c>
      <c r="K13" s="661">
        <v>11102</v>
      </c>
      <c r="L13" s="655">
        <v>34196</v>
      </c>
      <c r="M13" s="660">
        <v>6574</v>
      </c>
      <c r="N13" s="661">
        <v>15134</v>
      </c>
      <c r="O13" s="661">
        <v>1467</v>
      </c>
      <c r="P13" s="661">
        <v>11072</v>
      </c>
      <c r="Q13" s="655">
        <v>34247</v>
      </c>
      <c r="R13" s="660">
        <v>6512</v>
      </c>
      <c r="S13" s="661">
        <v>15324</v>
      </c>
      <c r="T13" s="661">
        <v>1493</v>
      </c>
      <c r="U13" s="661">
        <v>10941</v>
      </c>
      <c r="V13" s="655">
        <v>34270</v>
      </c>
      <c r="W13" s="660">
        <v>6528</v>
      </c>
      <c r="X13" s="661">
        <v>15292</v>
      </c>
      <c r="Y13" s="661">
        <v>1534</v>
      </c>
      <c r="Z13" s="661">
        <v>10955</v>
      </c>
      <c r="AA13" s="655">
        <v>34309</v>
      </c>
      <c r="AB13" s="660">
        <v>6682</v>
      </c>
      <c r="AC13" s="661">
        <v>15312</v>
      </c>
      <c r="AD13" s="661">
        <v>1537</v>
      </c>
      <c r="AE13" s="661">
        <v>10718</v>
      </c>
      <c r="AF13" s="655">
        <v>34249</v>
      </c>
      <c r="AG13" s="660">
        <v>6804</v>
      </c>
      <c r="AH13" s="661">
        <v>15306</v>
      </c>
      <c r="AI13" s="661">
        <v>1529</v>
      </c>
      <c r="AJ13" s="661">
        <v>10745</v>
      </c>
      <c r="AK13" s="655">
        <v>34384</v>
      </c>
      <c r="AL13" s="660">
        <v>6839</v>
      </c>
      <c r="AM13" s="661">
        <v>15377</v>
      </c>
      <c r="AN13" s="661">
        <v>1526</v>
      </c>
      <c r="AO13" s="661">
        <v>10899</v>
      </c>
      <c r="AP13" s="655">
        <v>34641</v>
      </c>
      <c r="AQ13" s="660">
        <v>6818</v>
      </c>
      <c r="AR13" s="661">
        <v>15311</v>
      </c>
      <c r="AS13" s="661">
        <v>1523</v>
      </c>
      <c r="AT13" s="661">
        <v>11237</v>
      </c>
      <c r="AU13" s="655">
        <v>34889</v>
      </c>
      <c r="AV13" s="660">
        <v>6753</v>
      </c>
      <c r="AW13" s="661">
        <v>15379</v>
      </c>
      <c r="AX13" s="661">
        <v>1516</v>
      </c>
      <c r="AY13" s="661">
        <v>11240</v>
      </c>
      <c r="AZ13" s="655">
        <v>34888</v>
      </c>
      <c r="BA13" s="660">
        <v>6662</v>
      </c>
      <c r="BB13" s="661">
        <v>15347</v>
      </c>
      <c r="BC13" s="661">
        <v>1506</v>
      </c>
      <c r="BD13" s="661">
        <v>11508</v>
      </c>
      <c r="BE13" s="655">
        <v>35023</v>
      </c>
      <c r="BF13" s="660">
        <v>6559</v>
      </c>
      <c r="BG13" s="661">
        <v>15390</v>
      </c>
      <c r="BH13" s="661">
        <v>1492</v>
      </c>
      <c r="BI13" s="661">
        <v>11524</v>
      </c>
      <c r="BJ13" s="655">
        <v>34965</v>
      </c>
      <c r="BK13" s="660">
        <v>6635.416666666667</v>
      </c>
      <c r="BL13" s="661">
        <v>15290.916666666666</v>
      </c>
      <c r="BM13" s="661">
        <v>1505.4166666666667</v>
      </c>
      <c r="BN13" s="661">
        <v>11059</v>
      </c>
      <c r="BO13" s="1174">
        <v>34490.75</v>
      </c>
    </row>
    <row r="14" spans="2:68" x14ac:dyDescent="0.2">
      <c r="B14" s="1163" t="s">
        <v>832</v>
      </c>
      <c r="C14" s="658">
        <v>9457</v>
      </c>
      <c r="D14" s="659">
        <v>15476</v>
      </c>
      <c r="E14" s="659">
        <v>2220</v>
      </c>
      <c r="F14" s="659">
        <v>45251</v>
      </c>
      <c r="G14" s="655">
        <v>72404</v>
      </c>
      <c r="H14" s="660">
        <v>9476</v>
      </c>
      <c r="I14" s="661">
        <v>15463</v>
      </c>
      <c r="J14" s="661">
        <v>2217</v>
      </c>
      <c r="K14" s="661">
        <v>47136</v>
      </c>
      <c r="L14" s="655">
        <v>74292</v>
      </c>
      <c r="M14" s="660">
        <v>9579</v>
      </c>
      <c r="N14" s="661">
        <v>15337</v>
      </c>
      <c r="O14" s="661">
        <v>2211</v>
      </c>
      <c r="P14" s="661">
        <v>46908</v>
      </c>
      <c r="Q14" s="655">
        <v>74035</v>
      </c>
      <c r="R14" s="660">
        <v>9580</v>
      </c>
      <c r="S14" s="661">
        <v>15464</v>
      </c>
      <c r="T14" s="661">
        <v>2206</v>
      </c>
      <c r="U14" s="661">
        <v>46825</v>
      </c>
      <c r="V14" s="655">
        <v>74075</v>
      </c>
      <c r="W14" s="660">
        <v>9593</v>
      </c>
      <c r="X14" s="661">
        <v>15423</v>
      </c>
      <c r="Y14" s="661">
        <v>2215</v>
      </c>
      <c r="Z14" s="661">
        <v>46490</v>
      </c>
      <c r="AA14" s="655">
        <v>73721</v>
      </c>
      <c r="AB14" s="660">
        <v>9733</v>
      </c>
      <c r="AC14" s="661">
        <v>15471</v>
      </c>
      <c r="AD14" s="661">
        <v>2209</v>
      </c>
      <c r="AE14" s="661">
        <v>45917</v>
      </c>
      <c r="AF14" s="655">
        <v>73330</v>
      </c>
      <c r="AG14" s="660">
        <v>9852</v>
      </c>
      <c r="AH14" s="661">
        <v>15626</v>
      </c>
      <c r="AI14" s="661">
        <v>2207</v>
      </c>
      <c r="AJ14" s="661">
        <v>45863</v>
      </c>
      <c r="AK14" s="655">
        <v>73548</v>
      </c>
      <c r="AL14" s="660">
        <v>9931</v>
      </c>
      <c r="AM14" s="661">
        <v>15610</v>
      </c>
      <c r="AN14" s="661">
        <v>2200</v>
      </c>
      <c r="AO14" s="661">
        <v>46305</v>
      </c>
      <c r="AP14" s="655">
        <v>74046</v>
      </c>
      <c r="AQ14" s="660">
        <v>9927</v>
      </c>
      <c r="AR14" s="661">
        <v>15571</v>
      </c>
      <c r="AS14" s="661">
        <v>2192</v>
      </c>
      <c r="AT14" s="661">
        <v>47412</v>
      </c>
      <c r="AU14" s="655">
        <v>75102</v>
      </c>
      <c r="AV14" s="660">
        <v>9871</v>
      </c>
      <c r="AW14" s="661">
        <v>15588</v>
      </c>
      <c r="AX14" s="661">
        <v>2180</v>
      </c>
      <c r="AY14" s="661">
        <v>47301</v>
      </c>
      <c r="AZ14" s="655">
        <v>74940</v>
      </c>
      <c r="BA14" s="660">
        <v>9792</v>
      </c>
      <c r="BB14" s="661">
        <v>15526</v>
      </c>
      <c r="BC14" s="661">
        <v>2177</v>
      </c>
      <c r="BD14" s="661">
        <v>47460</v>
      </c>
      <c r="BE14" s="655">
        <v>74955</v>
      </c>
      <c r="BF14" s="660">
        <v>9742</v>
      </c>
      <c r="BG14" s="661">
        <v>15518</v>
      </c>
      <c r="BH14" s="661">
        <v>2167</v>
      </c>
      <c r="BI14" s="661">
        <v>47959</v>
      </c>
      <c r="BJ14" s="655">
        <v>75386</v>
      </c>
      <c r="BK14" s="660">
        <v>9711.0833333333339</v>
      </c>
      <c r="BL14" s="661">
        <v>15506.083333333334</v>
      </c>
      <c r="BM14" s="661">
        <v>2200.0833333333335</v>
      </c>
      <c r="BN14" s="661">
        <v>46735.583333333336</v>
      </c>
      <c r="BO14" s="1174">
        <v>74152.833333333328</v>
      </c>
    </row>
    <row r="15" spans="2:68" x14ac:dyDescent="0.2">
      <c r="B15" s="1163" t="s">
        <v>833</v>
      </c>
      <c r="C15" s="658">
        <v>2651</v>
      </c>
      <c r="D15" s="659">
        <v>3991</v>
      </c>
      <c r="E15" s="659">
        <v>618</v>
      </c>
      <c r="F15" s="659">
        <v>12143</v>
      </c>
      <c r="G15" s="655">
        <v>19403</v>
      </c>
      <c r="H15" s="660">
        <v>2676</v>
      </c>
      <c r="I15" s="661">
        <v>3996</v>
      </c>
      <c r="J15" s="661">
        <v>615</v>
      </c>
      <c r="K15" s="661">
        <v>12670</v>
      </c>
      <c r="L15" s="655">
        <v>19957</v>
      </c>
      <c r="M15" s="660">
        <v>2723</v>
      </c>
      <c r="N15" s="661">
        <v>4028</v>
      </c>
      <c r="O15" s="661">
        <v>611</v>
      </c>
      <c r="P15" s="661">
        <v>12515</v>
      </c>
      <c r="Q15" s="655">
        <v>19877</v>
      </c>
      <c r="R15" s="660">
        <v>2695</v>
      </c>
      <c r="S15" s="661">
        <v>4058</v>
      </c>
      <c r="T15" s="661">
        <v>622</v>
      </c>
      <c r="U15" s="661">
        <v>12508</v>
      </c>
      <c r="V15" s="655">
        <v>19883</v>
      </c>
      <c r="W15" s="660">
        <v>2698</v>
      </c>
      <c r="X15" s="661">
        <v>4067</v>
      </c>
      <c r="Y15" s="661">
        <v>624</v>
      </c>
      <c r="Z15" s="661">
        <v>12437</v>
      </c>
      <c r="AA15" s="655">
        <v>19826</v>
      </c>
      <c r="AB15" s="660">
        <v>2745</v>
      </c>
      <c r="AC15" s="661">
        <v>4095</v>
      </c>
      <c r="AD15" s="661">
        <v>624</v>
      </c>
      <c r="AE15" s="661">
        <v>12293</v>
      </c>
      <c r="AF15" s="655">
        <v>19757</v>
      </c>
      <c r="AG15" s="660">
        <v>2790</v>
      </c>
      <c r="AH15" s="661">
        <v>4125</v>
      </c>
      <c r="AI15" s="661">
        <v>625</v>
      </c>
      <c r="AJ15" s="661">
        <v>12250</v>
      </c>
      <c r="AK15" s="655">
        <v>19790</v>
      </c>
      <c r="AL15" s="660">
        <v>2797</v>
      </c>
      <c r="AM15" s="661">
        <v>4116</v>
      </c>
      <c r="AN15" s="661">
        <v>625</v>
      </c>
      <c r="AO15" s="661">
        <v>12300</v>
      </c>
      <c r="AP15" s="655">
        <v>19838</v>
      </c>
      <c r="AQ15" s="660">
        <v>2790</v>
      </c>
      <c r="AR15" s="661">
        <v>4114</v>
      </c>
      <c r="AS15" s="661">
        <v>617</v>
      </c>
      <c r="AT15" s="661">
        <v>12704</v>
      </c>
      <c r="AU15" s="655">
        <v>20225</v>
      </c>
      <c r="AV15" s="660">
        <v>2762</v>
      </c>
      <c r="AW15" s="661">
        <v>4093</v>
      </c>
      <c r="AX15" s="661">
        <v>615</v>
      </c>
      <c r="AY15" s="661">
        <v>12717</v>
      </c>
      <c r="AZ15" s="655">
        <v>20187</v>
      </c>
      <c r="BA15" s="660">
        <v>2743</v>
      </c>
      <c r="BB15" s="661">
        <v>4093</v>
      </c>
      <c r="BC15" s="661">
        <v>615</v>
      </c>
      <c r="BD15" s="661">
        <v>12835</v>
      </c>
      <c r="BE15" s="655">
        <v>20286</v>
      </c>
      <c r="BF15" s="660">
        <v>2721</v>
      </c>
      <c r="BG15" s="661">
        <v>4084</v>
      </c>
      <c r="BH15" s="661">
        <v>611</v>
      </c>
      <c r="BI15" s="661">
        <v>13130</v>
      </c>
      <c r="BJ15" s="655">
        <v>20546</v>
      </c>
      <c r="BK15" s="660">
        <v>2732.5833333333335</v>
      </c>
      <c r="BL15" s="661">
        <v>4071.6666666666665</v>
      </c>
      <c r="BM15" s="661">
        <v>618.5</v>
      </c>
      <c r="BN15" s="661">
        <v>12541.833333333334</v>
      </c>
      <c r="BO15" s="1174">
        <v>19964.583333333332</v>
      </c>
    </row>
    <row r="16" spans="2:68" x14ac:dyDescent="0.2">
      <c r="B16" s="1163" t="s">
        <v>834</v>
      </c>
      <c r="C16" s="658">
        <v>5845</v>
      </c>
      <c r="D16" s="659">
        <v>9672</v>
      </c>
      <c r="E16" s="659">
        <v>2780</v>
      </c>
      <c r="F16" s="659">
        <v>20829</v>
      </c>
      <c r="G16" s="655">
        <v>39126</v>
      </c>
      <c r="H16" s="660">
        <v>5854</v>
      </c>
      <c r="I16" s="661">
        <v>9654</v>
      </c>
      <c r="J16" s="661">
        <v>2773</v>
      </c>
      <c r="K16" s="661">
        <v>21393</v>
      </c>
      <c r="L16" s="655">
        <v>39674</v>
      </c>
      <c r="M16" s="660">
        <v>5938</v>
      </c>
      <c r="N16" s="661">
        <v>9759</v>
      </c>
      <c r="O16" s="661">
        <v>2747</v>
      </c>
      <c r="P16" s="661">
        <v>21514</v>
      </c>
      <c r="Q16" s="655">
        <v>39958</v>
      </c>
      <c r="R16" s="660">
        <v>5904</v>
      </c>
      <c r="S16" s="661">
        <v>9870</v>
      </c>
      <c r="T16" s="661">
        <v>2748</v>
      </c>
      <c r="U16" s="661">
        <v>21399</v>
      </c>
      <c r="V16" s="655">
        <v>39921</v>
      </c>
      <c r="W16" s="660">
        <v>5925</v>
      </c>
      <c r="X16" s="661">
        <v>9857</v>
      </c>
      <c r="Y16" s="661">
        <v>2734</v>
      </c>
      <c r="Z16" s="661">
        <v>21303</v>
      </c>
      <c r="AA16" s="655">
        <v>39819</v>
      </c>
      <c r="AB16" s="660">
        <v>6050</v>
      </c>
      <c r="AC16" s="661">
        <v>9881</v>
      </c>
      <c r="AD16" s="661">
        <v>2723</v>
      </c>
      <c r="AE16" s="661">
        <v>20947</v>
      </c>
      <c r="AF16" s="655">
        <v>39601</v>
      </c>
      <c r="AG16" s="660">
        <v>6152</v>
      </c>
      <c r="AH16" s="661">
        <v>9961</v>
      </c>
      <c r="AI16" s="661">
        <v>2709</v>
      </c>
      <c r="AJ16" s="661">
        <v>20824</v>
      </c>
      <c r="AK16" s="655">
        <v>39646</v>
      </c>
      <c r="AL16" s="660">
        <v>6172</v>
      </c>
      <c r="AM16" s="661">
        <v>9942</v>
      </c>
      <c r="AN16" s="661">
        <v>2707</v>
      </c>
      <c r="AO16" s="661">
        <v>20838</v>
      </c>
      <c r="AP16" s="655">
        <v>39659</v>
      </c>
      <c r="AQ16" s="660">
        <v>6197</v>
      </c>
      <c r="AR16" s="661">
        <v>9936</v>
      </c>
      <c r="AS16" s="661">
        <v>2692</v>
      </c>
      <c r="AT16" s="661">
        <v>21094</v>
      </c>
      <c r="AU16" s="655">
        <v>39919</v>
      </c>
      <c r="AV16" s="660">
        <v>6175</v>
      </c>
      <c r="AW16" s="661">
        <v>9921</v>
      </c>
      <c r="AX16" s="661">
        <v>2678</v>
      </c>
      <c r="AY16" s="661">
        <v>21139</v>
      </c>
      <c r="AZ16" s="655">
        <v>39913</v>
      </c>
      <c r="BA16" s="660">
        <v>6131</v>
      </c>
      <c r="BB16" s="661">
        <v>9852</v>
      </c>
      <c r="BC16" s="661">
        <v>2656</v>
      </c>
      <c r="BD16" s="661">
        <v>21159</v>
      </c>
      <c r="BE16" s="655">
        <v>39798</v>
      </c>
      <c r="BF16" s="660">
        <v>6095</v>
      </c>
      <c r="BG16" s="661">
        <v>9818</v>
      </c>
      <c r="BH16" s="661">
        <v>2647</v>
      </c>
      <c r="BI16" s="661">
        <v>21197</v>
      </c>
      <c r="BJ16" s="655">
        <v>39757</v>
      </c>
      <c r="BK16" s="660">
        <v>6036.5</v>
      </c>
      <c r="BL16" s="661">
        <v>9843.5833333333339</v>
      </c>
      <c r="BM16" s="661">
        <v>2716.1666666666665</v>
      </c>
      <c r="BN16" s="661">
        <v>21136.333333333332</v>
      </c>
      <c r="BO16" s="1174">
        <v>39732.583333333336</v>
      </c>
    </row>
    <row r="17" spans="2:67" x14ac:dyDescent="0.2">
      <c r="B17" s="1163" t="s">
        <v>835</v>
      </c>
      <c r="C17" s="658">
        <v>1359</v>
      </c>
      <c r="D17" s="659">
        <v>1478</v>
      </c>
      <c r="E17" s="659">
        <v>203</v>
      </c>
      <c r="F17" s="659">
        <v>5130</v>
      </c>
      <c r="G17" s="655">
        <v>8170</v>
      </c>
      <c r="H17" s="660">
        <v>1366</v>
      </c>
      <c r="I17" s="661">
        <v>1486</v>
      </c>
      <c r="J17" s="661">
        <v>200</v>
      </c>
      <c r="K17" s="661">
        <v>5324</v>
      </c>
      <c r="L17" s="655">
        <v>8376</v>
      </c>
      <c r="M17" s="660">
        <v>1391</v>
      </c>
      <c r="N17" s="661">
        <v>1459</v>
      </c>
      <c r="O17" s="661">
        <v>201</v>
      </c>
      <c r="P17" s="661">
        <v>5303</v>
      </c>
      <c r="Q17" s="655">
        <v>8354</v>
      </c>
      <c r="R17" s="660">
        <v>1384</v>
      </c>
      <c r="S17" s="661">
        <v>1465</v>
      </c>
      <c r="T17" s="661">
        <v>205</v>
      </c>
      <c r="U17" s="661">
        <v>5299</v>
      </c>
      <c r="V17" s="655">
        <v>8353</v>
      </c>
      <c r="W17" s="660">
        <v>1398</v>
      </c>
      <c r="X17" s="661">
        <v>1457</v>
      </c>
      <c r="Y17" s="661">
        <v>206</v>
      </c>
      <c r="Z17" s="661">
        <v>5293</v>
      </c>
      <c r="AA17" s="655">
        <v>8354</v>
      </c>
      <c r="AB17" s="660">
        <v>1416</v>
      </c>
      <c r="AC17" s="661">
        <v>1482</v>
      </c>
      <c r="AD17" s="661">
        <v>206</v>
      </c>
      <c r="AE17" s="661">
        <v>5246</v>
      </c>
      <c r="AF17" s="655">
        <v>8350</v>
      </c>
      <c r="AG17" s="660">
        <v>1427</v>
      </c>
      <c r="AH17" s="661">
        <v>1499</v>
      </c>
      <c r="AI17" s="661">
        <v>206</v>
      </c>
      <c r="AJ17" s="661">
        <v>5238</v>
      </c>
      <c r="AK17" s="655">
        <v>8370</v>
      </c>
      <c r="AL17" s="660">
        <v>1421</v>
      </c>
      <c r="AM17" s="661">
        <v>1491</v>
      </c>
      <c r="AN17" s="661">
        <v>208</v>
      </c>
      <c r="AO17" s="661">
        <v>5343</v>
      </c>
      <c r="AP17" s="655">
        <v>8463</v>
      </c>
      <c r="AQ17" s="660">
        <v>1414</v>
      </c>
      <c r="AR17" s="661">
        <v>1492</v>
      </c>
      <c r="AS17" s="661">
        <v>207</v>
      </c>
      <c r="AT17" s="661">
        <v>5367</v>
      </c>
      <c r="AU17" s="655">
        <v>8480</v>
      </c>
      <c r="AV17" s="660">
        <v>1403</v>
      </c>
      <c r="AW17" s="661">
        <v>1500</v>
      </c>
      <c r="AX17" s="661">
        <v>210</v>
      </c>
      <c r="AY17" s="661">
        <v>5398</v>
      </c>
      <c r="AZ17" s="655">
        <v>8511</v>
      </c>
      <c r="BA17" s="660">
        <v>1400</v>
      </c>
      <c r="BB17" s="661">
        <v>1495</v>
      </c>
      <c r="BC17" s="661">
        <v>209</v>
      </c>
      <c r="BD17" s="661">
        <v>5438</v>
      </c>
      <c r="BE17" s="655">
        <v>8542</v>
      </c>
      <c r="BF17" s="660">
        <v>1398</v>
      </c>
      <c r="BG17" s="661">
        <v>1507</v>
      </c>
      <c r="BH17" s="661">
        <v>210</v>
      </c>
      <c r="BI17" s="661">
        <v>5469</v>
      </c>
      <c r="BJ17" s="655">
        <v>8584</v>
      </c>
      <c r="BK17" s="660">
        <v>1398.0833333333333</v>
      </c>
      <c r="BL17" s="661">
        <v>1484.25</v>
      </c>
      <c r="BM17" s="661">
        <v>205.91666666666666</v>
      </c>
      <c r="BN17" s="661">
        <v>5320.666666666667</v>
      </c>
      <c r="BO17" s="1174">
        <v>8408.9166666666661</v>
      </c>
    </row>
    <row r="18" spans="2:67" x14ac:dyDescent="0.2">
      <c r="B18" s="1163" t="s">
        <v>836</v>
      </c>
      <c r="C18" s="658">
        <v>11978</v>
      </c>
      <c r="D18" s="659">
        <v>20507</v>
      </c>
      <c r="E18" s="659">
        <v>1774</v>
      </c>
      <c r="F18" s="659">
        <v>26517</v>
      </c>
      <c r="G18" s="655">
        <v>60776</v>
      </c>
      <c r="H18" s="660">
        <v>11997</v>
      </c>
      <c r="I18" s="661">
        <v>20392</v>
      </c>
      <c r="J18" s="661">
        <v>1779</v>
      </c>
      <c r="K18" s="661">
        <v>27586</v>
      </c>
      <c r="L18" s="655">
        <v>61754</v>
      </c>
      <c r="M18" s="660">
        <v>12066</v>
      </c>
      <c r="N18" s="661">
        <v>20202</v>
      </c>
      <c r="O18" s="661">
        <v>1774</v>
      </c>
      <c r="P18" s="661">
        <v>27375</v>
      </c>
      <c r="Q18" s="655">
        <v>61417</v>
      </c>
      <c r="R18" s="660">
        <v>11973</v>
      </c>
      <c r="S18" s="661">
        <v>20236</v>
      </c>
      <c r="T18" s="661">
        <v>1774</v>
      </c>
      <c r="U18" s="661">
        <v>27358</v>
      </c>
      <c r="V18" s="655">
        <v>61341</v>
      </c>
      <c r="W18" s="660">
        <v>11988</v>
      </c>
      <c r="X18" s="661">
        <v>20122</v>
      </c>
      <c r="Y18" s="661">
        <v>1790</v>
      </c>
      <c r="Z18" s="661">
        <v>27258</v>
      </c>
      <c r="AA18" s="655">
        <v>61158</v>
      </c>
      <c r="AB18" s="660">
        <v>12115</v>
      </c>
      <c r="AC18" s="661">
        <v>20037</v>
      </c>
      <c r="AD18" s="661">
        <v>1792</v>
      </c>
      <c r="AE18" s="661">
        <v>26801</v>
      </c>
      <c r="AF18" s="655">
        <v>60745</v>
      </c>
      <c r="AG18" s="660">
        <v>12247</v>
      </c>
      <c r="AH18" s="661">
        <v>20035</v>
      </c>
      <c r="AI18" s="661">
        <v>1787</v>
      </c>
      <c r="AJ18" s="661">
        <v>26875</v>
      </c>
      <c r="AK18" s="655">
        <v>60944</v>
      </c>
      <c r="AL18" s="660">
        <v>12517</v>
      </c>
      <c r="AM18" s="661">
        <v>19908</v>
      </c>
      <c r="AN18" s="661">
        <v>1781</v>
      </c>
      <c r="AO18" s="661">
        <v>27112</v>
      </c>
      <c r="AP18" s="655">
        <v>61318</v>
      </c>
      <c r="AQ18" s="660">
        <v>12496</v>
      </c>
      <c r="AR18" s="661">
        <v>19803</v>
      </c>
      <c r="AS18" s="661">
        <v>1778</v>
      </c>
      <c r="AT18" s="661">
        <v>27678</v>
      </c>
      <c r="AU18" s="655">
        <v>61755</v>
      </c>
      <c r="AV18" s="660">
        <v>12393</v>
      </c>
      <c r="AW18" s="661">
        <v>19759</v>
      </c>
      <c r="AX18" s="661">
        <v>1769</v>
      </c>
      <c r="AY18" s="661">
        <v>27761</v>
      </c>
      <c r="AZ18" s="655">
        <v>61682</v>
      </c>
      <c r="BA18" s="660">
        <v>12300</v>
      </c>
      <c r="BB18" s="661">
        <v>19472</v>
      </c>
      <c r="BC18" s="661">
        <v>1772</v>
      </c>
      <c r="BD18" s="661">
        <v>27860</v>
      </c>
      <c r="BE18" s="655">
        <v>61404</v>
      </c>
      <c r="BF18" s="660">
        <v>12203</v>
      </c>
      <c r="BG18" s="661">
        <v>19284</v>
      </c>
      <c r="BH18" s="661">
        <v>1769</v>
      </c>
      <c r="BI18" s="661">
        <v>27952</v>
      </c>
      <c r="BJ18" s="655">
        <v>61208</v>
      </c>
      <c r="BK18" s="660">
        <v>12189.416666666666</v>
      </c>
      <c r="BL18" s="661">
        <v>19979.75</v>
      </c>
      <c r="BM18" s="661">
        <v>1778.25</v>
      </c>
      <c r="BN18" s="661">
        <v>27344.416666666668</v>
      </c>
      <c r="BO18" s="1174">
        <v>61291.833333333336</v>
      </c>
    </row>
    <row r="19" spans="2:67" x14ac:dyDescent="0.2">
      <c r="B19" s="1163" t="s">
        <v>837</v>
      </c>
      <c r="C19" s="658">
        <v>357</v>
      </c>
      <c r="D19" s="659">
        <v>213</v>
      </c>
      <c r="E19" s="659">
        <v>75</v>
      </c>
      <c r="F19" s="659">
        <v>134</v>
      </c>
      <c r="G19" s="655">
        <v>779</v>
      </c>
      <c r="H19" s="660">
        <v>346</v>
      </c>
      <c r="I19" s="661">
        <v>214</v>
      </c>
      <c r="J19" s="661">
        <v>75</v>
      </c>
      <c r="K19" s="661">
        <v>161</v>
      </c>
      <c r="L19" s="655">
        <v>796</v>
      </c>
      <c r="M19" s="660">
        <v>354</v>
      </c>
      <c r="N19" s="661">
        <v>195</v>
      </c>
      <c r="O19" s="661">
        <v>75</v>
      </c>
      <c r="P19" s="661">
        <v>169</v>
      </c>
      <c r="Q19" s="655">
        <v>793</v>
      </c>
      <c r="R19" s="660">
        <v>355</v>
      </c>
      <c r="S19" s="661">
        <v>192</v>
      </c>
      <c r="T19" s="661">
        <v>75</v>
      </c>
      <c r="U19" s="661">
        <v>166</v>
      </c>
      <c r="V19" s="655">
        <v>788</v>
      </c>
      <c r="W19" s="660">
        <v>350</v>
      </c>
      <c r="X19" s="661">
        <v>193</v>
      </c>
      <c r="Y19" s="661">
        <v>75</v>
      </c>
      <c r="Z19" s="661">
        <v>165</v>
      </c>
      <c r="AA19" s="655">
        <v>783</v>
      </c>
      <c r="AB19" s="660">
        <v>352</v>
      </c>
      <c r="AC19" s="661">
        <v>194</v>
      </c>
      <c r="AD19" s="661">
        <v>77</v>
      </c>
      <c r="AE19" s="661">
        <v>162</v>
      </c>
      <c r="AF19" s="655">
        <v>785</v>
      </c>
      <c r="AG19" s="660">
        <v>348</v>
      </c>
      <c r="AH19" s="661">
        <v>194</v>
      </c>
      <c r="AI19" s="661">
        <v>79</v>
      </c>
      <c r="AJ19" s="661">
        <v>180</v>
      </c>
      <c r="AK19" s="655">
        <v>801</v>
      </c>
      <c r="AL19" s="660">
        <v>348</v>
      </c>
      <c r="AM19" s="661">
        <v>196</v>
      </c>
      <c r="AN19" s="661">
        <v>79</v>
      </c>
      <c r="AO19" s="661">
        <v>181</v>
      </c>
      <c r="AP19" s="655">
        <v>804</v>
      </c>
      <c r="AQ19" s="660">
        <v>348</v>
      </c>
      <c r="AR19" s="661">
        <v>197</v>
      </c>
      <c r="AS19" s="661">
        <v>79</v>
      </c>
      <c r="AT19" s="661">
        <v>180</v>
      </c>
      <c r="AU19" s="655">
        <v>804</v>
      </c>
      <c r="AV19" s="660">
        <v>349</v>
      </c>
      <c r="AW19" s="661">
        <v>291</v>
      </c>
      <c r="AX19" s="661">
        <v>79</v>
      </c>
      <c r="AY19" s="661">
        <v>174</v>
      </c>
      <c r="AZ19" s="655">
        <v>893</v>
      </c>
      <c r="BA19" s="660">
        <v>347</v>
      </c>
      <c r="BB19" s="661">
        <v>331</v>
      </c>
      <c r="BC19" s="661">
        <v>79</v>
      </c>
      <c r="BD19" s="661">
        <v>178</v>
      </c>
      <c r="BE19" s="655">
        <v>935</v>
      </c>
      <c r="BF19" s="660">
        <v>345</v>
      </c>
      <c r="BG19" s="661">
        <v>330</v>
      </c>
      <c r="BH19" s="661">
        <v>79</v>
      </c>
      <c r="BI19" s="661">
        <v>171</v>
      </c>
      <c r="BJ19" s="655">
        <v>925</v>
      </c>
      <c r="BK19" s="660">
        <v>349.91666666666669</v>
      </c>
      <c r="BL19" s="661">
        <v>228.33333333333334</v>
      </c>
      <c r="BM19" s="661">
        <v>77.166666666666671</v>
      </c>
      <c r="BN19" s="661">
        <v>168.41666666666666</v>
      </c>
      <c r="BO19" s="1174">
        <v>823.83333333333337</v>
      </c>
    </row>
    <row r="20" spans="2:67" x14ac:dyDescent="0.2">
      <c r="B20" s="1163" t="s">
        <v>838</v>
      </c>
      <c r="C20" s="658">
        <v>2923</v>
      </c>
      <c r="D20" s="659">
        <v>3125</v>
      </c>
      <c r="E20" s="659">
        <v>553</v>
      </c>
      <c r="F20" s="659">
        <v>2262</v>
      </c>
      <c r="G20" s="655">
        <v>8863</v>
      </c>
      <c r="H20" s="660">
        <v>2893</v>
      </c>
      <c r="I20" s="661">
        <v>3098</v>
      </c>
      <c r="J20" s="661">
        <v>551</v>
      </c>
      <c r="K20" s="661">
        <v>2360</v>
      </c>
      <c r="L20" s="655">
        <v>8902</v>
      </c>
      <c r="M20" s="660">
        <v>2907</v>
      </c>
      <c r="N20" s="661">
        <v>3112</v>
      </c>
      <c r="O20" s="661">
        <v>558</v>
      </c>
      <c r="P20" s="661">
        <v>2517</v>
      </c>
      <c r="Q20" s="655">
        <v>9094</v>
      </c>
      <c r="R20" s="660">
        <v>2859</v>
      </c>
      <c r="S20" s="661">
        <v>3126</v>
      </c>
      <c r="T20" s="661">
        <v>558</v>
      </c>
      <c r="U20" s="661">
        <v>2511</v>
      </c>
      <c r="V20" s="655">
        <v>9054</v>
      </c>
      <c r="W20" s="660">
        <v>2854</v>
      </c>
      <c r="X20" s="661">
        <v>3128</v>
      </c>
      <c r="Y20" s="661">
        <v>555</v>
      </c>
      <c r="Z20" s="661">
        <v>2513</v>
      </c>
      <c r="AA20" s="655">
        <v>9050</v>
      </c>
      <c r="AB20" s="660">
        <v>2899</v>
      </c>
      <c r="AC20" s="661">
        <v>3156</v>
      </c>
      <c r="AD20" s="661">
        <v>558</v>
      </c>
      <c r="AE20" s="661">
        <v>2477</v>
      </c>
      <c r="AF20" s="655">
        <v>9090</v>
      </c>
      <c r="AG20" s="660">
        <v>2892</v>
      </c>
      <c r="AH20" s="661">
        <v>3160</v>
      </c>
      <c r="AI20" s="661">
        <v>552</v>
      </c>
      <c r="AJ20" s="661">
        <v>2374</v>
      </c>
      <c r="AK20" s="655">
        <v>8978</v>
      </c>
      <c r="AL20" s="660">
        <v>2929</v>
      </c>
      <c r="AM20" s="661">
        <v>3160</v>
      </c>
      <c r="AN20" s="661">
        <v>549</v>
      </c>
      <c r="AO20" s="661">
        <v>2436</v>
      </c>
      <c r="AP20" s="655">
        <v>9074</v>
      </c>
      <c r="AQ20" s="660">
        <v>2929</v>
      </c>
      <c r="AR20" s="661">
        <v>3169</v>
      </c>
      <c r="AS20" s="661">
        <v>547</v>
      </c>
      <c r="AT20" s="661">
        <v>2506</v>
      </c>
      <c r="AU20" s="655">
        <v>9151</v>
      </c>
      <c r="AV20" s="660">
        <v>2907</v>
      </c>
      <c r="AW20" s="661">
        <v>3188</v>
      </c>
      <c r="AX20" s="661">
        <v>544</v>
      </c>
      <c r="AY20" s="661">
        <v>2518</v>
      </c>
      <c r="AZ20" s="655">
        <v>9157</v>
      </c>
      <c r="BA20" s="660">
        <v>2889</v>
      </c>
      <c r="BB20" s="661">
        <v>3190</v>
      </c>
      <c r="BC20" s="661">
        <v>541</v>
      </c>
      <c r="BD20" s="661">
        <v>2554</v>
      </c>
      <c r="BE20" s="655">
        <v>9174</v>
      </c>
      <c r="BF20" s="660">
        <v>2853</v>
      </c>
      <c r="BG20" s="661">
        <v>3182</v>
      </c>
      <c r="BH20" s="661">
        <v>539</v>
      </c>
      <c r="BI20" s="661">
        <v>2563</v>
      </c>
      <c r="BJ20" s="655">
        <v>9137</v>
      </c>
      <c r="BK20" s="660">
        <v>2894.5</v>
      </c>
      <c r="BL20" s="661">
        <v>3149.5</v>
      </c>
      <c r="BM20" s="661">
        <v>550.41666666666663</v>
      </c>
      <c r="BN20" s="661">
        <v>2465.9166666666665</v>
      </c>
      <c r="BO20" s="1174">
        <v>9060.3333333333339</v>
      </c>
    </row>
    <row r="21" spans="2:67" x14ac:dyDescent="0.2">
      <c r="B21" s="1163" t="s">
        <v>839</v>
      </c>
      <c r="C21" s="658">
        <v>2335</v>
      </c>
      <c r="D21" s="659">
        <v>3009</v>
      </c>
      <c r="E21" s="659">
        <v>423</v>
      </c>
      <c r="F21" s="659">
        <v>9586</v>
      </c>
      <c r="G21" s="655">
        <v>15353</v>
      </c>
      <c r="H21" s="660">
        <v>2320</v>
      </c>
      <c r="I21" s="661">
        <v>2971</v>
      </c>
      <c r="J21" s="661">
        <v>424</v>
      </c>
      <c r="K21" s="661">
        <v>9908</v>
      </c>
      <c r="L21" s="655">
        <v>15623</v>
      </c>
      <c r="M21" s="660">
        <v>2344</v>
      </c>
      <c r="N21" s="661">
        <v>2912</v>
      </c>
      <c r="O21" s="661">
        <v>424</v>
      </c>
      <c r="P21" s="661">
        <v>9929</v>
      </c>
      <c r="Q21" s="655">
        <v>15609</v>
      </c>
      <c r="R21" s="660">
        <v>2395</v>
      </c>
      <c r="S21" s="661">
        <v>2926</v>
      </c>
      <c r="T21" s="661">
        <v>425</v>
      </c>
      <c r="U21" s="661">
        <v>9998</v>
      </c>
      <c r="V21" s="655">
        <v>15744</v>
      </c>
      <c r="W21" s="660">
        <v>2410</v>
      </c>
      <c r="X21" s="661">
        <v>2921</v>
      </c>
      <c r="Y21" s="661">
        <v>418</v>
      </c>
      <c r="Z21" s="661">
        <v>9961</v>
      </c>
      <c r="AA21" s="655">
        <v>15710</v>
      </c>
      <c r="AB21" s="660">
        <v>2398</v>
      </c>
      <c r="AC21" s="661">
        <v>2905</v>
      </c>
      <c r="AD21" s="661">
        <v>418</v>
      </c>
      <c r="AE21" s="661">
        <v>9871</v>
      </c>
      <c r="AF21" s="655">
        <v>15592</v>
      </c>
      <c r="AG21" s="660">
        <v>2384</v>
      </c>
      <c r="AH21" s="661">
        <v>3016</v>
      </c>
      <c r="AI21" s="661">
        <v>420</v>
      </c>
      <c r="AJ21" s="661">
        <v>9914</v>
      </c>
      <c r="AK21" s="655">
        <v>15734</v>
      </c>
      <c r="AL21" s="660">
        <v>2541</v>
      </c>
      <c r="AM21" s="661">
        <v>3026</v>
      </c>
      <c r="AN21" s="661">
        <v>421</v>
      </c>
      <c r="AO21" s="661">
        <v>10033</v>
      </c>
      <c r="AP21" s="655">
        <v>16021</v>
      </c>
      <c r="AQ21" s="660">
        <v>2500</v>
      </c>
      <c r="AR21" s="661">
        <v>3013</v>
      </c>
      <c r="AS21" s="661">
        <v>421</v>
      </c>
      <c r="AT21" s="661">
        <v>10227</v>
      </c>
      <c r="AU21" s="655">
        <v>16161</v>
      </c>
      <c r="AV21" s="660">
        <v>2471</v>
      </c>
      <c r="AW21" s="661">
        <v>3039</v>
      </c>
      <c r="AX21" s="661">
        <v>418</v>
      </c>
      <c r="AY21" s="661">
        <v>10267</v>
      </c>
      <c r="AZ21" s="655">
        <v>16195</v>
      </c>
      <c r="BA21" s="660">
        <v>2448</v>
      </c>
      <c r="BB21" s="661">
        <v>3052</v>
      </c>
      <c r="BC21" s="661">
        <v>418</v>
      </c>
      <c r="BD21" s="661">
        <v>10249</v>
      </c>
      <c r="BE21" s="655">
        <v>16167</v>
      </c>
      <c r="BF21" s="660">
        <v>2443</v>
      </c>
      <c r="BG21" s="661">
        <v>3014</v>
      </c>
      <c r="BH21" s="661">
        <v>416</v>
      </c>
      <c r="BI21" s="661">
        <v>10260</v>
      </c>
      <c r="BJ21" s="655">
        <v>16133</v>
      </c>
      <c r="BK21" s="660">
        <v>2415.75</v>
      </c>
      <c r="BL21" s="661">
        <v>2983.6666666666665</v>
      </c>
      <c r="BM21" s="661">
        <v>420.5</v>
      </c>
      <c r="BN21" s="661">
        <v>10016.916666666666</v>
      </c>
      <c r="BO21" s="1174">
        <v>15836.833333333334</v>
      </c>
    </row>
    <row r="22" spans="2:67" x14ac:dyDescent="0.2">
      <c r="B22" s="1163" t="s">
        <v>840</v>
      </c>
      <c r="C22" s="658">
        <v>5628</v>
      </c>
      <c r="D22" s="659">
        <v>6134</v>
      </c>
      <c r="E22" s="659">
        <v>894</v>
      </c>
      <c r="F22" s="659">
        <v>20745</v>
      </c>
      <c r="G22" s="655">
        <v>33401</v>
      </c>
      <c r="H22" s="660">
        <v>4417</v>
      </c>
      <c r="I22" s="661">
        <v>5956</v>
      </c>
      <c r="J22" s="661">
        <v>887</v>
      </c>
      <c r="K22" s="661">
        <v>22369</v>
      </c>
      <c r="L22" s="655">
        <v>33629</v>
      </c>
      <c r="M22" s="660">
        <v>4416</v>
      </c>
      <c r="N22" s="661">
        <v>6379</v>
      </c>
      <c r="O22" s="661">
        <v>891</v>
      </c>
      <c r="P22" s="661">
        <v>21856</v>
      </c>
      <c r="Q22" s="655">
        <v>33542</v>
      </c>
      <c r="R22" s="660">
        <v>4389</v>
      </c>
      <c r="S22" s="661">
        <v>6305</v>
      </c>
      <c r="T22" s="661">
        <v>888</v>
      </c>
      <c r="U22" s="661">
        <v>23889</v>
      </c>
      <c r="V22" s="655">
        <v>35471</v>
      </c>
      <c r="W22" s="660">
        <v>4382</v>
      </c>
      <c r="X22" s="661">
        <v>6301</v>
      </c>
      <c r="Y22" s="661">
        <v>888</v>
      </c>
      <c r="Z22" s="661">
        <v>21453</v>
      </c>
      <c r="AA22" s="655">
        <v>33024</v>
      </c>
      <c r="AB22" s="660">
        <v>4522</v>
      </c>
      <c r="AC22" s="661">
        <v>6233</v>
      </c>
      <c r="AD22" s="661">
        <v>886</v>
      </c>
      <c r="AE22" s="661">
        <v>21682</v>
      </c>
      <c r="AF22" s="655">
        <v>33323</v>
      </c>
      <c r="AG22" s="660">
        <v>4643</v>
      </c>
      <c r="AH22" s="661">
        <v>6338</v>
      </c>
      <c r="AI22" s="661">
        <v>887</v>
      </c>
      <c r="AJ22" s="661">
        <v>21251</v>
      </c>
      <c r="AK22" s="655">
        <v>33119</v>
      </c>
      <c r="AL22" s="660">
        <v>4899</v>
      </c>
      <c r="AM22" s="661">
        <v>6317</v>
      </c>
      <c r="AN22" s="661">
        <v>895</v>
      </c>
      <c r="AO22" s="661">
        <v>20775</v>
      </c>
      <c r="AP22" s="655">
        <v>32886</v>
      </c>
      <c r="AQ22" s="660">
        <v>4927</v>
      </c>
      <c r="AR22" s="661">
        <v>6314</v>
      </c>
      <c r="AS22" s="661">
        <v>894</v>
      </c>
      <c r="AT22" s="661">
        <v>22016</v>
      </c>
      <c r="AU22" s="655">
        <v>34151</v>
      </c>
      <c r="AV22" s="660">
        <v>4796</v>
      </c>
      <c r="AW22" s="661">
        <v>6268</v>
      </c>
      <c r="AX22" s="661">
        <v>885</v>
      </c>
      <c r="AY22" s="661">
        <v>21691</v>
      </c>
      <c r="AZ22" s="655">
        <v>33640</v>
      </c>
      <c r="BA22" s="660">
        <v>4811</v>
      </c>
      <c r="BB22" s="661">
        <v>6145</v>
      </c>
      <c r="BC22" s="661">
        <v>893</v>
      </c>
      <c r="BD22" s="661">
        <v>21369</v>
      </c>
      <c r="BE22" s="655">
        <v>33218</v>
      </c>
      <c r="BF22" s="660">
        <v>4806</v>
      </c>
      <c r="BG22" s="661">
        <v>5990</v>
      </c>
      <c r="BH22" s="661">
        <v>882</v>
      </c>
      <c r="BI22" s="661">
        <v>21616</v>
      </c>
      <c r="BJ22" s="655">
        <v>33294</v>
      </c>
      <c r="BK22" s="660">
        <v>4719.666666666667</v>
      </c>
      <c r="BL22" s="661">
        <v>6223.333333333333</v>
      </c>
      <c r="BM22" s="661">
        <v>889.16666666666663</v>
      </c>
      <c r="BN22" s="661">
        <v>21726</v>
      </c>
      <c r="BO22" s="1174">
        <v>33558.166666666664</v>
      </c>
    </row>
    <row r="23" spans="2:67" x14ac:dyDescent="0.2">
      <c r="B23" s="1163" t="s">
        <v>841</v>
      </c>
      <c r="C23" s="658">
        <v>3303</v>
      </c>
      <c r="D23" s="659">
        <v>4777</v>
      </c>
      <c r="E23" s="659">
        <v>634</v>
      </c>
      <c r="F23" s="659">
        <v>142051</v>
      </c>
      <c r="G23" s="655">
        <v>150765</v>
      </c>
      <c r="H23" s="660">
        <v>3288</v>
      </c>
      <c r="I23" s="661">
        <v>4793</v>
      </c>
      <c r="J23" s="661">
        <v>634</v>
      </c>
      <c r="K23" s="661">
        <v>145376</v>
      </c>
      <c r="L23" s="655">
        <v>154091</v>
      </c>
      <c r="M23" s="660">
        <v>3310</v>
      </c>
      <c r="N23" s="661">
        <v>4799</v>
      </c>
      <c r="O23" s="661">
        <v>633</v>
      </c>
      <c r="P23" s="661">
        <v>146015</v>
      </c>
      <c r="Q23" s="655">
        <v>154757</v>
      </c>
      <c r="R23" s="660">
        <v>3343</v>
      </c>
      <c r="S23" s="661">
        <v>4817</v>
      </c>
      <c r="T23" s="661">
        <v>637</v>
      </c>
      <c r="U23" s="661">
        <v>147464</v>
      </c>
      <c r="V23" s="655">
        <v>156261</v>
      </c>
      <c r="W23" s="660">
        <v>3368</v>
      </c>
      <c r="X23" s="661">
        <v>4829</v>
      </c>
      <c r="Y23" s="661">
        <v>641</v>
      </c>
      <c r="Z23" s="661">
        <v>146913</v>
      </c>
      <c r="AA23" s="655">
        <v>155751</v>
      </c>
      <c r="AB23" s="660">
        <v>3400</v>
      </c>
      <c r="AC23" s="661">
        <v>4917</v>
      </c>
      <c r="AD23" s="661">
        <v>618</v>
      </c>
      <c r="AE23" s="661">
        <v>146876</v>
      </c>
      <c r="AF23" s="655">
        <v>155811</v>
      </c>
      <c r="AG23" s="660">
        <v>3388</v>
      </c>
      <c r="AH23" s="661">
        <v>4962</v>
      </c>
      <c r="AI23" s="661">
        <v>616</v>
      </c>
      <c r="AJ23" s="661">
        <v>145858</v>
      </c>
      <c r="AK23" s="655">
        <v>154824</v>
      </c>
      <c r="AL23" s="660">
        <v>3402</v>
      </c>
      <c r="AM23" s="661">
        <v>4966</v>
      </c>
      <c r="AN23" s="661">
        <v>616</v>
      </c>
      <c r="AO23" s="661">
        <v>146751</v>
      </c>
      <c r="AP23" s="655">
        <v>155735</v>
      </c>
      <c r="AQ23" s="660">
        <v>3407</v>
      </c>
      <c r="AR23" s="661">
        <v>4973</v>
      </c>
      <c r="AS23" s="661">
        <v>616</v>
      </c>
      <c r="AT23" s="661">
        <v>148158</v>
      </c>
      <c r="AU23" s="655">
        <v>157154</v>
      </c>
      <c r="AV23" s="660">
        <v>3380</v>
      </c>
      <c r="AW23" s="661">
        <v>4974</v>
      </c>
      <c r="AX23" s="661">
        <v>615</v>
      </c>
      <c r="AY23" s="661">
        <v>146940</v>
      </c>
      <c r="AZ23" s="655">
        <v>155909</v>
      </c>
      <c r="BA23" s="660">
        <v>3364</v>
      </c>
      <c r="BB23" s="661">
        <v>4877</v>
      </c>
      <c r="BC23" s="661">
        <v>614</v>
      </c>
      <c r="BD23" s="661">
        <v>147075</v>
      </c>
      <c r="BE23" s="655">
        <v>155930</v>
      </c>
      <c r="BF23" s="660">
        <v>3366</v>
      </c>
      <c r="BG23" s="661">
        <v>4888</v>
      </c>
      <c r="BH23" s="661">
        <v>615</v>
      </c>
      <c r="BI23" s="661">
        <v>146634</v>
      </c>
      <c r="BJ23" s="655">
        <v>155503</v>
      </c>
      <c r="BK23" s="660">
        <v>3359.9166666666665</v>
      </c>
      <c r="BL23" s="661">
        <v>4881</v>
      </c>
      <c r="BM23" s="661">
        <v>624.08333333333337</v>
      </c>
      <c r="BN23" s="661">
        <v>146342.58333333334</v>
      </c>
      <c r="BO23" s="1174">
        <v>155207.58333333334</v>
      </c>
    </row>
    <row r="24" spans="2:67" x14ac:dyDescent="0.2">
      <c r="B24" s="1163" t="s">
        <v>842</v>
      </c>
      <c r="C24" s="658">
        <v>10</v>
      </c>
      <c r="D24" s="659">
        <v>20</v>
      </c>
      <c r="E24" s="659">
        <v>4</v>
      </c>
      <c r="F24" s="659">
        <v>99</v>
      </c>
      <c r="G24" s="655">
        <v>133</v>
      </c>
      <c r="H24" s="660">
        <v>11</v>
      </c>
      <c r="I24" s="661">
        <v>20</v>
      </c>
      <c r="J24" s="661">
        <v>4</v>
      </c>
      <c r="K24" s="661">
        <v>108</v>
      </c>
      <c r="L24" s="655">
        <v>143</v>
      </c>
      <c r="M24" s="660">
        <v>11</v>
      </c>
      <c r="N24" s="661">
        <v>20</v>
      </c>
      <c r="O24" s="661">
        <v>4</v>
      </c>
      <c r="P24" s="661">
        <v>108</v>
      </c>
      <c r="Q24" s="655">
        <v>143</v>
      </c>
      <c r="R24" s="660">
        <v>12</v>
      </c>
      <c r="S24" s="661">
        <v>20</v>
      </c>
      <c r="T24" s="661">
        <v>5</v>
      </c>
      <c r="U24" s="661">
        <v>103</v>
      </c>
      <c r="V24" s="655">
        <v>140</v>
      </c>
      <c r="W24" s="660">
        <v>12</v>
      </c>
      <c r="X24" s="661">
        <v>20</v>
      </c>
      <c r="Y24" s="661">
        <v>5</v>
      </c>
      <c r="Z24" s="661">
        <v>103</v>
      </c>
      <c r="AA24" s="655">
        <v>140</v>
      </c>
      <c r="AB24" s="660">
        <v>12</v>
      </c>
      <c r="AC24" s="661">
        <v>20</v>
      </c>
      <c r="AD24" s="661">
        <v>5</v>
      </c>
      <c r="AE24" s="661">
        <v>104</v>
      </c>
      <c r="AF24" s="655">
        <v>141</v>
      </c>
      <c r="AG24" s="660">
        <v>11</v>
      </c>
      <c r="AH24" s="661">
        <v>20</v>
      </c>
      <c r="AI24" s="661">
        <v>5</v>
      </c>
      <c r="AJ24" s="661">
        <v>101</v>
      </c>
      <c r="AK24" s="655">
        <v>137</v>
      </c>
      <c r="AL24" s="660">
        <v>12</v>
      </c>
      <c r="AM24" s="661">
        <v>20</v>
      </c>
      <c r="AN24" s="661">
        <v>5</v>
      </c>
      <c r="AO24" s="661">
        <v>106</v>
      </c>
      <c r="AP24" s="655">
        <v>143</v>
      </c>
      <c r="AQ24" s="660">
        <v>12</v>
      </c>
      <c r="AR24" s="661">
        <v>20</v>
      </c>
      <c r="AS24" s="661">
        <v>5</v>
      </c>
      <c r="AT24" s="661">
        <v>114</v>
      </c>
      <c r="AU24" s="655">
        <v>151</v>
      </c>
      <c r="AV24" s="660">
        <v>12</v>
      </c>
      <c r="AW24" s="661">
        <v>20</v>
      </c>
      <c r="AX24" s="661">
        <v>5</v>
      </c>
      <c r="AY24" s="661">
        <v>114</v>
      </c>
      <c r="AZ24" s="655">
        <v>151</v>
      </c>
      <c r="BA24" s="660">
        <v>12</v>
      </c>
      <c r="BB24" s="661">
        <v>20</v>
      </c>
      <c r="BC24" s="661">
        <v>5</v>
      </c>
      <c r="BD24" s="661">
        <v>108</v>
      </c>
      <c r="BE24" s="655">
        <v>145</v>
      </c>
      <c r="BF24" s="660">
        <v>12</v>
      </c>
      <c r="BG24" s="661">
        <v>20</v>
      </c>
      <c r="BH24" s="661">
        <v>5</v>
      </c>
      <c r="BI24" s="661">
        <v>118</v>
      </c>
      <c r="BJ24" s="655">
        <v>155</v>
      </c>
      <c r="BK24" s="660">
        <v>11.583333333333334</v>
      </c>
      <c r="BL24" s="661">
        <v>20</v>
      </c>
      <c r="BM24" s="661">
        <v>4.75</v>
      </c>
      <c r="BN24" s="661">
        <v>107.16666666666667</v>
      </c>
      <c r="BO24" s="1174">
        <v>143.5</v>
      </c>
    </row>
    <row r="25" spans="2:67" ht="15" x14ac:dyDescent="0.25">
      <c r="B25" s="1175" t="s">
        <v>27</v>
      </c>
      <c r="C25" s="662">
        <v>65732</v>
      </c>
      <c r="D25" s="663">
        <v>98653</v>
      </c>
      <c r="E25" s="663">
        <v>15067</v>
      </c>
      <c r="F25" s="663">
        <v>326395</v>
      </c>
      <c r="G25" s="655">
        <v>505847</v>
      </c>
      <c r="H25" s="664">
        <v>64439</v>
      </c>
      <c r="I25" s="665">
        <v>98311</v>
      </c>
      <c r="J25" s="665">
        <v>15053</v>
      </c>
      <c r="K25" s="665">
        <v>338078</v>
      </c>
      <c r="L25" s="655">
        <v>515881</v>
      </c>
      <c r="M25" s="664">
        <v>65044</v>
      </c>
      <c r="N25" s="665">
        <v>98525</v>
      </c>
      <c r="O25" s="665">
        <v>15000</v>
      </c>
      <c r="P25" s="665">
        <v>337488</v>
      </c>
      <c r="Q25" s="655">
        <v>516057</v>
      </c>
      <c r="R25" s="664">
        <v>64771</v>
      </c>
      <c r="S25" s="665">
        <v>99122</v>
      </c>
      <c r="T25" s="665">
        <v>15050</v>
      </c>
      <c r="U25" s="665">
        <v>340411</v>
      </c>
      <c r="V25" s="655">
        <v>519354</v>
      </c>
      <c r="W25" s="664">
        <v>64820</v>
      </c>
      <c r="X25" s="665">
        <v>98837</v>
      </c>
      <c r="Y25" s="665">
        <v>15120</v>
      </c>
      <c r="Z25" s="665">
        <v>335954</v>
      </c>
      <c r="AA25" s="655">
        <v>514731</v>
      </c>
      <c r="AB25" s="664">
        <v>65861</v>
      </c>
      <c r="AC25" s="665">
        <v>98995</v>
      </c>
      <c r="AD25" s="665">
        <v>15086</v>
      </c>
      <c r="AE25" s="665">
        <v>334087</v>
      </c>
      <c r="AF25" s="655">
        <v>514029</v>
      </c>
      <c r="AG25" s="664">
        <v>66553</v>
      </c>
      <c r="AH25" s="665">
        <v>99567</v>
      </c>
      <c r="AI25" s="665">
        <v>15011</v>
      </c>
      <c r="AJ25" s="665">
        <v>332474</v>
      </c>
      <c r="AK25" s="655">
        <v>513605</v>
      </c>
      <c r="AL25" s="664">
        <v>67412</v>
      </c>
      <c r="AM25" s="665">
        <v>99435</v>
      </c>
      <c r="AN25" s="665">
        <v>14989</v>
      </c>
      <c r="AO25" s="665">
        <v>333922</v>
      </c>
      <c r="AP25" s="655">
        <v>515758</v>
      </c>
      <c r="AQ25" s="664">
        <v>67347</v>
      </c>
      <c r="AR25" s="665">
        <v>99140</v>
      </c>
      <c r="AS25" s="665">
        <v>14938</v>
      </c>
      <c r="AT25" s="665">
        <v>340397</v>
      </c>
      <c r="AU25" s="655">
        <v>521822</v>
      </c>
      <c r="AV25" s="664">
        <v>66778</v>
      </c>
      <c r="AW25" s="665">
        <v>99280</v>
      </c>
      <c r="AX25" s="665">
        <v>14864</v>
      </c>
      <c r="AY25" s="665">
        <v>339093</v>
      </c>
      <c r="AZ25" s="655">
        <v>520015</v>
      </c>
      <c r="BA25" s="664">
        <v>66312</v>
      </c>
      <c r="BB25" s="665">
        <v>98665</v>
      </c>
      <c r="BC25" s="665">
        <v>14815</v>
      </c>
      <c r="BD25" s="665">
        <v>339682</v>
      </c>
      <c r="BE25" s="655">
        <v>519474</v>
      </c>
      <c r="BF25" s="664">
        <v>65854</v>
      </c>
      <c r="BG25" s="665">
        <v>98362</v>
      </c>
      <c r="BH25" s="665">
        <v>14759</v>
      </c>
      <c r="BI25" s="665">
        <v>340868</v>
      </c>
      <c r="BJ25" s="655">
        <v>519843</v>
      </c>
      <c r="BK25" s="664">
        <v>65910.25</v>
      </c>
      <c r="BL25" s="665">
        <v>98907.666666666672</v>
      </c>
      <c r="BM25" s="665">
        <v>14979.33333333333</v>
      </c>
      <c r="BN25" s="665">
        <v>336570.75</v>
      </c>
      <c r="BO25" s="1174">
        <v>516368</v>
      </c>
    </row>
    <row r="26" spans="2:67" x14ac:dyDescent="0.2">
      <c r="B26" s="13" t="s">
        <v>812</v>
      </c>
      <c r="C26" s="638"/>
      <c r="L26" s="9"/>
      <c r="N26" s="9"/>
    </row>
    <row r="27" spans="2:67" x14ac:dyDescent="0.2">
      <c r="B27" s="13" t="s">
        <v>813</v>
      </c>
    </row>
    <row r="30" spans="2:67" ht="15.75" x14ac:dyDescent="0.25">
      <c r="B30" s="666"/>
    </row>
  </sheetData>
  <mergeCells count="14">
    <mergeCell ref="W6:AA6"/>
    <mergeCell ref="B6:B7"/>
    <mergeCell ref="C6:G6"/>
    <mergeCell ref="H6:L6"/>
    <mergeCell ref="M6:Q6"/>
    <mergeCell ref="R6:V6"/>
    <mergeCell ref="BF6:BJ6"/>
    <mergeCell ref="BK6:BO6"/>
    <mergeCell ref="AB6:AF6"/>
    <mergeCell ref="AG6:AK6"/>
    <mergeCell ref="AL6:AP6"/>
    <mergeCell ref="AQ6:AU6"/>
    <mergeCell ref="AV6:AZ6"/>
    <mergeCell ref="BA6:BE6"/>
  </mergeCells>
  <hyperlinks>
    <hyperlink ref="BP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N93"/>
  <sheetViews>
    <sheetView showGridLines="0" zoomScale="90" zoomScaleNormal="90" workbookViewId="0"/>
  </sheetViews>
  <sheetFormatPr baseColWidth="10" defaultColWidth="4.28515625" defaultRowHeight="12.75" x14ac:dyDescent="0.2"/>
  <cols>
    <col min="1" max="1" width="6.7109375" style="3" customWidth="1"/>
    <col min="2" max="2" width="16.28515625" style="3" bestFit="1" customWidth="1"/>
    <col min="3" max="3" width="20.7109375" style="3" customWidth="1"/>
    <col min="4" max="4" width="14.85546875" style="3" customWidth="1"/>
    <col min="5" max="5" width="16" style="3" customWidth="1"/>
    <col min="6" max="6" width="15" style="3" customWidth="1"/>
    <col min="7" max="7" width="14.7109375" style="3" customWidth="1"/>
    <col min="8" max="8" width="13.28515625" style="3" customWidth="1"/>
    <col min="9" max="9" width="13.85546875" style="3" customWidth="1"/>
    <col min="10" max="10" width="16.28515625" style="3" customWidth="1"/>
    <col min="11" max="14" width="15" style="3" customWidth="1"/>
    <col min="15" max="15" width="13.42578125" style="3" customWidth="1"/>
    <col min="16" max="16" width="17" style="3" customWidth="1"/>
    <col min="17" max="17" width="17.28515625" style="3" customWidth="1"/>
    <col min="18" max="18" width="17.140625" style="3" customWidth="1"/>
    <col min="19" max="19" width="14.7109375" style="3" customWidth="1"/>
    <col min="20" max="16384" width="4.28515625" style="3"/>
  </cols>
  <sheetData>
    <row r="1" spans="1:19" ht="15.75" x14ac:dyDescent="0.25">
      <c r="A1" s="174"/>
      <c r="B1" s="174"/>
      <c r="C1" s="174"/>
      <c r="D1" s="174"/>
      <c r="E1" s="174"/>
      <c r="F1" s="174"/>
      <c r="G1" s="174"/>
      <c r="H1" s="174"/>
      <c r="I1" s="174"/>
      <c r="J1" s="174"/>
      <c r="K1" s="174"/>
      <c r="L1" s="174"/>
      <c r="M1" s="174"/>
      <c r="N1" s="174"/>
      <c r="O1" s="174"/>
    </row>
    <row r="2" spans="1:19" ht="15.75" x14ac:dyDescent="0.25">
      <c r="A2" s="175"/>
      <c r="B2" s="176" t="s">
        <v>118</v>
      </c>
      <c r="C2" s="177"/>
      <c r="D2" s="177"/>
      <c r="E2" s="177"/>
      <c r="F2" s="177"/>
      <c r="G2" s="177"/>
      <c r="H2" s="30"/>
      <c r="I2" s="30"/>
      <c r="J2" s="30"/>
      <c r="K2" s="30"/>
      <c r="L2" s="30"/>
      <c r="M2" s="30"/>
      <c r="N2" s="30"/>
      <c r="O2" s="896" t="s">
        <v>1059</v>
      </c>
    </row>
    <row r="3" spans="1:19" ht="15.75" x14ac:dyDescent="0.25">
      <c r="A3" s="175"/>
      <c r="B3" s="18" t="s">
        <v>13</v>
      </c>
      <c r="C3" s="30"/>
      <c r="D3" s="30"/>
      <c r="E3" s="30"/>
      <c r="F3" s="30"/>
      <c r="G3" s="30"/>
      <c r="H3" s="30"/>
      <c r="I3" s="30"/>
      <c r="J3" s="30"/>
      <c r="K3" s="30"/>
      <c r="L3" s="30"/>
      <c r="M3" s="30"/>
      <c r="N3" s="30"/>
      <c r="O3" s="30"/>
    </row>
    <row r="4" spans="1:19" ht="15.75" x14ac:dyDescent="0.25">
      <c r="A4" s="174"/>
      <c r="B4" s="12"/>
      <c r="C4" s="178"/>
      <c r="D4" s="178"/>
      <c r="E4" s="178"/>
      <c r="F4" s="179"/>
      <c r="G4" s="179"/>
      <c r="H4" s="179"/>
      <c r="I4" s="179"/>
      <c r="J4" s="179"/>
      <c r="K4" s="179"/>
      <c r="L4" s="178"/>
      <c r="M4" s="178"/>
      <c r="N4" s="178"/>
      <c r="O4" s="178"/>
    </row>
    <row r="5" spans="1:19" ht="15.75" x14ac:dyDescent="0.25">
      <c r="A5" s="174"/>
      <c r="B5" s="963" t="s">
        <v>119</v>
      </c>
      <c r="C5" s="935" t="s">
        <v>14</v>
      </c>
      <c r="D5" s="935" t="s">
        <v>15</v>
      </c>
      <c r="E5" s="935" t="s">
        <v>16</v>
      </c>
      <c r="F5" s="964" t="s">
        <v>17</v>
      </c>
      <c r="G5" s="964" t="s">
        <v>18</v>
      </c>
      <c r="H5" s="964" t="s">
        <v>19</v>
      </c>
      <c r="I5" s="964" t="s">
        <v>20</v>
      </c>
      <c r="J5" s="964" t="s">
        <v>21</v>
      </c>
      <c r="K5" s="964" t="s">
        <v>22</v>
      </c>
      <c r="L5" s="935" t="s">
        <v>23</v>
      </c>
      <c r="M5" s="935" t="s">
        <v>24</v>
      </c>
      <c r="N5" s="935" t="s">
        <v>25</v>
      </c>
      <c r="O5" s="965" t="s">
        <v>26</v>
      </c>
    </row>
    <row r="6" spans="1:19" ht="15.75" x14ac:dyDescent="0.25">
      <c r="A6" s="174"/>
      <c r="B6" s="957" t="s">
        <v>60</v>
      </c>
      <c r="C6" s="180">
        <v>3026607</v>
      </c>
      <c r="D6" s="180">
        <v>2973765</v>
      </c>
      <c r="E6" s="180">
        <v>2954090</v>
      </c>
      <c r="F6" s="180">
        <v>2961337</v>
      </c>
      <c r="G6" s="180">
        <v>2903856</v>
      </c>
      <c r="H6" s="180">
        <v>2877953</v>
      </c>
      <c r="I6" s="180">
        <v>2886829</v>
      </c>
      <c r="J6" s="180">
        <v>2890248</v>
      </c>
      <c r="K6" s="180">
        <v>2873898</v>
      </c>
      <c r="L6" s="180">
        <v>2807006</v>
      </c>
      <c r="M6" s="180">
        <v>2914475</v>
      </c>
      <c r="N6" s="180">
        <v>3015915</v>
      </c>
      <c r="O6" s="958">
        <v>2923831.5830000001</v>
      </c>
      <c r="R6" s="181"/>
    </row>
    <row r="7" spans="1:19" ht="15.75" x14ac:dyDescent="0.25">
      <c r="A7" s="174"/>
      <c r="B7" s="959" t="s">
        <v>120</v>
      </c>
      <c r="C7" s="182">
        <v>1868030</v>
      </c>
      <c r="D7" s="182">
        <v>1840717</v>
      </c>
      <c r="E7" s="182">
        <v>1834490</v>
      </c>
      <c r="F7" s="182">
        <v>1845143</v>
      </c>
      <c r="G7" s="182">
        <v>1822925</v>
      </c>
      <c r="H7" s="182">
        <v>1797592</v>
      </c>
      <c r="I7" s="182">
        <v>1806412</v>
      </c>
      <c r="J7" s="182">
        <v>1816909</v>
      </c>
      <c r="K7" s="182">
        <v>1815659</v>
      </c>
      <c r="L7" s="182">
        <v>1741276</v>
      </c>
      <c r="M7" s="182">
        <v>1845660</v>
      </c>
      <c r="N7" s="182">
        <v>1928106</v>
      </c>
      <c r="O7" s="960">
        <v>1830243.25</v>
      </c>
      <c r="R7" s="181"/>
    </row>
    <row r="8" spans="1:19" ht="15.75" x14ac:dyDescent="0.25">
      <c r="A8" s="174"/>
      <c r="B8" s="959" t="s">
        <v>111</v>
      </c>
      <c r="C8" s="182">
        <v>570463</v>
      </c>
      <c r="D8" s="182">
        <v>557346</v>
      </c>
      <c r="E8" s="182">
        <v>552859</v>
      </c>
      <c r="F8" s="182">
        <v>546224</v>
      </c>
      <c r="G8" s="182">
        <v>535193</v>
      </c>
      <c r="H8" s="182">
        <v>530094</v>
      </c>
      <c r="I8" s="182">
        <v>534281</v>
      </c>
      <c r="J8" s="182">
        <v>530320</v>
      </c>
      <c r="K8" s="182">
        <v>529221</v>
      </c>
      <c r="L8" s="182">
        <v>524612</v>
      </c>
      <c r="M8" s="182">
        <v>530075</v>
      </c>
      <c r="N8" s="182">
        <v>537072</v>
      </c>
      <c r="O8" s="960">
        <v>539813.33330000006</v>
      </c>
      <c r="R8" s="181"/>
    </row>
    <row r="9" spans="1:19" ht="15.75" x14ac:dyDescent="0.25">
      <c r="A9" s="174"/>
      <c r="B9" s="959" t="s">
        <v>112</v>
      </c>
      <c r="C9" s="182">
        <v>211942</v>
      </c>
      <c r="D9" s="182">
        <v>202403</v>
      </c>
      <c r="E9" s="182">
        <v>195859</v>
      </c>
      <c r="F9" s="182">
        <v>199360</v>
      </c>
      <c r="G9" s="182">
        <v>178016</v>
      </c>
      <c r="H9" s="182">
        <v>187790</v>
      </c>
      <c r="I9" s="182">
        <v>188210</v>
      </c>
      <c r="J9" s="182">
        <v>187503</v>
      </c>
      <c r="K9" s="182">
        <v>172899</v>
      </c>
      <c r="L9" s="182">
        <v>185699</v>
      </c>
      <c r="M9" s="182">
        <v>184878</v>
      </c>
      <c r="N9" s="182">
        <v>191481</v>
      </c>
      <c r="O9" s="960">
        <v>190503.3333</v>
      </c>
      <c r="R9" s="181"/>
    </row>
    <row r="10" spans="1:19" ht="15.75" x14ac:dyDescent="0.25">
      <c r="A10" s="174"/>
      <c r="B10" s="959" t="s">
        <v>121</v>
      </c>
      <c r="C10" s="182">
        <v>271722</v>
      </c>
      <c r="D10" s="182">
        <v>269694</v>
      </c>
      <c r="E10" s="182">
        <v>268654</v>
      </c>
      <c r="F10" s="182">
        <v>269215</v>
      </c>
      <c r="G10" s="182">
        <v>269734</v>
      </c>
      <c r="H10" s="182">
        <v>263553</v>
      </c>
      <c r="I10" s="182">
        <v>259526</v>
      </c>
      <c r="J10" s="182">
        <v>257054</v>
      </c>
      <c r="K10" s="182">
        <v>257849</v>
      </c>
      <c r="L10" s="182">
        <v>256312</v>
      </c>
      <c r="M10" s="182">
        <v>253890</v>
      </c>
      <c r="N10" s="182">
        <v>257195</v>
      </c>
      <c r="O10" s="960">
        <v>262866.5</v>
      </c>
      <c r="R10" s="181"/>
    </row>
    <row r="11" spans="1:19" ht="15.75" x14ac:dyDescent="0.25">
      <c r="A11" s="174"/>
      <c r="B11" s="961" t="s">
        <v>114</v>
      </c>
      <c r="C11" s="184">
        <v>104450</v>
      </c>
      <c r="D11" s="184">
        <v>103605</v>
      </c>
      <c r="E11" s="184">
        <v>102228</v>
      </c>
      <c r="F11" s="184">
        <v>101395</v>
      </c>
      <c r="G11" s="184">
        <v>97988</v>
      </c>
      <c r="H11" s="184">
        <v>98924</v>
      </c>
      <c r="I11" s="184">
        <v>98400</v>
      </c>
      <c r="J11" s="184">
        <v>98462</v>
      </c>
      <c r="K11" s="184">
        <v>98270</v>
      </c>
      <c r="L11" s="184">
        <v>99107</v>
      </c>
      <c r="M11" s="184">
        <v>99972</v>
      </c>
      <c r="N11" s="184">
        <v>102061</v>
      </c>
      <c r="O11" s="962">
        <v>100405.1667</v>
      </c>
      <c r="R11" s="181"/>
    </row>
    <row r="12" spans="1:19" ht="15.75" x14ac:dyDescent="0.25">
      <c r="A12" s="174"/>
      <c r="F12" s="1"/>
      <c r="G12" s="1"/>
      <c r="H12" s="1"/>
      <c r="I12" s="1"/>
      <c r="J12" s="1"/>
      <c r="K12" s="1"/>
    </row>
    <row r="13" spans="1:19" ht="15.75" x14ac:dyDescent="0.25">
      <c r="A13" s="174"/>
      <c r="F13" s="1"/>
      <c r="G13" s="1"/>
      <c r="H13" s="1"/>
      <c r="I13" s="1"/>
      <c r="J13" s="1"/>
      <c r="K13" s="1"/>
    </row>
    <row r="14" spans="1:19" ht="15.75" x14ac:dyDescent="0.25">
      <c r="A14" s="174"/>
      <c r="F14" s="1"/>
      <c r="G14" s="1"/>
      <c r="H14" s="1"/>
      <c r="I14" s="1"/>
      <c r="J14" s="1"/>
      <c r="K14" s="1"/>
      <c r="O14" s="12"/>
    </row>
    <row r="15" spans="1:19" ht="15.75" x14ac:dyDescent="0.25">
      <c r="A15" s="174"/>
    </row>
    <row r="16" spans="1:19" ht="15.75" x14ac:dyDescent="0.25">
      <c r="B16" s="1345" t="s">
        <v>122</v>
      </c>
      <c r="C16" s="1345"/>
      <c r="D16" s="1345"/>
      <c r="E16" s="1345"/>
      <c r="F16" s="1345"/>
      <c r="G16" s="1345"/>
      <c r="H16" s="1345"/>
      <c r="I16" s="1345"/>
      <c r="J16" s="1345"/>
      <c r="K16" s="1345"/>
      <c r="L16" s="1345"/>
      <c r="M16" s="1345"/>
      <c r="N16" s="1345"/>
      <c r="O16" s="1345"/>
      <c r="P16" s="1345"/>
      <c r="Q16" s="1345"/>
      <c r="R16" s="1345"/>
      <c r="S16" s="1345"/>
    </row>
    <row r="17" spans="2:19" ht="15.75" x14ac:dyDescent="0.25">
      <c r="B17" s="1345" t="s">
        <v>13</v>
      </c>
      <c r="C17" s="1345"/>
      <c r="D17" s="1345"/>
      <c r="E17" s="1345"/>
      <c r="F17" s="1345"/>
      <c r="G17" s="1345"/>
      <c r="H17" s="1345"/>
      <c r="I17" s="1345"/>
      <c r="J17" s="1345"/>
      <c r="K17" s="1345"/>
      <c r="L17" s="1345"/>
      <c r="M17" s="1345"/>
      <c r="N17" s="1345"/>
      <c r="O17" s="1345"/>
      <c r="P17" s="1345"/>
      <c r="Q17" s="1345"/>
      <c r="R17" s="1345"/>
      <c r="S17" s="1345"/>
    </row>
    <row r="18" spans="2:19" ht="15.75" x14ac:dyDescent="0.25">
      <c r="B18" s="1345"/>
      <c r="C18" s="1345"/>
      <c r="D18" s="1345"/>
      <c r="E18" s="1345"/>
      <c r="F18" s="1345"/>
      <c r="G18" s="1345"/>
      <c r="H18" s="1345"/>
      <c r="I18" s="1345"/>
      <c r="J18" s="1345"/>
      <c r="K18" s="1345"/>
      <c r="L18" s="1345"/>
      <c r="M18" s="1345"/>
      <c r="N18" s="1345"/>
      <c r="O18" s="1345"/>
      <c r="P18" s="1345"/>
      <c r="Q18" s="1345"/>
      <c r="R18" s="1345"/>
      <c r="S18" s="1345"/>
    </row>
    <row r="19" spans="2:19" ht="90" customHeight="1" x14ac:dyDescent="0.2">
      <c r="B19" s="967" t="s">
        <v>123</v>
      </c>
      <c r="C19" s="966" t="s">
        <v>62</v>
      </c>
      <c r="D19" s="966" t="s">
        <v>47</v>
      </c>
      <c r="E19" s="966" t="s">
        <v>48</v>
      </c>
      <c r="F19" s="966" t="s">
        <v>49</v>
      </c>
      <c r="G19" s="966" t="s">
        <v>50</v>
      </c>
      <c r="H19" s="966" t="s">
        <v>51</v>
      </c>
      <c r="I19" s="966" t="s">
        <v>52</v>
      </c>
      <c r="J19" s="966" t="s">
        <v>124</v>
      </c>
      <c r="K19" s="966" t="s">
        <v>53</v>
      </c>
      <c r="L19" s="966" t="s">
        <v>54</v>
      </c>
      <c r="M19" s="966" t="s">
        <v>125</v>
      </c>
      <c r="N19" s="966" t="s">
        <v>55</v>
      </c>
      <c r="O19" s="966" t="s">
        <v>56</v>
      </c>
      <c r="P19" s="966" t="s">
        <v>126</v>
      </c>
      <c r="Q19" s="966" t="s">
        <v>57</v>
      </c>
      <c r="R19" s="966" t="s">
        <v>58</v>
      </c>
      <c r="S19" s="968" t="s">
        <v>40</v>
      </c>
    </row>
    <row r="20" spans="2:19" ht="15.75" x14ac:dyDescent="0.25">
      <c r="B20" s="1341" t="s">
        <v>14</v>
      </c>
      <c r="C20" s="186" t="s">
        <v>127</v>
      </c>
      <c r="D20" s="187">
        <v>20499</v>
      </c>
      <c r="E20" s="188">
        <v>50245</v>
      </c>
      <c r="F20" s="188">
        <v>62622</v>
      </c>
      <c r="G20" s="188">
        <v>24215</v>
      </c>
      <c r="H20" s="188">
        <v>84139</v>
      </c>
      <c r="I20" s="188">
        <v>216250</v>
      </c>
      <c r="J20" s="188">
        <v>118739</v>
      </c>
      <c r="K20" s="188">
        <v>144534</v>
      </c>
      <c r="L20" s="188">
        <v>229928</v>
      </c>
      <c r="M20" s="188">
        <v>100745</v>
      </c>
      <c r="N20" s="188">
        <v>39047</v>
      </c>
      <c r="O20" s="187">
        <v>111785</v>
      </c>
      <c r="P20" s="188">
        <v>8160</v>
      </c>
      <c r="Q20" s="187">
        <v>26810</v>
      </c>
      <c r="R20" s="188">
        <v>1788889</v>
      </c>
      <c r="S20" s="969">
        <v>3026607</v>
      </c>
    </row>
    <row r="21" spans="2:19" ht="15" x14ac:dyDescent="0.25">
      <c r="B21" s="1342"/>
      <c r="C21" s="182" t="s">
        <v>63</v>
      </c>
      <c r="D21" s="189">
        <v>17099</v>
      </c>
      <c r="E21" s="190">
        <v>28298</v>
      </c>
      <c r="F21" s="190">
        <v>40529</v>
      </c>
      <c r="G21" s="190">
        <v>12001</v>
      </c>
      <c r="H21" s="190">
        <v>57731</v>
      </c>
      <c r="I21" s="190">
        <v>102924</v>
      </c>
      <c r="J21" s="190">
        <v>84273</v>
      </c>
      <c r="K21" s="190">
        <v>92514</v>
      </c>
      <c r="L21" s="190">
        <v>132300</v>
      </c>
      <c r="M21" s="190">
        <v>44862</v>
      </c>
      <c r="N21" s="190">
        <v>26459</v>
      </c>
      <c r="O21" s="191">
        <v>61674</v>
      </c>
      <c r="P21" s="190">
        <v>3741</v>
      </c>
      <c r="Q21" s="191">
        <v>18887</v>
      </c>
      <c r="R21" s="190">
        <v>1144738</v>
      </c>
      <c r="S21" s="970">
        <v>1868030</v>
      </c>
    </row>
    <row r="22" spans="2:19" ht="15" x14ac:dyDescent="0.25">
      <c r="B22" s="1342"/>
      <c r="C22" s="182" t="s">
        <v>64</v>
      </c>
      <c r="D22" s="192">
        <v>1675</v>
      </c>
      <c r="E22" s="193">
        <v>5346</v>
      </c>
      <c r="F22" s="193">
        <v>16751</v>
      </c>
      <c r="G22" s="193">
        <v>5611</v>
      </c>
      <c r="H22" s="193">
        <v>14593</v>
      </c>
      <c r="I22" s="193">
        <v>26565</v>
      </c>
      <c r="J22" s="193">
        <v>17272</v>
      </c>
      <c r="K22" s="193">
        <v>37925</v>
      </c>
      <c r="L22" s="193">
        <v>59145</v>
      </c>
      <c r="M22" s="193">
        <v>29467</v>
      </c>
      <c r="N22" s="193">
        <v>10990</v>
      </c>
      <c r="O22" s="191">
        <v>41370</v>
      </c>
      <c r="P22" s="193">
        <v>2008</v>
      </c>
      <c r="Q22" s="191">
        <v>7732</v>
      </c>
      <c r="R22" s="193">
        <v>294013</v>
      </c>
      <c r="S22" s="971">
        <v>570463</v>
      </c>
    </row>
    <row r="23" spans="2:19" ht="15" x14ac:dyDescent="0.25">
      <c r="B23" s="1342"/>
      <c r="C23" s="182" t="s">
        <v>128</v>
      </c>
      <c r="D23" s="192">
        <v>1725</v>
      </c>
      <c r="E23" s="193">
        <v>12927</v>
      </c>
      <c r="F23" s="193">
        <v>3019</v>
      </c>
      <c r="G23" s="193">
        <v>5004</v>
      </c>
      <c r="H23" s="193">
        <v>8336</v>
      </c>
      <c r="I23" s="193">
        <v>4276</v>
      </c>
      <c r="J23" s="193">
        <v>4409</v>
      </c>
      <c r="K23" s="193">
        <v>6903</v>
      </c>
      <c r="L23" s="193">
        <v>17649</v>
      </c>
      <c r="M23" s="193">
        <v>5326</v>
      </c>
      <c r="N23" s="193">
        <v>1598</v>
      </c>
      <c r="O23" s="191">
        <v>4918</v>
      </c>
      <c r="P23" s="193">
        <v>2411</v>
      </c>
      <c r="Q23" s="191">
        <v>34</v>
      </c>
      <c r="R23" s="193">
        <v>133407</v>
      </c>
      <c r="S23" s="971">
        <v>211942</v>
      </c>
    </row>
    <row r="24" spans="2:19" ht="15" x14ac:dyDescent="0.25">
      <c r="B24" s="1342"/>
      <c r="C24" s="182" t="s">
        <v>129</v>
      </c>
      <c r="D24" s="192">
        <v>0</v>
      </c>
      <c r="E24" s="193">
        <v>3674</v>
      </c>
      <c r="F24" s="193">
        <v>2323</v>
      </c>
      <c r="G24" s="193">
        <v>1599</v>
      </c>
      <c r="H24" s="193">
        <v>3479</v>
      </c>
      <c r="I24" s="193">
        <v>82413</v>
      </c>
      <c r="J24" s="193">
        <v>12785</v>
      </c>
      <c r="K24" s="193">
        <v>7191</v>
      </c>
      <c r="L24" s="193">
        <v>20527</v>
      </c>
      <c r="M24" s="193">
        <v>21090</v>
      </c>
      <c r="N24" s="193">
        <v>0</v>
      </c>
      <c r="O24" s="191">
        <v>3137</v>
      </c>
      <c r="P24" s="193">
        <v>0</v>
      </c>
      <c r="Q24" s="191">
        <v>157</v>
      </c>
      <c r="R24" s="193">
        <v>113347</v>
      </c>
      <c r="S24" s="971">
        <v>271722</v>
      </c>
    </row>
    <row r="25" spans="2:19" ht="15" x14ac:dyDescent="0.25">
      <c r="B25" s="1343"/>
      <c r="C25" s="182" t="s">
        <v>130</v>
      </c>
      <c r="D25" s="192">
        <v>0</v>
      </c>
      <c r="E25" s="194">
        <v>0</v>
      </c>
      <c r="F25" s="195">
        <v>0</v>
      </c>
      <c r="G25" s="194">
        <v>0</v>
      </c>
      <c r="H25" s="194">
        <v>0</v>
      </c>
      <c r="I25" s="194">
        <v>72</v>
      </c>
      <c r="J25" s="194">
        <v>0</v>
      </c>
      <c r="K25" s="194">
        <v>1</v>
      </c>
      <c r="L25" s="194">
        <v>307</v>
      </c>
      <c r="M25" s="194">
        <v>0</v>
      </c>
      <c r="N25" s="194">
        <v>0</v>
      </c>
      <c r="O25" s="191">
        <v>686</v>
      </c>
      <c r="P25" s="194">
        <v>0</v>
      </c>
      <c r="Q25" s="191">
        <v>0</v>
      </c>
      <c r="R25" s="194">
        <v>103384</v>
      </c>
      <c r="S25" s="972">
        <v>104450</v>
      </c>
    </row>
    <row r="26" spans="2:19" ht="15.75" x14ac:dyDescent="0.25">
      <c r="B26" s="1341" t="s">
        <v>15</v>
      </c>
      <c r="C26" s="186" t="s">
        <v>127</v>
      </c>
      <c r="D26" s="187">
        <v>19266</v>
      </c>
      <c r="E26" s="187">
        <v>49711</v>
      </c>
      <c r="F26" s="187">
        <v>61086</v>
      </c>
      <c r="G26" s="187">
        <v>24948</v>
      </c>
      <c r="H26" s="187">
        <v>82074</v>
      </c>
      <c r="I26" s="187">
        <v>214906</v>
      </c>
      <c r="J26" s="187">
        <v>118260</v>
      </c>
      <c r="K26" s="187">
        <v>129499</v>
      </c>
      <c r="L26" s="187">
        <v>224398</v>
      </c>
      <c r="M26" s="187">
        <v>100772</v>
      </c>
      <c r="N26" s="187">
        <v>42239</v>
      </c>
      <c r="O26" s="187">
        <v>118050</v>
      </c>
      <c r="P26" s="187">
        <v>7845</v>
      </c>
      <c r="Q26" s="187">
        <v>26522</v>
      </c>
      <c r="R26" s="187">
        <v>1754189</v>
      </c>
      <c r="S26" s="973">
        <v>2973765</v>
      </c>
    </row>
    <row r="27" spans="2:19" ht="15" x14ac:dyDescent="0.25">
      <c r="B27" s="1342"/>
      <c r="C27" s="182" t="s">
        <v>63</v>
      </c>
      <c r="D27" s="189">
        <v>16056</v>
      </c>
      <c r="E27" s="190">
        <v>28415</v>
      </c>
      <c r="F27" s="190">
        <v>39605</v>
      </c>
      <c r="G27" s="190">
        <v>12233</v>
      </c>
      <c r="H27" s="190">
        <v>56742</v>
      </c>
      <c r="I27" s="190">
        <v>101380</v>
      </c>
      <c r="J27" s="190">
        <v>84931</v>
      </c>
      <c r="K27" s="190">
        <v>81549</v>
      </c>
      <c r="L27" s="190">
        <v>131505</v>
      </c>
      <c r="M27" s="190">
        <v>45205</v>
      </c>
      <c r="N27" s="190">
        <v>29199</v>
      </c>
      <c r="O27" s="191">
        <v>64548</v>
      </c>
      <c r="P27" s="190">
        <v>3502</v>
      </c>
      <c r="Q27" s="191">
        <v>19169</v>
      </c>
      <c r="R27" s="190">
        <v>1126678</v>
      </c>
      <c r="S27" s="970">
        <v>1840717</v>
      </c>
    </row>
    <row r="28" spans="2:19" ht="15" x14ac:dyDescent="0.25">
      <c r="B28" s="1342"/>
      <c r="C28" s="182" t="s">
        <v>64</v>
      </c>
      <c r="D28" s="192">
        <v>1563</v>
      </c>
      <c r="E28" s="193">
        <v>5309</v>
      </c>
      <c r="F28" s="193">
        <v>16395</v>
      </c>
      <c r="G28" s="193">
        <v>6285</v>
      </c>
      <c r="H28" s="193">
        <v>14178</v>
      </c>
      <c r="I28" s="193">
        <v>26096</v>
      </c>
      <c r="J28" s="193">
        <v>16888</v>
      </c>
      <c r="K28" s="193">
        <v>34589</v>
      </c>
      <c r="L28" s="193">
        <v>56588</v>
      </c>
      <c r="M28" s="193">
        <v>28347</v>
      </c>
      <c r="N28" s="193">
        <v>11514</v>
      </c>
      <c r="O28" s="191">
        <v>42281</v>
      </c>
      <c r="P28" s="193">
        <v>2041</v>
      </c>
      <c r="Q28" s="191">
        <v>7167</v>
      </c>
      <c r="R28" s="193">
        <v>288105</v>
      </c>
      <c r="S28" s="971">
        <v>557346</v>
      </c>
    </row>
    <row r="29" spans="2:19" ht="15" x14ac:dyDescent="0.25">
      <c r="B29" s="1342"/>
      <c r="C29" s="182" t="s">
        <v>128</v>
      </c>
      <c r="D29" s="192">
        <v>1647</v>
      </c>
      <c r="E29" s="193">
        <v>12345</v>
      </c>
      <c r="F29" s="193">
        <v>2883</v>
      </c>
      <c r="G29" s="193">
        <v>4779</v>
      </c>
      <c r="H29" s="193">
        <v>7961</v>
      </c>
      <c r="I29" s="193">
        <v>4083</v>
      </c>
      <c r="J29" s="193">
        <v>4211</v>
      </c>
      <c r="K29" s="193">
        <v>6593</v>
      </c>
      <c r="L29" s="193">
        <v>16855</v>
      </c>
      <c r="M29" s="193">
        <v>5086</v>
      </c>
      <c r="N29" s="193">
        <v>1526</v>
      </c>
      <c r="O29" s="191">
        <v>4697</v>
      </c>
      <c r="P29" s="193">
        <v>2302</v>
      </c>
      <c r="Q29" s="191">
        <v>32</v>
      </c>
      <c r="R29" s="193">
        <v>127403</v>
      </c>
      <c r="S29" s="971">
        <v>202403</v>
      </c>
    </row>
    <row r="30" spans="2:19" ht="15" x14ac:dyDescent="0.25">
      <c r="B30" s="1342"/>
      <c r="C30" s="182" t="s">
        <v>129</v>
      </c>
      <c r="D30" s="192">
        <v>0</v>
      </c>
      <c r="E30" s="193">
        <v>3642</v>
      </c>
      <c r="F30" s="193">
        <v>2203</v>
      </c>
      <c r="G30" s="193">
        <v>1651</v>
      </c>
      <c r="H30" s="193">
        <v>3193</v>
      </c>
      <c r="I30" s="193">
        <v>83238</v>
      </c>
      <c r="J30" s="193">
        <v>12230</v>
      </c>
      <c r="K30" s="193">
        <v>6705</v>
      </c>
      <c r="L30" s="193">
        <v>19127</v>
      </c>
      <c r="M30" s="193">
        <v>22134</v>
      </c>
      <c r="N30" s="193">
        <v>0</v>
      </c>
      <c r="O30" s="191">
        <v>3047</v>
      </c>
      <c r="P30" s="193">
        <v>0</v>
      </c>
      <c r="Q30" s="191">
        <v>154</v>
      </c>
      <c r="R30" s="193">
        <v>112370</v>
      </c>
      <c r="S30" s="971">
        <v>269694</v>
      </c>
    </row>
    <row r="31" spans="2:19" ht="15" x14ac:dyDescent="0.25">
      <c r="B31" s="1343"/>
      <c r="C31" s="182" t="s">
        <v>130</v>
      </c>
      <c r="D31" s="192">
        <v>0</v>
      </c>
      <c r="E31" s="194">
        <v>0</v>
      </c>
      <c r="F31" s="195">
        <v>0</v>
      </c>
      <c r="G31" s="194">
        <v>0</v>
      </c>
      <c r="H31" s="194">
        <v>0</v>
      </c>
      <c r="I31" s="194">
        <v>109</v>
      </c>
      <c r="J31" s="194">
        <v>0</v>
      </c>
      <c r="K31" s="194">
        <v>63</v>
      </c>
      <c r="L31" s="194">
        <v>323</v>
      </c>
      <c r="M31" s="194">
        <v>0</v>
      </c>
      <c r="N31" s="194">
        <v>0</v>
      </c>
      <c r="O31" s="191">
        <v>3477</v>
      </c>
      <c r="P31" s="194">
        <v>0</v>
      </c>
      <c r="Q31" s="191">
        <v>0</v>
      </c>
      <c r="R31" s="194">
        <v>99633</v>
      </c>
      <c r="S31" s="972">
        <v>103605</v>
      </c>
    </row>
    <row r="32" spans="2:19" ht="15.75" x14ac:dyDescent="0.25">
      <c r="B32" s="1341" t="s">
        <v>16</v>
      </c>
      <c r="C32" s="186" t="s">
        <v>127</v>
      </c>
      <c r="D32" s="188">
        <v>19548</v>
      </c>
      <c r="E32" s="187">
        <v>50213</v>
      </c>
      <c r="F32" s="188">
        <v>60655</v>
      </c>
      <c r="G32" s="187">
        <v>23095</v>
      </c>
      <c r="H32" s="188">
        <v>81577</v>
      </c>
      <c r="I32" s="187">
        <v>214081</v>
      </c>
      <c r="J32" s="188">
        <v>118914</v>
      </c>
      <c r="K32" s="187">
        <v>134080</v>
      </c>
      <c r="L32" s="188">
        <v>217710</v>
      </c>
      <c r="M32" s="187">
        <v>97028</v>
      </c>
      <c r="N32" s="188">
        <v>39137</v>
      </c>
      <c r="O32" s="188">
        <v>107807</v>
      </c>
      <c r="P32" s="188">
        <v>7945</v>
      </c>
      <c r="Q32" s="188">
        <v>25926</v>
      </c>
      <c r="R32" s="188">
        <v>1756374</v>
      </c>
      <c r="S32" s="969">
        <v>2954090</v>
      </c>
    </row>
    <row r="33" spans="2:19" ht="15" x14ac:dyDescent="0.25">
      <c r="B33" s="1342"/>
      <c r="C33" s="196" t="s">
        <v>63</v>
      </c>
      <c r="D33" s="190">
        <v>16392</v>
      </c>
      <c r="E33" s="191">
        <v>29545</v>
      </c>
      <c r="F33" s="190">
        <v>39324</v>
      </c>
      <c r="G33" s="191">
        <v>12072</v>
      </c>
      <c r="H33" s="190">
        <v>56172</v>
      </c>
      <c r="I33" s="191">
        <v>102663</v>
      </c>
      <c r="J33" s="190">
        <v>86491</v>
      </c>
      <c r="K33" s="191">
        <v>84753</v>
      </c>
      <c r="L33" s="190">
        <v>127569</v>
      </c>
      <c r="M33" s="191">
        <v>42597</v>
      </c>
      <c r="N33" s="190">
        <v>27227</v>
      </c>
      <c r="O33" s="190">
        <v>60239</v>
      </c>
      <c r="P33" s="190">
        <v>3690</v>
      </c>
      <c r="Q33" s="190">
        <v>19255</v>
      </c>
      <c r="R33" s="190">
        <v>1126501</v>
      </c>
      <c r="S33" s="974">
        <v>1834490</v>
      </c>
    </row>
    <row r="34" spans="2:19" ht="15" x14ac:dyDescent="0.25">
      <c r="B34" s="1342"/>
      <c r="C34" s="196" t="s">
        <v>64</v>
      </c>
      <c r="D34" s="193">
        <v>1562</v>
      </c>
      <c r="E34" s="191">
        <v>5126</v>
      </c>
      <c r="F34" s="193">
        <v>16324</v>
      </c>
      <c r="G34" s="191">
        <v>4814</v>
      </c>
      <c r="H34" s="193">
        <v>14348</v>
      </c>
      <c r="I34" s="191">
        <v>25406</v>
      </c>
      <c r="J34" s="193">
        <v>15523</v>
      </c>
      <c r="K34" s="191">
        <v>36493</v>
      </c>
      <c r="L34" s="193">
        <v>54674</v>
      </c>
      <c r="M34" s="191">
        <v>28027</v>
      </c>
      <c r="N34" s="193">
        <v>10433</v>
      </c>
      <c r="O34" s="193">
        <v>39626</v>
      </c>
      <c r="P34" s="193">
        <v>2028</v>
      </c>
      <c r="Q34" s="193">
        <v>6465</v>
      </c>
      <c r="R34" s="193">
        <v>292010</v>
      </c>
      <c r="S34" s="975">
        <v>552859</v>
      </c>
    </row>
    <row r="35" spans="2:19" ht="15" x14ac:dyDescent="0.25">
      <c r="B35" s="1342"/>
      <c r="C35" s="196" t="s">
        <v>128</v>
      </c>
      <c r="D35" s="193">
        <v>1594</v>
      </c>
      <c r="E35" s="191">
        <v>11946</v>
      </c>
      <c r="F35" s="193">
        <v>2790</v>
      </c>
      <c r="G35" s="191">
        <v>4624</v>
      </c>
      <c r="H35" s="193">
        <v>7704</v>
      </c>
      <c r="I35" s="191">
        <v>3951</v>
      </c>
      <c r="J35" s="193">
        <v>4075</v>
      </c>
      <c r="K35" s="191">
        <v>6380</v>
      </c>
      <c r="L35" s="193">
        <v>16310</v>
      </c>
      <c r="M35" s="191">
        <v>4922</v>
      </c>
      <c r="N35" s="193">
        <v>1477</v>
      </c>
      <c r="O35" s="193">
        <v>4545</v>
      </c>
      <c r="P35" s="193">
        <v>2227</v>
      </c>
      <c r="Q35" s="193">
        <v>31</v>
      </c>
      <c r="R35" s="193">
        <v>123283</v>
      </c>
      <c r="S35" s="975">
        <v>195859</v>
      </c>
    </row>
    <row r="36" spans="2:19" ht="15" x14ac:dyDescent="0.25">
      <c r="B36" s="1342"/>
      <c r="C36" s="196" t="s">
        <v>129</v>
      </c>
      <c r="D36" s="193">
        <v>0</v>
      </c>
      <c r="E36" s="191">
        <v>3596</v>
      </c>
      <c r="F36" s="193">
        <v>2217</v>
      </c>
      <c r="G36" s="191">
        <v>1585</v>
      </c>
      <c r="H36" s="193">
        <v>3353</v>
      </c>
      <c r="I36" s="191">
        <v>81906</v>
      </c>
      <c r="J36" s="193">
        <v>12825</v>
      </c>
      <c r="K36" s="191">
        <v>6384</v>
      </c>
      <c r="L36" s="193">
        <v>18834</v>
      </c>
      <c r="M36" s="191">
        <v>21482</v>
      </c>
      <c r="N36" s="193">
        <v>0</v>
      </c>
      <c r="O36" s="193">
        <v>2951</v>
      </c>
      <c r="P36" s="193">
        <v>0</v>
      </c>
      <c r="Q36" s="193">
        <v>175</v>
      </c>
      <c r="R36" s="193">
        <v>113346</v>
      </c>
      <c r="S36" s="975">
        <v>268654</v>
      </c>
    </row>
    <row r="37" spans="2:19" ht="15" x14ac:dyDescent="0.25">
      <c r="B37" s="1343"/>
      <c r="C37" s="196" t="s">
        <v>130</v>
      </c>
      <c r="D37" s="194">
        <v>0</v>
      </c>
      <c r="E37" s="191">
        <v>0</v>
      </c>
      <c r="F37" s="195">
        <v>0</v>
      </c>
      <c r="G37" s="191">
        <v>0</v>
      </c>
      <c r="H37" s="194">
        <v>0</v>
      </c>
      <c r="I37" s="191">
        <v>155</v>
      </c>
      <c r="J37" s="194">
        <v>0</v>
      </c>
      <c r="K37" s="191">
        <v>70</v>
      </c>
      <c r="L37" s="194">
        <v>323</v>
      </c>
      <c r="M37" s="191">
        <v>0</v>
      </c>
      <c r="N37" s="194">
        <v>0</v>
      </c>
      <c r="O37" s="194">
        <v>446</v>
      </c>
      <c r="P37" s="194">
        <v>0</v>
      </c>
      <c r="Q37" s="194">
        <v>0</v>
      </c>
      <c r="R37" s="194">
        <v>101234</v>
      </c>
      <c r="S37" s="976">
        <v>102228</v>
      </c>
    </row>
    <row r="38" spans="2:19" ht="15.75" x14ac:dyDescent="0.25">
      <c r="B38" s="1341" t="s">
        <v>17</v>
      </c>
      <c r="C38" s="186" t="s">
        <v>127</v>
      </c>
      <c r="D38" s="197">
        <v>19813</v>
      </c>
      <c r="E38" s="187">
        <v>52156</v>
      </c>
      <c r="F38" s="197">
        <v>61901</v>
      </c>
      <c r="G38" s="187">
        <v>23616</v>
      </c>
      <c r="H38" s="197">
        <v>79814</v>
      </c>
      <c r="I38" s="187">
        <v>216537</v>
      </c>
      <c r="J38" s="197">
        <v>117915</v>
      </c>
      <c r="K38" s="187">
        <v>135991</v>
      </c>
      <c r="L38" s="197">
        <v>219025</v>
      </c>
      <c r="M38" s="187">
        <v>96012</v>
      </c>
      <c r="N38" s="198">
        <v>35694</v>
      </c>
      <c r="O38" s="197">
        <v>103858</v>
      </c>
      <c r="P38" s="197">
        <v>8195</v>
      </c>
      <c r="Q38" s="197">
        <v>26166</v>
      </c>
      <c r="R38" s="197">
        <v>1764644</v>
      </c>
      <c r="S38" s="977">
        <v>2961337</v>
      </c>
    </row>
    <row r="39" spans="2:19" ht="15" x14ac:dyDescent="0.25">
      <c r="B39" s="1342"/>
      <c r="C39" s="182" t="s">
        <v>63</v>
      </c>
      <c r="D39" s="199">
        <v>16585</v>
      </c>
      <c r="E39" s="199">
        <v>31000</v>
      </c>
      <c r="F39" s="199">
        <v>40994</v>
      </c>
      <c r="G39" s="199">
        <v>12263</v>
      </c>
      <c r="H39" s="199">
        <v>54645</v>
      </c>
      <c r="I39" s="199">
        <v>104030</v>
      </c>
      <c r="J39" s="199">
        <v>85795</v>
      </c>
      <c r="K39" s="199">
        <v>87302</v>
      </c>
      <c r="L39" s="199">
        <v>128560</v>
      </c>
      <c r="M39" s="199">
        <v>41573</v>
      </c>
      <c r="N39" s="199">
        <v>24774</v>
      </c>
      <c r="O39" s="199">
        <v>57443</v>
      </c>
      <c r="P39" s="199">
        <v>3903</v>
      </c>
      <c r="Q39" s="199">
        <v>19716</v>
      </c>
      <c r="R39" s="199">
        <v>1136560</v>
      </c>
      <c r="S39" s="248">
        <v>1845143</v>
      </c>
    </row>
    <row r="40" spans="2:19" ht="15" x14ac:dyDescent="0.25">
      <c r="B40" s="1342"/>
      <c r="C40" s="182" t="s">
        <v>64</v>
      </c>
      <c r="D40" s="199">
        <v>1606</v>
      </c>
      <c r="E40" s="199">
        <v>5428</v>
      </c>
      <c r="F40" s="199">
        <v>16049</v>
      </c>
      <c r="G40" s="199">
        <v>5007</v>
      </c>
      <c r="H40" s="199">
        <v>14181</v>
      </c>
      <c r="I40" s="199">
        <v>25450</v>
      </c>
      <c r="J40" s="199">
        <v>16292</v>
      </c>
      <c r="K40" s="199">
        <v>36082</v>
      </c>
      <c r="L40" s="199">
        <v>54372</v>
      </c>
      <c r="M40" s="199">
        <v>28815</v>
      </c>
      <c r="N40" s="199">
        <v>9417</v>
      </c>
      <c r="O40" s="199">
        <v>38875</v>
      </c>
      <c r="P40" s="199">
        <v>2025</v>
      </c>
      <c r="Q40" s="199">
        <v>6231</v>
      </c>
      <c r="R40" s="199">
        <v>286394</v>
      </c>
      <c r="S40" s="248">
        <v>546224</v>
      </c>
    </row>
    <row r="41" spans="2:19" ht="15" x14ac:dyDescent="0.25">
      <c r="B41" s="1342"/>
      <c r="C41" s="182" t="s">
        <v>128</v>
      </c>
      <c r="D41" s="199">
        <v>1622</v>
      </c>
      <c r="E41" s="199">
        <v>12159</v>
      </c>
      <c r="F41" s="199">
        <v>2840</v>
      </c>
      <c r="G41" s="199">
        <v>4707</v>
      </c>
      <c r="H41" s="199">
        <v>7841</v>
      </c>
      <c r="I41" s="199">
        <v>4022</v>
      </c>
      <c r="J41" s="199">
        <v>4148</v>
      </c>
      <c r="K41" s="199">
        <v>6494</v>
      </c>
      <c r="L41" s="199">
        <v>16602</v>
      </c>
      <c r="M41" s="199">
        <v>5010</v>
      </c>
      <c r="N41" s="199">
        <v>1503</v>
      </c>
      <c r="O41" s="199">
        <v>4626</v>
      </c>
      <c r="P41" s="199">
        <v>2267</v>
      </c>
      <c r="Q41" s="199">
        <v>32</v>
      </c>
      <c r="R41" s="199">
        <v>125487</v>
      </c>
      <c r="S41" s="248">
        <v>199360</v>
      </c>
    </row>
    <row r="42" spans="2:19" ht="15" x14ac:dyDescent="0.25">
      <c r="B42" s="1342"/>
      <c r="C42" s="182" t="s">
        <v>129</v>
      </c>
      <c r="D42" s="199">
        <v>0</v>
      </c>
      <c r="E42" s="199">
        <v>3569</v>
      </c>
      <c r="F42" s="199">
        <v>2018</v>
      </c>
      <c r="G42" s="199">
        <v>1639</v>
      </c>
      <c r="H42" s="199">
        <v>3147</v>
      </c>
      <c r="I42" s="199">
        <v>82934</v>
      </c>
      <c r="J42" s="199">
        <v>11680</v>
      </c>
      <c r="K42" s="199">
        <v>6052</v>
      </c>
      <c r="L42" s="199">
        <v>19138</v>
      </c>
      <c r="M42" s="199">
        <v>20614</v>
      </c>
      <c r="N42" s="199">
        <v>0</v>
      </c>
      <c r="O42" s="199">
        <v>2838</v>
      </c>
      <c r="P42" s="199">
        <v>0</v>
      </c>
      <c r="Q42" s="199">
        <v>187</v>
      </c>
      <c r="R42" s="199">
        <v>115399</v>
      </c>
      <c r="S42" s="248">
        <v>269215</v>
      </c>
    </row>
    <row r="43" spans="2:19" ht="15" x14ac:dyDescent="0.25">
      <c r="B43" s="1343"/>
      <c r="C43" s="182" t="s">
        <v>130</v>
      </c>
      <c r="D43" s="199">
        <v>0</v>
      </c>
      <c r="E43" s="199">
        <v>0</v>
      </c>
      <c r="F43" s="199">
        <v>0</v>
      </c>
      <c r="G43" s="199">
        <v>0</v>
      </c>
      <c r="H43" s="199">
        <v>0</v>
      </c>
      <c r="I43" s="199">
        <v>101</v>
      </c>
      <c r="J43" s="199">
        <v>0</v>
      </c>
      <c r="K43" s="199">
        <v>61</v>
      </c>
      <c r="L43" s="199">
        <v>353</v>
      </c>
      <c r="M43" s="199">
        <v>0</v>
      </c>
      <c r="N43" s="199">
        <v>0</v>
      </c>
      <c r="O43" s="199">
        <v>76</v>
      </c>
      <c r="P43" s="199">
        <v>0</v>
      </c>
      <c r="Q43" s="199">
        <v>0</v>
      </c>
      <c r="R43" s="199">
        <v>100804</v>
      </c>
      <c r="S43" s="248">
        <v>101395</v>
      </c>
    </row>
    <row r="44" spans="2:19" ht="15.75" x14ac:dyDescent="0.25">
      <c r="B44" s="1341" t="s">
        <v>18</v>
      </c>
      <c r="C44" s="186" t="s">
        <v>127</v>
      </c>
      <c r="D44" s="187">
        <v>20035</v>
      </c>
      <c r="E44" s="187">
        <v>52556</v>
      </c>
      <c r="F44" s="187">
        <v>61235</v>
      </c>
      <c r="G44" s="187">
        <v>23350</v>
      </c>
      <c r="H44" s="187">
        <v>77210</v>
      </c>
      <c r="I44" s="187">
        <v>217535</v>
      </c>
      <c r="J44" s="187">
        <v>110169</v>
      </c>
      <c r="K44" s="187">
        <v>132444</v>
      </c>
      <c r="L44" s="187">
        <v>212321</v>
      </c>
      <c r="M44" s="187">
        <v>94975</v>
      </c>
      <c r="N44" s="200">
        <v>34724</v>
      </c>
      <c r="O44" s="187">
        <v>101677</v>
      </c>
      <c r="P44" s="187">
        <v>7237</v>
      </c>
      <c r="Q44" s="187">
        <v>25971</v>
      </c>
      <c r="R44" s="187">
        <v>1732417</v>
      </c>
      <c r="S44" s="973">
        <v>2903856</v>
      </c>
    </row>
    <row r="45" spans="2:19" ht="15" x14ac:dyDescent="0.25">
      <c r="B45" s="1342"/>
      <c r="C45" s="182" t="s">
        <v>63</v>
      </c>
      <c r="D45" s="199">
        <v>16990</v>
      </c>
      <c r="E45" s="199">
        <v>30616</v>
      </c>
      <c r="F45" s="199">
        <v>40435</v>
      </c>
      <c r="G45" s="199">
        <v>12141</v>
      </c>
      <c r="H45" s="199">
        <v>52759</v>
      </c>
      <c r="I45" s="199">
        <v>107936</v>
      </c>
      <c r="J45" s="199">
        <v>79478</v>
      </c>
      <c r="K45" s="199">
        <v>84955</v>
      </c>
      <c r="L45" s="199">
        <v>125857</v>
      </c>
      <c r="M45" s="199">
        <v>41992</v>
      </c>
      <c r="N45" s="199">
        <v>24337</v>
      </c>
      <c r="O45" s="199">
        <v>56678</v>
      </c>
      <c r="P45" s="199">
        <v>3627</v>
      </c>
      <c r="Q45" s="199">
        <v>19087</v>
      </c>
      <c r="R45" s="199">
        <v>1126037</v>
      </c>
      <c r="S45" s="248">
        <v>1822925</v>
      </c>
    </row>
    <row r="46" spans="2:19" ht="15" x14ac:dyDescent="0.25">
      <c r="B46" s="1342"/>
      <c r="C46" s="182" t="s">
        <v>64</v>
      </c>
      <c r="D46" s="199">
        <v>1596</v>
      </c>
      <c r="E46" s="199">
        <v>5173</v>
      </c>
      <c r="F46" s="199">
        <v>16176</v>
      </c>
      <c r="G46" s="199">
        <v>5328</v>
      </c>
      <c r="H46" s="199">
        <v>14326</v>
      </c>
      <c r="I46" s="199">
        <v>24736</v>
      </c>
      <c r="J46" s="199">
        <v>15798</v>
      </c>
      <c r="K46" s="199">
        <v>35126</v>
      </c>
      <c r="L46" s="199">
        <v>52127</v>
      </c>
      <c r="M46" s="199">
        <v>28431</v>
      </c>
      <c r="N46" s="199">
        <v>9045</v>
      </c>
      <c r="O46" s="199">
        <v>37858</v>
      </c>
      <c r="P46" s="199">
        <v>1585</v>
      </c>
      <c r="Q46" s="199">
        <v>6686</v>
      </c>
      <c r="R46" s="199">
        <v>281202</v>
      </c>
      <c r="S46" s="248">
        <v>535193</v>
      </c>
    </row>
    <row r="47" spans="2:19" ht="15" x14ac:dyDescent="0.25">
      <c r="B47" s="1342"/>
      <c r="C47" s="182" t="s">
        <v>128</v>
      </c>
      <c r="D47" s="199">
        <v>1449</v>
      </c>
      <c r="E47" s="199">
        <v>10858</v>
      </c>
      <c r="F47" s="199">
        <v>2536</v>
      </c>
      <c r="G47" s="199">
        <v>4203</v>
      </c>
      <c r="H47" s="199">
        <v>7002</v>
      </c>
      <c r="I47" s="199">
        <v>3591</v>
      </c>
      <c r="J47" s="199">
        <v>3704</v>
      </c>
      <c r="K47" s="199">
        <v>5798</v>
      </c>
      <c r="L47" s="199">
        <v>14824</v>
      </c>
      <c r="M47" s="199">
        <v>4473</v>
      </c>
      <c r="N47" s="199">
        <v>1342</v>
      </c>
      <c r="O47" s="199">
        <v>4131</v>
      </c>
      <c r="P47" s="199">
        <v>2025</v>
      </c>
      <c r="Q47" s="199">
        <v>28</v>
      </c>
      <c r="R47" s="199">
        <v>112052</v>
      </c>
      <c r="S47" s="248">
        <v>178016</v>
      </c>
    </row>
    <row r="48" spans="2:19" ht="15" x14ac:dyDescent="0.25">
      <c r="B48" s="1342"/>
      <c r="C48" s="182" t="s">
        <v>129</v>
      </c>
      <c r="D48" s="199">
        <v>0</v>
      </c>
      <c r="E48" s="199">
        <v>5909</v>
      </c>
      <c r="F48" s="199">
        <v>2088</v>
      </c>
      <c r="G48" s="199">
        <v>1678</v>
      </c>
      <c r="H48" s="199">
        <v>3123</v>
      </c>
      <c r="I48" s="199">
        <v>81109</v>
      </c>
      <c r="J48" s="199">
        <v>11189</v>
      </c>
      <c r="K48" s="199">
        <v>6509</v>
      </c>
      <c r="L48" s="199">
        <v>19220</v>
      </c>
      <c r="M48" s="199">
        <v>20079</v>
      </c>
      <c r="N48" s="199">
        <v>0</v>
      </c>
      <c r="O48" s="199">
        <v>2850</v>
      </c>
      <c r="P48" s="199">
        <v>0</v>
      </c>
      <c r="Q48" s="199">
        <v>170</v>
      </c>
      <c r="R48" s="199">
        <v>115810</v>
      </c>
      <c r="S48" s="248">
        <v>269734</v>
      </c>
    </row>
    <row r="49" spans="2:19" ht="15" x14ac:dyDescent="0.25">
      <c r="B49" s="1343"/>
      <c r="C49" s="182" t="s">
        <v>130</v>
      </c>
      <c r="D49" s="199">
        <v>0</v>
      </c>
      <c r="E49" s="199">
        <v>0</v>
      </c>
      <c r="F49" s="199">
        <v>0</v>
      </c>
      <c r="G49" s="199">
        <v>0</v>
      </c>
      <c r="H49" s="199">
        <v>0</v>
      </c>
      <c r="I49" s="199">
        <v>163</v>
      </c>
      <c r="J49" s="199">
        <v>0</v>
      </c>
      <c r="K49" s="199">
        <v>56</v>
      </c>
      <c r="L49" s="199">
        <v>293</v>
      </c>
      <c r="M49" s="199">
        <v>0</v>
      </c>
      <c r="N49" s="199">
        <v>0</v>
      </c>
      <c r="O49" s="199">
        <v>160</v>
      </c>
      <c r="P49" s="199">
        <v>0</v>
      </c>
      <c r="Q49" s="199">
        <v>0</v>
      </c>
      <c r="R49" s="199">
        <v>97316</v>
      </c>
      <c r="S49" s="248">
        <v>97988</v>
      </c>
    </row>
    <row r="50" spans="2:19" ht="15.75" x14ac:dyDescent="0.25">
      <c r="B50" s="1341" t="s">
        <v>19</v>
      </c>
      <c r="C50" s="186" t="s">
        <v>127</v>
      </c>
      <c r="D50" s="187">
        <v>19866</v>
      </c>
      <c r="E50" s="187">
        <v>50975</v>
      </c>
      <c r="F50" s="187">
        <v>61517</v>
      </c>
      <c r="G50" s="187">
        <v>23634</v>
      </c>
      <c r="H50" s="187">
        <v>77576</v>
      </c>
      <c r="I50" s="187">
        <v>214881</v>
      </c>
      <c r="J50" s="187">
        <v>105029</v>
      </c>
      <c r="K50" s="187">
        <v>124444</v>
      </c>
      <c r="L50" s="187">
        <v>212216</v>
      </c>
      <c r="M50" s="187">
        <v>93918</v>
      </c>
      <c r="N50" s="200">
        <v>35248</v>
      </c>
      <c r="O50" s="187">
        <v>102089</v>
      </c>
      <c r="P50" s="187">
        <v>8122</v>
      </c>
      <c r="Q50" s="187">
        <v>25419</v>
      </c>
      <c r="R50" s="187">
        <v>1723019</v>
      </c>
      <c r="S50" s="973">
        <v>2877953</v>
      </c>
    </row>
    <row r="51" spans="2:19" ht="15" x14ac:dyDescent="0.25">
      <c r="B51" s="1342"/>
      <c r="C51" s="182" t="s">
        <v>63</v>
      </c>
      <c r="D51" s="199">
        <v>16618</v>
      </c>
      <c r="E51" s="199">
        <v>30692</v>
      </c>
      <c r="F51" s="199">
        <v>40049</v>
      </c>
      <c r="G51" s="199">
        <v>11932</v>
      </c>
      <c r="H51" s="199">
        <v>52865</v>
      </c>
      <c r="I51" s="199">
        <v>106638</v>
      </c>
      <c r="J51" s="199">
        <v>73567</v>
      </c>
      <c r="K51" s="199">
        <v>79471</v>
      </c>
      <c r="L51" s="199">
        <v>125602</v>
      </c>
      <c r="M51" s="199">
        <v>41851</v>
      </c>
      <c r="N51" s="199">
        <v>24530</v>
      </c>
      <c r="O51" s="199">
        <v>56714</v>
      </c>
      <c r="P51" s="199">
        <v>3941</v>
      </c>
      <c r="Q51" s="199">
        <v>18528</v>
      </c>
      <c r="R51" s="199">
        <v>1114594</v>
      </c>
      <c r="S51" s="248">
        <v>1797592</v>
      </c>
    </row>
    <row r="52" spans="2:19" ht="15" x14ac:dyDescent="0.25">
      <c r="B52" s="1342"/>
      <c r="C52" s="182" t="s">
        <v>64</v>
      </c>
      <c r="D52" s="199">
        <v>1720</v>
      </c>
      <c r="E52" s="199">
        <v>5230</v>
      </c>
      <c r="F52" s="199">
        <v>16653</v>
      </c>
      <c r="G52" s="199">
        <v>5583</v>
      </c>
      <c r="H52" s="199">
        <v>14237</v>
      </c>
      <c r="I52" s="199">
        <v>24473</v>
      </c>
      <c r="J52" s="199">
        <v>15798</v>
      </c>
      <c r="K52" s="199">
        <v>33058</v>
      </c>
      <c r="L52" s="199">
        <v>51483</v>
      </c>
      <c r="M52" s="199">
        <v>27557</v>
      </c>
      <c r="N52" s="199">
        <v>9302</v>
      </c>
      <c r="O52" s="199">
        <v>37794</v>
      </c>
      <c r="P52" s="199">
        <v>2045</v>
      </c>
      <c r="Q52" s="199">
        <v>6690</v>
      </c>
      <c r="R52" s="199">
        <v>278471</v>
      </c>
      <c r="S52" s="248">
        <v>530094</v>
      </c>
    </row>
    <row r="53" spans="2:19" ht="15" x14ac:dyDescent="0.25">
      <c r="B53" s="1342"/>
      <c r="C53" s="182" t="s">
        <v>128</v>
      </c>
      <c r="D53" s="199">
        <v>1528</v>
      </c>
      <c r="E53" s="199">
        <v>11454</v>
      </c>
      <c r="F53" s="199">
        <v>2675</v>
      </c>
      <c r="G53" s="199">
        <v>4434</v>
      </c>
      <c r="H53" s="199">
        <v>7386</v>
      </c>
      <c r="I53" s="199">
        <v>3788</v>
      </c>
      <c r="J53" s="199">
        <v>3907</v>
      </c>
      <c r="K53" s="199">
        <v>6117</v>
      </c>
      <c r="L53" s="199">
        <v>15638</v>
      </c>
      <c r="M53" s="199">
        <v>4719</v>
      </c>
      <c r="N53" s="199">
        <v>1416</v>
      </c>
      <c r="O53" s="199">
        <v>4357</v>
      </c>
      <c r="P53" s="199">
        <v>2136</v>
      </c>
      <c r="Q53" s="199">
        <v>30</v>
      </c>
      <c r="R53" s="199">
        <v>118205</v>
      </c>
      <c r="S53" s="248">
        <v>187790</v>
      </c>
    </row>
    <row r="54" spans="2:19" ht="15" x14ac:dyDescent="0.25">
      <c r="B54" s="1342"/>
      <c r="C54" s="182" t="s">
        <v>129</v>
      </c>
      <c r="D54" s="199">
        <v>0</v>
      </c>
      <c r="E54" s="199">
        <v>3599</v>
      </c>
      <c r="F54" s="199">
        <v>2140</v>
      </c>
      <c r="G54" s="199">
        <v>1685</v>
      </c>
      <c r="H54" s="199">
        <v>3088</v>
      </c>
      <c r="I54" s="199">
        <v>79861</v>
      </c>
      <c r="J54" s="199">
        <v>11757</v>
      </c>
      <c r="K54" s="199">
        <v>5756</v>
      </c>
      <c r="L54" s="199">
        <v>19237</v>
      </c>
      <c r="M54" s="199">
        <v>19791</v>
      </c>
      <c r="N54" s="199">
        <v>0</v>
      </c>
      <c r="O54" s="199">
        <v>2833</v>
      </c>
      <c r="P54" s="199">
        <v>0</v>
      </c>
      <c r="Q54" s="199">
        <v>171</v>
      </c>
      <c r="R54" s="199">
        <v>113635</v>
      </c>
      <c r="S54" s="248">
        <v>263553</v>
      </c>
    </row>
    <row r="55" spans="2:19" ht="15" x14ac:dyDescent="0.25">
      <c r="B55" s="1343"/>
      <c r="C55" s="184" t="s">
        <v>130</v>
      </c>
      <c r="D55" s="199">
        <v>0</v>
      </c>
      <c r="E55" s="199">
        <v>0</v>
      </c>
      <c r="F55" s="199">
        <v>0</v>
      </c>
      <c r="G55" s="199">
        <v>0</v>
      </c>
      <c r="H55" s="199">
        <v>0</v>
      </c>
      <c r="I55" s="199">
        <v>121</v>
      </c>
      <c r="J55" s="199">
        <v>0</v>
      </c>
      <c r="K55" s="199">
        <v>42</v>
      </c>
      <c r="L55" s="199">
        <v>256</v>
      </c>
      <c r="M55" s="199">
        <v>0</v>
      </c>
      <c r="N55" s="199">
        <v>0</v>
      </c>
      <c r="O55" s="199">
        <v>391</v>
      </c>
      <c r="P55" s="199">
        <v>0</v>
      </c>
      <c r="Q55" s="199">
        <v>0</v>
      </c>
      <c r="R55" s="199">
        <v>98114</v>
      </c>
      <c r="S55" s="248">
        <v>98924</v>
      </c>
    </row>
    <row r="56" spans="2:19" ht="15.75" x14ac:dyDescent="0.25">
      <c r="B56" s="1341" t="s">
        <v>20</v>
      </c>
      <c r="C56" s="186" t="s">
        <v>127</v>
      </c>
      <c r="D56" s="187">
        <v>19688</v>
      </c>
      <c r="E56" s="187">
        <v>50084</v>
      </c>
      <c r="F56" s="187">
        <v>62198</v>
      </c>
      <c r="G56" s="187">
        <v>24209</v>
      </c>
      <c r="H56" s="187">
        <v>78099</v>
      </c>
      <c r="I56" s="187">
        <v>215561</v>
      </c>
      <c r="J56" s="187">
        <v>106524</v>
      </c>
      <c r="K56" s="187">
        <v>122744</v>
      </c>
      <c r="L56" s="187">
        <v>212330</v>
      </c>
      <c r="M56" s="187">
        <v>94336</v>
      </c>
      <c r="N56" s="200">
        <v>35561</v>
      </c>
      <c r="O56" s="187">
        <v>101590</v>
      </c>
      <c r="P56" s="187">
        <v>8275</v>
      </c>
      <c r="Q56" s="187">
        <v>24997</v>
      </c>
      <c r="R56" s="187">
        <v>1730633</v>
      </c>
      <c r="S56" s="973">
        <v>2886829</v>
      </c>
    </row>
    <row r="57" spans="2:19" ht="15" x14ac:dyDescent="0.25">
      <c r="B57" s="1342"/>
      <c r="C57" s="182" t="s">
        <v>63</v>
      </c>
      <c r="D57" s="199">
        <v>16452</v>
      </c>
      <c r="E57" s="199">
        <v>29972</v>
      </c>
      <c r="F57" s="199">
        <v>40212</v>
      </c>
      <c r="G57" s="199">
        <v>12190</v>
      </c>
      <c r="H57" s="199">
        <v>53314</v>
      </c>
      <c r="I57" s="199">
        <v>107400</v>
      </c>
      <c r="J57" s="199">
        <v>76251</v>
      </c>
      <c r="K57" s="199">
        <v>77871</v>
      </c>
      <c r="L57" s="199">
        <v>126592</v>
      </c>
      <c r="M57" s="199">
        <v>42453</v>
      </c>
      <c r="N57" s="199">
        <v>24892</v>
      </c>
      <c r="O57" s="199">
        <v>56313</v>
      </c>
      <c r="P57" s="199">
        <v>3875</v>
      </c>
      <c r="Q57" s="199">
        <v>17852</v>
      </c>
      <c r="R57" s="199">
        <v>1120773</v>
      </c>
      <c r="S57" s="248">
        <v>1806412</v>
      </c>
    </row>
    <row r="58" spans="2:19" ht="15" x14ac:dyDescent="0.25">
      <c r="B58" s="1342"/>
      <c r="C58" s="182" t="s">
        <v>64</v>
      </c>
      <c r="D58" s="199">
        <v>1704</v>
      </c>
      <c r="E58" s="199">
        <v>5135</v>
      </c>
      <c r="F58" s="199">
        <v>17044</v>
      </c>
      <c r="G58" s="199">
        <v>5996</v>
      </c>
      <c r="H58" s="199">
        <v>14302</v>
      </c>
      <c r="I58" s="199">
        <v>25295</v>
      </c>
      <c r="J58" s="199">
        <v>15964</v>
      </c>
      <c r="K58" s="199">
        <v>32842</v>
      </c>
      <c r="L58" s="199">
        <v>50859</v>
      </c>
      <c r="M58" s="199">
        <v>27892</v>
      </c>
      <c r="N58" s="199">
        <v>9250</v>
      </c>
      <c r="O58" s="199">
        <v>37665</v>
      </c>
      <c r="P58" s="199">
        <v>2259</v>
      </c>
      <c r="Q58" s="199">
        <v>6946</v>
      </c>
      <c r="R58" s="199">
        <v>281128</v>
      </c>
      <c r="S58" s="248">
        <v>534281</v>
      </c>
    </row>
    <row r="59" spans="2:19" ht="15" x14ac:dyDescent="0.25">
      <c r="B59" s="1342"/>
      <c r="C59" s="182" t="s">
        <v>128</v>
      </c>
      <c r="D59" s="199">
        <v>1532</v>
      </c>
      <c r="E59" s="199">
        <v>11479</v>
      </c>
      <c r="F59" s="199">
        <v>2681</v>
      </c>
      <c r="G59" s="199">
        <v>4444</v>
      </c>
      <c r="H59" s="199">
        <v>7403</v>
      </c>
      <c r="I59" s="199">
        <v>3797</v>
      </c>
      <c r="J59" s="199">
        <v>3916</v>
      </c>
      <c r="K59" s="199">
        <v>6130</v>
      </c>
      <c r="L59" s="199">
        <v>15673</v>
      </c>
      <c r="M59" s="199">
        <v>4730</v>
      </c>
      <c r="N59" s="199">
        <v>1419</v>
      </c>
      <c r="O59" s="199">
        <v>4367</v>
      </c>
      <c r="P59" s="199">
        <v>2141</v>
      </c>
      <c r="Q59" s="199">
        <v>30</v>
      </c>
      <c r="R59" s="199">
        <v>118468</v>
      </c>
      <c r="S59" s="248">
        <v>188210</v>
      </c>
    </row>
    <row r="60" spans="2:19" ht="15" x14ac:dyDescent="0.25">
      <c r="B60" s="1342"/>
      <c r="C60" s="182" t="s">
        <v>129</v>
      </c>
      <c r="D60" s="199">
        <v>0</v>
      </c>
      <c r="E60" s="199">
        <v>3498</v>
      </c>
      <c r="F60" s="199">
        <v>2261</v>
      </c>
      <c r="G60" s="199">
        <v>1579</v>
      </c>
      <c r="H60" s="199">
        <v>3080</v>
      </c>
      <c r="I60" s="199">
        <v>78973</v>
      </c>
      <c r="J60" s="199">
        <v>10393</v>
      </c>
      <c r="K60" s="199">
        <v>5834</v>
      </c>
      <c r="L60" s="199">
        <v>18926</v>
      </c>
      <c r="M60" s="199">
        <v>19261</v>
      </c>
      <c r="N60" s="199">
        <v>0</v>
      </c>
      <c r="O60" s="199">
        <v>2757</v>
      </c>
      <c r="P60" s="199">
        <v>0</v>
      </c>
      <c r="Q60" s="199">
        <v>169</v>
      </c>
      <c r="R60" s="199">
        <v>112795</v>
      </c>
      <c r="S60" s="248">
        <v>259526</v>
      </c>
    </row>
    <row r="61" spans="2:19" ht="15" x14ac:dyDescent="0.25">
      <c r="B61" s="1343"/>
      <c r="C61" s="184" t="s">
        <v>130</v>
      </c>
      <c r="D61" s="199">
        <v>0</v>
      </c>
      <c r="E61" s="199">
        <v>0</v>
      </c>
      <c r="F61" s="199">
        <v>0</v>
      </c>
      <c r="G61" s="199">
        <v>0</v>
      </c>
      <c r="H61" s="199">
        <v>0</v>
      </c>
      <c r="I61" s="199">
        <v>96</v>
      </c>
      <c r="J61" s="199">
        <v>0</v>
      </c>
      <c r="K61" s="199">
        <v>67</v>
      </c>
      <c r="L61" s="199">
        <v>280</v>
      </c>
      <c r="M61" s="199">
        <v>0</v>
      </c>
      <c r="N61" s="199">
        <v>0</v>
      </c>
      <c r="O61" s="199">
        <v>488</v>
      </c>
      <c r="P61" s="199">
        <v>0</v>
      </c>
      <c r="Q61" s="199">
        <v>0</v>
      </c>
      <c r="R61" s="199">
        <v>97469</v>
      </c>
      <c r="S61" s="978">
        <v>98400</v>
      </c>
    </row>
    <row r="62" spans="2:19" ht="15.75" x14ac:dyDescent="0.25">
      <c r="B62" s="1341" t="s">
        <v>21</v>
      </c>
      <c r="C62" s="186" t="s">
        <v>127</v>
      </c>
      <c r="D62" s="187">
        <v>19840</v>
      </c>
      <c r="E62" s="187">
        <v>50561</v>
      </c>
      <c r="F62" s="187">
        <v>62881</v>
      </c>
      <c r="G62" s="187">
        <v>23918</v>
      </c>
      <c r="H62" s="187">
        <v>78064</v>
      </c>
      <c r="I62" s="187">
        <v>214788</v>
      </c>
      <c r="J62" s="187">
        <v>107621</v>
      </c>
      <c r="K62" s="187">
        <v>122656</v>
      </c>
      <c r="L62" s="187">
        <v>214187</v>
      </c>
      <c r="M62" s="187">
        <v>94928</v>
      </c>
      <c r="N62" s="200">
        <v>35491</v>
      </c>
      <c r="O62" s="187">
        <v>100997</v>
      </c>
      <c r="P62" s="187">
        <v>7872</v>
      </c>
      <c r="Q62" s="187">
        <v>24232</v>
      </c>
      <c r="R62" s="187">
        <v>1732212</v>
      </c>
      <c r="S62" s="973">
        <v>2890248</v>
      </c>
    </row>
    <row r="63" spans="2:19" ht="15" x14ac:dyDescent="0.25">
      <c r="B63" s="1342"/>
      <c r="C63" s="182" t="s">
        <v>63</v>
      </c>
      <c r="D63" s="199">
        <v>16674</v>
      </c>
      <c r="E63" s="199">
        <v>30650</v>
      </c>
      <c r="F63" s="199">
        <v>40872</v>
      </c>
      <c r="G63" s="199">
        <v>12028</v>
      </c>
      <c r="H63" s="199">
        <v>53576</v>
      </c>
      <c r="I63" s="199">
        <v>107703</v>
      </c>
      <c r="J63" s="199">
        <v>77163</v>
      </c>
      <c r="K63" s="199">
        <v>77896</v>
      </c>
      <c r="L63" s="199">
        <v>128016</v>
      </c>
      <c r="M63" s="199">
        <v>43259</v>
      </c>
      <c r="N63" s="199">
        <v>24674</v>
      </c>
      <c r="O63" s="199">
        <v>56953</v>
      </c>
      <c r="P63" s="199">
        <v>3738</v>
      </c>
      <c r="Q63" s="199">
        <v>17645</v>
      </c>
      <c r="R63" s="199">
        <v>1126062</v>
      </c>
      <c r="S63" s="248">
        <v>1816909</v>
      </c>
    </row>
    <row r="64" spans="2:19" ht="15" x14ac:dyDescent="0.25">
      <c r="B64" s="1342"/>
      <c r="C64" s="182" t="s">
        <v>64</v>
      </c>
      <c r="D64" s="199">
        <v>1640</v>
      </c>
      <c r="E64" s="199">
        <v>5030</v>
      </c>
      <c r="F64" s="199">
        <v>17067</v>
      </c>
      <c r="G64" s="199">
        <v>6006</v>
      </c>
      <c r="H64" s="199">
        <v>14171</v>
      </c>
      <c r="I64" s="199">
        <v>24572</v>
      </c>
      <c r="J64" s="199">
        <v>15938</v>
      </c>
      <c r="K64" s="199">
        <v>33003</v>
      </c>
      <c r="L64" s="199">
        <v>51951</v>
      </c>
      <c r="M64" s="199">
        <v>27704</v>
      </c>
      <c r="N64" s="199">
        <v>9403</v>
      </c>
      <c r="O64" s="199">
        <v>36399</v>
      </c>
      <c r="P64" s="199">
        <v>2001</v>
      </c>
      <c r="Q64" s="199">
        <v>6393</v>
      </c>
      <c r="R64" s="199">
        <v>279042</v>
      </c>
      <c r="S64" s="248">
        <v>530320</v>
      </c>
    </row>
    <row r="65" spans="2:40" ht="15" x14ac:dyDescent="0.25">
      <c r="B65" s="1342"/>
      <c r="C65" s="182" t="s">
        <v>128</v>
      </c>
      <c r="D65" s="199">
        <v>1526</v>
      </c>
      <c r="E65" s="199">
        <v>11436</v>
      </c>
      <c r="F65" s="199">
        <v>2671</v>
      </c>
      <c r="G65" s="199">
        <v>4427</v>
      </c>
      <c r="H65" s="199">
        <v>7375</v>
      </c>
      <c r="I65" s="199">
        <v>3783</v>
      </c>
      <c r="J65" s="199">
        <v>3901</v>
      </c>
      <c r="K65" s="199">
        <v>6107</v>
      </c>
      <c r="L65" s="199">
        <v>15614</v>
      </c>
      <c r="M65" s="199">
        <v>4712</v>
      </c>
      <c r="N65" s="199">
        <v>1414</v>
      </c>
      <c r="O65" s="199">
        <v>4351</v>
      </c>
      <c r="P65" s="199">
        <v>2133</v>
      </c>
      <c r="Q65" s="199">
        <v>30</v>
      </c>
      <c r="R65" s="199">
        <v>118023</v>
      </c>
      <c r="S65" s="248">
        <v>187503</v>
      </c>
    </row>
    <row r="66" spans="2:40" ht="15" x14ac:dyDescent="0.25">
      <c r="B66" s="1342"/>
      <c r="C66" s="182" t="s">
        <v>129</v>
      </c>
      <c r="D66" s="199">
        <v>0</v>
      </c>
      <c r="E66" s="199">
        <v>3445</v>
      </c>
      <c r="F66" s="199">
        <v>2271</v>
      </c>
      <c r="G66" s="199">
        <v>1457</v>
      </c>
      <c r="H66" s="199">
        <v>2942</v>
      </c>
      <c r="I66" s="199">
        <v>78609</v>
      </c>
      <c r="J66" s="199">
        <v>10619</v>
      </c>
      <c r="K66" s="199">
        <v>5590</v>
      </c>
      <c r="L66" s="199">
        <v>18353</v>
      </c>
      <c r="M66" s="199">
        <v>19253</v>
      </c>
      <c r="N66" s="199">
        <v>0</v>
      </c>
      <c r="O66" s="199">
        <v>2928</v>
      </c>
      <c r="P66" s="199">
        <v>0</v>
      </c>
      <c r="Q66" s="199">
        <v>164</v>
      </c>
      <c r="R66" s="199">
        <v>111423</v>
      </c>
      <c r="S66" s="248">
        <v>257054</v>
      </c>
    </row>
    <row r="67" spans="2:40" ht="15" x14ac:dyDescent="0.25">
      <c r="B67" s="1343"/>
      <c r="C67" s="184" t="s">
        <v>130</v>
      </c>
      <c r="D67" s="199">
        <v>0</v>
      </c>
      <c r="E67" s="199">
        <v>0</v>
      </c>
      <c r="F67" s="199">
        <v>0</v>
      </c>
      <c r="G67" s="199">
        <v>0</v>
      </c>
      <c r="H67" s="199">
        <v>0</v>
      </c>
      <c r="I67" s="199">
        <v>121</v>
      </c>
      <c r="J67" s="199">
        <v>0</v>
      </c>
      <c r="K67" s="199">
        <v>60</v>
      </c>
      <c r="L67" s="199">
        <v>253</v>
      </c>
      <c r="M67" s="199">
        <v>0</v>
      </c>
      <c r="N67" s="199">
        <v>0</v>
      </c>
      <c r="O67" s="199">
        <v>366</v>
      </c>
      <c r="P67" s="199">
        <v>0</v>
      </c>
      <c r="Q67" s="199">
        <v>0</v>
      </c>
      <c r="R67" s="199">
        <v>97662</v>
      </c>
      <c r="S67" s="978">
        <v>98462</v>
      </c>
    </row>
    <row r="68" spans="2:40" ht="15.75" x14ac:dyDescent="0.25">
      <c r="B68" s="1341" t="s">
        <v>22</v>
      </c>
      <c r="C68" s="186" t="s">
        <v>127</v>
      </c>
      <c r="D68" s="187">
        <v>19840</v>
      </c>
      <c r="E68" s="187">
        <v>50561</v>
      </c>
      <c r="F68" s="187">
        <v>62881</v>
      </c>
      <c r="G68" s="187">
        <v>23918</v>
      </c>
      <c r="H68" s="187">
        <v>78064</v>
      </c>
      <c r="I68" s="187">
        <v>214788</v>
      </c>
      <c r="J68" s="187">
        <v>107621</v>
      </c>
      <c r="K68" s="187">
        <v>122656</v>
      </c>
      <c r="L68" s="187">
        <v>214187</v>
      </c>
      <c r="M68" s="187">
        <v>94928</v>
      </c>
      <c r="N68" s="200">
        <v>35491</v>
      </c>
      <c r="O68" s="187">
        <v>100997</v>
      </c>
      <c r="P68" s="187">
        <v>7872</v>
      </c>
      <c r="Q68" s="187">
        <v>24232</v>
      </c>
      <c r="R68" s="187">
        <v>1732212</v>
      </c>
      <c r="S68" s="973">
        <v>2873898</v>
      </c>
    </row>
    <row r="69" spans="2:40" ht="15" x14ac:dyDescent="0.25">
      <c r="B69" s="1342"/>
      <c r="C69" s="182" t="s">
        <v>63</v>
      </c>
      <c r="D69" s="199">
        <v>16470</v>
      </c>
      <c r="E69" s="199">
        <v>29386</v>
      </c>
      <c r="F69" s="199">
        <v>40586</v>
      </c>
      <c r="G69" s="199">
        <v>11707</v>
      </c>
      <c r="H69" s="199">
        <v>53585</v>
      </c>
      <c r="I69" s="199">
        <v>108779</v>
      </c>
      <c r="J69" s="199">
        <v>78603</v>
      </c>
      <c r="K69" s="199">
        <v>76971</v>
      </c>
      <c r="L69" s="199">
        <v>128683</v>
      </c>
      <c r="M69" s="199">
        <v>43456</v>
      </c>
      <c r="N69" s="199">
        <v>24864</v>
      </c>
      <c r="O69" s="199">
        <v>55605</v>
      </c>
      <c r="P69" s="199">
        <v>4032</v>
      </c>
      <c r="Q69" s="199">
        <v>18000</v>
      </c>
      <c r="R69" s="199">
        <v>1124932</v>
      </c>
      <c r="S69" s="248">
        <v>1815659</v>
      </c>
    </row>
    <row r="70" spans="2:40" ht="15" x14ac:dyDescent="0.25">
      <c r="B70" s="1342"/>
      <c r="C70" s="182" t="s">
        <v>64</v>
      </c>
      <c r="D70" s="199">
        <v>1639</v>
      </c>
      <c r="E70" s="199">
        <v>4820</v>
      </c>
      <c r="F70" s="199">
        <v>17240</v>
      </c>
      <c r="G70" s="199">
        <v>5320</v>
      </c>
      <c r="H70" s="199">
        <v>14247</v>
      </c>
      <c r="I70" s="199">
        <v>24608</v>
      </c>
      <c r="J70" s="199">
        <v>15474</v>
      </c>
      <c r="K70" s="199">
        <v>32895</v>
      </c>
      <c r="L70" s="199">
        <v>51367</v>
      </c>
      <c r="M70" s="199">
        <v>27148</v>
      </c>
      <c r="N70" s="199">
        <v>9685</v>
      </c>
      <c r="O70" s="199">
        <v>36991</v>
      </c>
      <c r="P70" s="199">
        <v>2034</v>
      </c>
      <c r="Q70" s="199">
        <v>6595</v>
      </c>
      <c r="R70" s="199">
        <v>279158</v>
      </c>
      <c r="S70" s="248">
        <v>529221</v>
      </c>
    </row>
    <row r="71" spans="2:40" ht="15" x14ac:dyDescent="0.25">
      <c r="B71" s="1342"/>
      <c r="C71" s="182" t="s">
        <v>128</v>
      </c>
      <c r="D71" s="199">
        <v>1407</v>
      </c>
      <c r="E71" s="199">
        <v>10545</v>
      </c>
      <c r="F71" s="199">
        <v>2463</v>
      </c>
      <c r="G71" s="199">
        <v>4082</v>
      </c>
      <c r="H71" s="199">
        <v>6801</v>
      </c>
      <c r="I71" s="199">
        <v>3488</v>
      </c>
      <c r="J71" s="199">
        <v>3597</v>
      </c>
      <c r="K71" s="199">
        <v>5632</v>
      </c>
      <c r="L71" s="199">
        <v>14398</v>
      </c>
      <c r="M71" s="199">
        <v>4345</v>
      </c>
      <c r="N71" s="199">
        <v>1304</v>
      </c>
      <c r="O71" s="199">
        <v>4012</v>
      </c>
      <c r="P71" s="199">
        <v>1967</v>
      </c>
      <c r="Q71" s="199">
        <v>28</v>
      </c>
      <c r="R71" s="199">
        <v>108830</v>
      </c>
      <c r="S71" s="248">
        <v>172899</v>
      </c>
    </row>
    <row r="72" spans="2:40" ht="15" x14ac:dyDescent="0.25">
      <c r="B72" s="1342"/>
      <c r="C72" s="182" t="s">
        <v>129</v>
      </c>
      <c r="D72" s="199">
        <v>0</v>
      </c>
      <c r="E72" s="199">
        <v>3418</v>
      </c>
      <c r="F72" s="199">
        <v>2317</v>
      </c>
      <c r="G72" s="199">
        <v>1543</v>
      </c>
      <c r="H72" s="199">
        <v>2982</v>
      </c>
      <c r="I72" s="199">
        <v>79272</v>
      </c>
      <c r="J72" s="199">
        <v>10554</v>
      </c>
      <c r="K72" s="199">
        <v>5683</v>
      </c>
      <c r="L72" s="199">
        <v>18385</v>
      </c>
      <c r="M72" s="199">
        <v>19434</v>
      </c>
      <c r="N72" s="199">
        <v>0</v>
      </c>
      <c r="O72" s="199">
        <v>2978</v>
      </c>
      <c r="P72" s="199">
        <v>0</v>
      </c>
      <c r="Q72" s="199">
        <v>167</v>
      </c>
      <c r="R72" s="199">
        <v>111116</v>
      </c>
      <c r="S72" s="248">
        <v>257849</v>
      </c>
    </row>
    <row r="73" spans="2:40" ht="15" x14ac:dyDescent="0.25">
      <c r="B73" s="1343"/>
      <c r="C73" s="184" t="s">
        <v>130</v>
      </c>
      <c r="D73" s="199">
        <v>0</v>
      </c>
      <c r="E73" s="199">
        <v>0</v>
      </c>
      <c r="F73" s="199">
        <v>0</v>
      </c>
      <c r="G73" s="199">
        <v>0</v>
      </c>
      <c r="H73" s="199">
        <v>0</v>
      </c>
      <c r="I73" s="199">
        <v>102</v>
      </c>
      <c r="J73" s="199">
        <v>0</v>
      </c>
      <c r="K73" s="199">
        <v>83</v>
      </c>
      <c r="L73" s="199">
        <v>303</v>
      </c>
      <c r="M73" s="199">
        <v>0</v>
      </c>
      <c r="N73" s="199">
        <v>0</v>
      </c>
      <c r="O73" s="199">
        <v>401</v>
      </c>
      <c r="P73" s="199">
        <v>0</v>
      </c>
      <c r="Q73" s="199">
        <v>0</v>
      </c>
      <c r="R73" s="199">
        <v>97381</v>
      </c>
      <c r="S73" s="978">
        <v>98270</v>
      </c>
    </row>
    <row r="74" spans="2:40" ht="15.75" x14ac:dyDescent="0.25">
      <c r="B74" s="1341" t="s">
        <v>23</v>
      </c>
      <c r="C74" s="186" t="s">
        <v>127</v>
      </c>
      <c r="D74" s="187">
        <v>19116</v>
      </c>
      <c r="E74" s="187">
        <v>46292</v>
      </c>
      <c r="F74" s="187">
        <v>61330</v>
      </c>
      <c r="G74" s="187">
        <v>22089</v>
      </c>
      <c r="H74" s="187">
        <v>80573</v>
      </c>
      <c r="I74" s="187">
        <v>208024</v>
      </c>
      <c r="J74" s="187">
        <v>104087</v>
      </c>
      <c r="K74" s="187">
        <v>119550</v>
      </c>
      <c r="L74" s="187">
        <v>207479</v>
      </c>
      <c r="M74" s="187">
        <v>90438</v>
      </c>
      <c r="N74" s="200">
        <v>34178</v>
      </c>
      <c r="O74" s="187">
        <v>98547</v>
      </c>
      <c r="P74" s="187">
        <v>8952</v>
      </c>
      <c r="Q74" s="187">
        <v>24114</v>
      </c>
      <c r="R74" s="187">
        <v>1682237</v>
      </c>
      <c r="S74" s="973">
        <v>2807006</v>
      </c>
    </row>
    <row r="75" spans="2:40" ht="15.75" x14ac:dyDescent="0.25">
      <c r="B75" s="1342"/>
      <c r="C75" s="182" t="s">
        <v>63</v>
      </c>
      <c r="D75" s="199">
        <v>16011</v>
      </c>
      <c r="E75" s="199">
        <v>26702</v>
      </c>
      <c r="F75" s="199">
        <v>39276</v>
      </c>
      <c r="G75" s="199">
        <v>10484</v>
      </c>
      <c r="H75" s="199">
        <v>56110</v>
      </c>
      <c r="I75" s="199">
        <v>100024</v>
      </c>
      <c r="J75" s="199">
        <v>74056</v>
      </c>
      <c r="K75" s="199">
        <v>75037</v>
      </c>
      <c r="L75" s="199">
        <v>121576</v>
      </c>
      <c r="M75" s="199">
        <v>39223</v>
      </c>
      <c r="N75" s="199">
        <v>23328</v>
      </c>
      <c r="O75" s="199">
        <v>53955</v>
      </c>
      <c r="P75" s="199">
        <v>4779</v>
      </c>
      <c r="Q75" s="199">
        <v>17509</v>
      </c>
      <c r="R75" s="199">
        <v>1083206</v>
      </c>
      <c r="S75" s="248">
        <v>1741276</v>
      </c>
      <c r="U75" s="202"/>
      <c r="V75" s="1"/>
      <c r="W75" s="202"/>
      <c r="AC75" s="202"/>
      <c r="AD75" s="1"/>
      <c r="AE75" s="1"/>
      <c r="AF75" s="1"/>
      <c r="AG75" s="1"/>
      <c r="AH75" s="1"/>
      <c r="AI75" s="1"/>
      <c r="AJ75" s="1"/>
      <c r="AK75" s="1"/>
      <c r="AL75" s="202"/>
      <c r="AM75" s="1"/>
      <c r="AN75" s="1"/>
    </row>
    <row r="76" spans="2:40" ht="15.75" x14ac:dyDescent="0.25">
      <c r="B76" s="1342"/>
      <c r="C76" s="182" t="s">
        <v>64</v>
      </c>
      <c r="D76" s="199">
        <v>1594</v>
      </c>
      <c r="E76" s="199">
        <v>4998</v>
      </c>
      <c r="F76" s="199">
        <v>17195</v>
      </c>
      <c r="G76" s="199">
        <v>5633</v>
      </c>
      <c r="H76" s="199">
        <v>14173</v>
      </c>
      <c r="I76" s="199">
        <v>25074</v>
      </c>
      <c r="J76" s="199">
        <v>16051</v>
      </c>
      <c r="K76" s="199">
        <v>32648</v>
      </c>
      <c r="L76" s="199">
        <v>51394</v>
      </c>
      <c r="M76" s="199">
        <v>26679</v>
      </c>
      <c r="N76" s="199">
        <v>9450</v>
      </c>
      <c r="O76" s="199">
        <v>37652</v>
      </c>
      <c r="P76" s="199">
        <v>2061</v>
      </c>
      <c r="Q76" s="199">
        <v>6422</v>
      </c>
      <c r="R76" s="199">
        <v>273588</v>
      </c>
      <c r="S76" s="248">
        <v>524612</v>
      </c>
      <c r="U76" s="202"/>
      <c r="V76" s="1"/>
      <c r="W76" s="1"/>
      <c r="AF76" s="1"/>
      <c r="AG76" s="1"/>
      <c r="AH76" s="1"/>
      <c r="AI76" s="1"/>
      <c r="AJ76" s="1"/>
      <c r="AK76" s="1"/>
      <c r="AL76" s="1"/>
      <c r="AM76" s="1"/>
      <c r="AN76" s="1"/>
    </row>
    <row r="77" spans="2:40" ht="15.75" x14ac:dyDescent="0.25">
      <c r="B77" s="1342"/>
      <c r="C77" s="182" t="s">
        <v>128</v>
      </c>
      <c r="D77" s="199">
        <v>1511</v>
      </c>
      <c r="E77" s="199">
        <v>11326</v>
      </c>
      <c r="F77" s="199">
        <v>2645</v>
      </c>
      <c r="G77" s="199">
        <v>4384</v>
      </c>
      <c r="H77" s="199">
        <v>7304</v>
      </c>
      <c r="I77" s="199">
        <v>3746</v>
      </c>
      <c r="J77" s="199">
        <v>3863</v>
      </c>
      <c r="K77" s="199">
        <v>6049</v>
      </c>
      <c r="L77" s="199">
        <v>15464</v>
      </c>
      <c r="M77" s="199">
        <v>4667</v>
      </c>
      <c r="N77" s="199">
        <v>1400</v>
      </c>
      <c r="O77" s="199">
        <v>4309</v>
      </c>
      <c r="P77" s="199">
        <v>2112</v>
      </c>
      <c r="Q77" s="199">
        <v>30</v>
      </c>
      <c r="R77" s="199">
        <v>116889</v>
      </c>
      <c r="S77" s="248">
        <v>185699</v>
      </c>
      <c r="U77" s="202"/>
      <c r="V77" s="1"/>
      <c r="W77" s="1"/>
      <c r="AF77" s="1"/>
      <c r="AG77" s="1"/>
      <c r="AH77" s="1"/>
      <c r="AI77" s="1"/>
      <c r="AJ77" s="1"/>
      <c r="AK77" s="1"/>
      <c r="AL77" s="1"/>
      <c r="AM77" s="1"/>
      <c r="AN77" s="1"/>
    </row>
    <row r="78" spans="2:40" ht="15" x14ac:dyDescent="0.25">
      <c r="B78" s="1342"/>
      <c r="C78" s="182" t="s">
        <v>129</v>
      </c>
      <c r="D78" s="199">
        <v>0</v>
      </c>
      <c r="E78" s="199">
        <v>3266</v>
      </c>
      <c r="F78" s="199">
        <v>2214</v>
      </c>
      <c r="G78" s="199">
        <v>1588</v>
      </c>
      <c r="H78" s="199">
        <v>2986</v>
      </c>
      <c r="I78" s="199">
        <v>79055</v>
      </c>
      <c r="J78" s="199">
        <v>10117</v>
      </c>
      <c r="K78" s="199">
        <v>5738</v>
      </c>
      <c r="L78" s="199">
        <v>18748</v>
      </c>
      <c r="M78" s="199">
        <v>19869</v>
      </c>
      <c r="N78" s="199">
        <v>0</v>
      </c>
      <c r="O78" s="199">
        <v>2501</v>
      </c>
      <c r="P78" s="199">
        <v>0</v>
      </c>
      <c r="Q78" s="199">
        <v>153</v>
      </c>
      <c r="R78" s="199">
        <v>110077</v>
      </c>
      <c r="S78" s="248">
        <v>256312</v>
      </c>
      <c r="U78" s="1"/>
      <c r="V78" s="1"/>
      <c r="W78" s="1"/>
      <c r="X78" s="1"/>
      <c r="Y78" s="1"/>
      <c r="Z78" s="1"/>
      <c r="AA78" s="1"/>
      <c r="AB78" s="1"/>
      <c r="AF78" s="1"/>
      <c r="AG78" s="1"/>
      <c r="AH78" s="1"/>
      <c r="AI78" s="1"/>
      <c r="AJ78" s="1"/>
      <c r="AK78" s="1"/>
      <c r="AL78" s="1"/>
      <c r="AM78" s="1"/>
      <c r="AN78" s="1"/>
    </row>
    <row r="79" spans="2:40" ht="15.75" x14ac:dyDescent="0.25">
      <c r="B79" s="1343"/>
      <c r="C79" s="184" t="s">
        <v>130</v>
      </c>
      <c r="D79" s="199">
        <v>0</v>
      </c>
      <c r="E79" s="199">
        <v>0</v>
      </c>
      <c r="F79" s="199">
        <v>0</v>
      </c>
      <c r="G79" s="199">
        <v>0</v>
      </c>
      <c r="H79" s="199">
        <v>0</v>
      </c>
      <c r="I79" s="199">
        <v>125</v>
      </c>
      <c r="J79" s="199">
        <v>0</v>
      </c>
      <c r="K79" s="199">
        <v>78</v>
      </c>
      <c r="L79" s="199">
        <v>297</v>
      </c>
      <c r="M79" s="199">
        <v>0</v>
      </c>
      <c r="N79" s="199">
        <v>0</v>
      </c>
      <c r="O79" s="199">
        <v>130</v>
      </c>
      <c r="P79" s="199">
        <v>0</v>
      </c>
      <c r="Q79" s="199">
        <v>0</v>
      </c>
      <c r="R79" s="199">
        <v>98477</v>
      </c>
      <c r="S79" s="978">
        <v>99107</v>
      </c>
      <c r="U79" s="202"/>
      <c r="V79" s="1"/>
      <c r="W79" s="1"/>
      <c r="X79" s="1"/>
      <c r="Y79" s="1"/>
      <c r="Z79" s="1"/>
      <c r="AA79" s="1"/>
      <c r="AB79" s="1"/>
      <c r="AF79" s="1"/>
      <c r="AG79" s="1"/>
      <c r="AH79" s="1"/>
      <c r="AI79" s="1"/>
      <c r="AJ79" s="1"/>
      <c r="AK79" s="1"/>
      <c r="AL79" s="1"/>
      <c r="AM79" s="1"/>
      <c r="AN79" s="1"/>
    </row>
    <row r="80" spans="2:40" ht="15.75" x14ac:dyDescent="0.25">
      <c r="B80" s="1341" t="s">
        <v>24</v>
      </c>
      <c r="C80" s="186" t="s">
        <v>127</v>
      </c>
      <c r="D80" s="187">
        <v>19818</v>
      </c>
      <c r="E80" s="187">
        <v>42170</v>
      </c>
      <c r="F80" s="187">
        <v>62560</v>
      </c>
      <c r="G80" s="187">
        <v>24626</v>
      </c>
      <c r="H80" s="187">
        <v>80933</v>
      </c>
      <c r="I80" s="187">
        <v>218001</v>
      </c>
      <c r="J80" s="187">
        <v>109167</v>
      </c>
      <c r="K80" s="187">
        <v>124619</v>
      </c>
      <c r="L80" s="187">
        <v>217349</v>
      </c>
      <c r="M80" s="187">
        <v>95958</v>
      </c>
      <c r="N80" s="200">
        <v>35369</v>
      </c>
      <c r="O80" s="187">
        <v>105012</v>
      </c>
      <c r="P80" s="187">
        <v>8408</v>
      </c>
      <c r="Q80" s="187">
        <v>24792</v>
      </c>
      <c r="R80" s="187">
        <v>1745693</v>
      </c>
      <c r="S80" s="973">
        <v>2914475</v>
      </c>
      <c r="V80" s="1"/>
      <c r="W80" s="1"/>
      <c r="X80" s="1"/>
      <c r="Y80" s="1"/>
      <c r="Z80" s="1"/>
      <c r="AA80" s="1"/>
      <c r="AB80" s="1"/>
      <c r="AC80" s="1"/>
      <c r="AD80" s="1"/>
      <c r="AE80" s="1"/>
      <c r="AF80" s="1"/>
      <c r="AG80" s="1"/>
      <c r="AH80" s="1"/>
      <c r="AI80" s="1"/>
      <c r="AJ80" s="1"/>
      <c r="AK80" s="1"/>
      <c r="AL80" s="1"/>
      <c r="AM80" s="1"/>
      <c r="AN80" s="1"/>
    </row>
    <row r="81" spans="2:40" ht="15" x14ac:dyDescent="0.25">
      <c r="B81" s="1342"/>
      <c r="C81" s="182" t="s">
        <v>63</v>
      </c>
      <c r="D81" s="199">
        <v>16821</v>
      </c>
      <c r="E81" s="199">
        <v>22537</v>
      </c>
      <c r="F81" s="199">
        <v>40248</v>
      </c>
      <c r="G81" s="199">
        <v>13688</v>
      </c>
      <c r="H81" s="199">
        <v>56625</v>
      </c>
      <c r="I81" s="199">
        <v>110642</v>
      </c>
      <c r="J81" s="199">
        <v>79715</v>
      </c>
      <c r="K81" s="199">
        <v>78766</v>
      </c>
      <c r="L81" s="199">
        <v>130515</v>
      </c>
      <c r="M81" s="199">
        <v>44509</v>
      </c>
      <c r="N81" s="199">
        <v>24427</v>
      </c>
      <c r="O81" s="199">
        <v>59616</v>
      </c>
      <c r="P81" s="199">
        <v>4299</v>
      </c>
      <c r="Q81" s="199">
        <v>18474</v>
      </c>
      <c r="R81" s="199">
        <v>1144778</v>
      </c>
      <c r="S81" s="248">
        <v>1845660</v>
      </c>
      <c r="V81" s="1"/>
      <c r="W81" s="1"/>
      <c r="X81" s="1"/>
      <c r="Y81" s="1"/>
      <c r="Z81" s="1"/>
      <c r="AA81" s="1"/>
      <c r="AB81" s="1"/>
      <c r="AC81" s="1"/>
      <c r="AD81" s="1"/>
      <c r="AE81" s="1"/>
      <c r="AF81" s="1"/>
      <c r="AG81" s="1"/>
      <c r="AH81" s="1"/>
      <c r="AI81" s="1"/>
      <c r="AJ81" s="1"/>
      <c r="AK81" s="1"/>
      <c r="AL81" s="1"/>
      <c r="AM81" s="1"/>
      <c r="AN81" s="1"/>
    </row>
    <row r="82" spans="2:40" ht="15.75" x14ac:dyDescent="0.25">
      <c r="B82" s="1342"/>
      <c r="C82" s="182" t="s">
        <v>64</v>
      </c>
      <c r="D82" s="199">
        <v>1492</v>
      </c>
      <c r="E82" s="199">
        <v>4901</v>
      </c>
      <c r="F82" s="199">
        <v>17562</v>
      </c>
      <c r="G82" s="199">
        <v>4959</v>
      </c>
      <c r="H82" s="199">
        <v>14178</v>
      </c>
      <c r="I82" s="199">
        <v>25325</v>
      </c>
      <c r="J82" s="199">
        <v>15274</v>
      </c>
      <c r="K82" s="199">
        <v>34193</v>
      </c>
      <c r="L82" s="199">
        <v>52200</v>
      </c>
      <c r="M82" s="199">
        <v>26833</v>
      </c>
      <c r="N82" s="199">
        <v>9548</v>
      </c>
      <c r="O82" s="199">
        <v>38397</v>
      </c>
      <c r="P82" s="199">
        <v>2006</v>
      </c>
      <c r="Q82" s="199">
        <v>6151</v>
      </c>
      <c r="R82" s="199">
        <v>277056</v>
      </c>
      <c r="S82" s="248">
        <v>530075</v>
      </c>
      <c r="U82" s="202"/>
      <c r="V82" s="1"/>
      <c r="W82" s="1"/>
      <c r="X82" s="1"/>
      <c r="Y82" s="1"/>
      <c r="Z82" s="1"/>
      <c r="AA82" s="1"/>
      <c r="AB82" s="1"/>
      <c r="AC82" s="1"/>
      <c r="AD82" s="1"/>
      <c r="AE82" s="1"/>
      <c r="AF82" s="1"/>
      <c r="AG82" s="1"/>
      <c r="AH82" s="1"/>
      <c r="AI82" s="1"/>
      <c r="AJ82" s="1"/>
      <c r="AK82" s="1"/>
      <c r="AL82" s="1"/>
      <c r="AM82" s="1"/>
      <c r="AN82" s="1"/>
    </row>
    <row r="83" spans="2:40" ht="15.75" x14ac:dyDescent="0.25">
      <c r="B83" s="1342"/>
      <c r="C83" s="182" t="s">
        <v>128</v>
      </c>
      <c r="D83" s="199">
        <v>1505</v>
      </c>
      <c r="E83" s="199">
        <v>11276</v>
      </c>
      <c r="F83" s="199">
        <v>2634</v>
      </c>
      <c r="G83" s="199">
        <v>4365</v>
      </c>
      <c r="H83" s="199">
        <v>7272</v>
      </c>
      <c r="I83" s="199">
        <v>3730</v>
      </c>
      <c r="J83" s="199">
        <v>3846</v>
      </c>
      <c r="K83" s="199">
        <v>6022</v>
      </c>
      <c r="L83" s="199">
        <v>15396</v>
      </c>
      <c r="M83" s="199">
        <v>4646</v>
      </c>
      <c r="N83" s="199">
        <v>1394</v>
      </c>
      <c r="O83" s="199">
        <v>4290</v>
      </c>
      <c r="P83" s="199">
        <v>2103</v>
      </c>
      <c r="Q83" s="199">
        <v>29</v>
      </c>
      <c r="R83" s="199">
        <v>116370</v>
      </c>
      <c r="S83" s="248">
        <v>184878</v>
      </c>
      <c r="U83" s="202"/>
      <c r="V83" s="1"/>
      <c r="W83" s="1"/>
      <c r="X83" s="1"/>
      <c r="Y83" s="1"/>
      <c r="Z83" s="1"/>
      <c r="AA83" s="1"/>
      <c r="AB83" s="1"/>
      <c r="AC83" s="1"/>
      <c r="AD83" s="1"/>
      <c r="AE83" s="1"/>
      <c r="AF83" s="1"/>
      <c r="AG83" s="1"/>
      <c r="AH83" s="1"/>
      <c r="AI83" s="1"/>
      <c r="AJ83" s="1"/>
      <c r="AK83" s="1"/>
      <c r="AL83" s="1"/>
      <c r="AM83" s="1"/>
      <c r="AN83" s="1"/>
    </row>
    <row r="84" spans="2:40" ht="15.75" x14ac:dyDescent="0.25">
      <c r="B84" s="1342"/>
      <c r="C84" s="182" t="s">
        <v>129</v>
      </c>
      <c r="D84" s="199">
        <v>0</v>
      </c>
      <c r="E84" s="199">
        <v>3456</v>
      </c>
      <c r="F84" s="199">
        <v>2116</v>
      </c>
      <c r="G84" s="199">
        <v>1614</v>
      </c>
      <c r="H84" s="199">
        <v>2858</v>
      </c>
      <c r="I84" s="199">
        <v>78211</v>
      </c>
      <c r="J84" s="199">
        <v>10332</v>
      </c>
      <c r="K84" s="199">
        <v>5583</v>
      </c>
      <c r="L84" s="199">
        <v>19028</v>
      </c>
      <c r="M84" s="199">
        <v>19970</v>
      </c>
      <c r="N84" s="199">
        <v>0</v>
      </c>
      <c r="O84" s="199">
        <v>2575</v>
      </c>
      <c r="P84" s="199">
        <v>0</v>
      </c>
      <c r="Q84" s="199">
        <v>138</v>
      </c>
      <c r="R84" s="199">
        <v>108009</v>
      </c>
      <c r="S84" s="248">
        <v>253890</v>
      </c>
      <c r="U84" s="202"/>
      <c r="V84" s="1"/>
      <c r="W84" s="1"/>
      <c r="X84" s="1"/>
      <c r="Y84" s="1"/>
      <c r="Z84" s="1"/>
      <c r="AA84" s="1"/>
      <c r="AB84" s="1"/>
      <c r="AC84" s="1"/>
      <c r="AD84" s="1"/>
      <c r="AE84" s="1"/>
      <c r="AF84" s="1"/>
      <c r="AG84" s="1"/>
      <c r="AH84" s="1"/>
      <c r="AI84" s="1"/>
      <c r="AJ84" s="1"/>
      <c r="AK84" s="1"/>
      <c r="AL84" s="1"/>
      <c r="AM84" s="1"/>
      <c r="AN84" s="1"/>
    </row>
    <row r="85" spans="2:40" ht="15.75" x14ac:dyDescent="0.25">
      <c r="B85" s="1343"/>
      <c r="C85" s="184" t="s">
        <v>130</v>
      </c>
      <c r="D85" s="199">
        <v>0</v>
      </c>
      <c r="E85" s="199">
        <v>0</v>
      </c>
      <c r="F85" s="199">
        <v>0</v>
      </c>
      <c r="G85" s="199">
        <v>0</v>
      </c>
      <c r="H85" s="199">
        <v>0</v>
      </c>
      <c r="I85" s="199">
        <v>93</v>
      </c>
      <c r="J85" s="199">
        <v>0</v>
      </c>
      <c r="K85" s="199">
        <v>55</v>
      </c>
      <c r="L85" s="199">
        <v>210</v>
      </c>
      <c r="M85" s="199">
        <v>0</v>
      </c>
      <c r="N85" s="199">
        <v>0</v>
      </c>
      <c r="O85" s="199">
        <v>134</v>
      </c>
      <c r="P85" s="199">
        <v>0</v>
      </c>
      <c r="Q85" s="199">
        <v>0</v>
      </c>
      <c r="R85" s="199">
        <v>99480</v>
      </c>
      <c r="S85" s="978">
        <v>99972</v>
      </c>
      <c r="U85" s="202"/>
      <c r="V85" s="1"/>
      <c r="W85" s="1"/>
      <c r="X85" s="1"/>
      <c r="Y85" s="1"/>
      <c r="Z85" s="1"/>
      <c r="AA85" s="1"/>
      <c r="AB85" s="1"/>
      <c r="AC85" s="1"/>
      <c r="AD85" s="1"/>
      <c r="AE85" s="1"/>
      <c r="AF85" s="1"/>
      <c r="AG85" s="1"/>
      <c r="AH85" s="1"/>
      <c r="AI85" s="1"/>
      <c r="AJ85" s="1"/>
      <c r="AK85" s="1"/>
      <c r="AL85" s="1"/>
      <c r="AM85" s="1"/>
      <c r="AN85" s="1"/>
    </row>
    <row r="86" spans="2:40" ht="15.75" x14ac:dyDescent="0.25">
      <c r="B86" s="1341" t="s">
        <v>25</v>
      </c>
      <c r="C86" s="186" t="s">
        <v>127</v>
      </c>
      <c r="D86" s="187">
        <v>19688</v>
      </c>
      <c r="E86" s="187">
        <v>43726</v>
      </c>
      <c r="F86" s="187">
        <v>63292</v>
      </c>
      <c r="G86" s="187">
        <v>25919</v>
      </c>
      <c r="H86" s="187">
        <v>81658</v>
      </c>
      <c r="I86" s="187">
        <v>221321</v>
      </c>
      <c r="J86" s="187">
        <v>120090</v>
      </c>
      <c r="K86" s="187">
        <v>144664</v>
      </c>
      <c r="L86" s="187">
        <v>227529</v>
      </c>
      <c r="M86" s="187">
        <v>98160</v>
      </c>
      <c r="N86" s="200">
        <v>35691</v>
      </c>
      <c r="O86" s="187">
        <v>107254</v>
      </c>
      <c r="P86" s="187">
        <v>8402</v>
      </c>
      <c r="Q86" s="187">
        <v>25728</v>
      </c>
      <c r="R86" s="187">
        <v>1792793</v>
      </c>
      <c r="S86" s="973">
        <v>3015915</v>
      </c>
      <c r="U86" s="202"/>
      <c r="V86" s="1"/>
      <c r="W86" s="1"/>
      <c r="X86" s="1"/>
      <c r="Y86" s="1"/>
      <c r="Z86" s="1"/>
      <c r="AA86" s="1"/>
      <c r="AB86" s="1"/>
      <c r="AC86" s="1"/>
      <c r="AD86" s="1"/>
      <c r="AE86" s="1"/>
      <c r="AF86" s="1"/>
      <c r="AG86" s="1"/>
      <c r="AH86" s="1"/>
      <c r="AI86" s="1"/>
      <c r="AJ86" s="1"/>
      <c r="AK86" s="1"/>
      <c r="AL86" s="1"/>
      <c r="AM86" s="1"/>
      <c r="AN86" s="1"/>
    </row>
    <row r="87" spans="2:40" ht="15.75" x14ac:dyDescent="0.25">
      <c r="B87" s="1342"/>
      <c r="C87" s="182" t="s">
        <v>63</v>
      </c>
      <c r="D87" s="199">
        <v>16648</v>
      </c>
      <c r="E87" s="199">
        <v>23598</v>
      </c>
      <c r="F87" s="199">
        <v>41615</v>
      </c>
      <c r="G87" s="199">
        <v>14947</v>
      </c>
      <c r="H87" s="199">
        <v>56843</v>
      </c>
      <c r="I87" s="199">
        <v>113209</v>
      </c>
      <c r="J87" s="199">
        <v>90342</v>
      </c>
      <c r="K87" s="199">
        <v>96331</v>
      </c>
      <c r="L87" s="199">
        <v>136859</v>
      </c>
      <c r="M87" s="199">
        <v>45664</v>
      </c>
      <c r="N87" s="199">
        <v>24568</v>
      </c>
      <c r="O87" s="199">
        <v>62672</v>
      </c>
      <c r="P87" s="199">
        <v>4185</v>
      </c>
      <c r="Q87" s="183">
        <v>18870</v>
      </c>
      <c r="R87" s="199">
        <v>1181755</v>
      </c>
      <c r="S87" s="248">
        <v>1928106</v>
      </c>
      <c r="U87" s="202"/>
      <c r="V87" s="1"/>
      <c r="W87" s="1"/>
      <c r="X87" s="1"/>
      <c r="Y87" s="1"/>
      <c r="Z87" s="1"/>
      <c r="AA87" s="1"/>
      <c r="AB87" s="1"/>
      <c r="AC87" s="1"/>
      <c r="AD87" s="1"/>
      <c r="AE87" s="1"/>
      <c r="AF87" s="1"/>
      <c r="AG87" s="1"/>
      <c r="AH87" s="1"/>
      <c r="AI87" s="1"/>
      <c r="AJ87" s="1"/>
      <c r="AK87" s="1"/>
      <c r="AL87" s="1"/>
      <c r="AM87" s="1"/>
      <c r="AN87" s="1"/>
    </row>
    <row r="88" spans="2:40" ht="15.75" x14ac:dyDescent="0.25">
      <c r="B88" s="1342"/>
      <c r="C88" s="182" t="s">
        <v>64</v>
      </c>
      <c r="D88" s="199">
        <v>1482</v>
      </c>
      <c r="E88" s="199">
        <v>5000</v>
      </c>
      <c r="F88" s="199">
        <v>16814</v>
      </c>
      <c r="G88" s="199">
        <v>4931</v>
      </c>
      <c r="H88" s="199">
        <v>14432</v>
      </c>
      <c r="I88" s="199">
        <v>25583</v>
      </c>
      <c r="J88" s="199">
        <v>14980</v>
      </c>
      <c r="K88" s="199">
        <v>35880</v>
      </c>
      <c r="L88" s="199">
        <v>54851</v>
      </c>
      <c r="M88" s="199">
        <v>27818</v>
      </c>
      <c r="N88" s="199">
        <v>9679</v>
      </c>
      <c r="O88" s="199">
        <v>37354</v>
      </c>
      <c r="P88" s="199">
        <v>2039</v>
      </c>
      <c r="Q88" s="183">
        <v>6680</v>
      </c>
      <c r="R88" s="199">
        <v>279549</v>
      </c>
      <c r="S88" s="248">
        <v>537072</v>
      </c>
      <c r="U88" s="202"/>
      <c r="V88" s="1"/>
      <c r="W88" s="1"/>
      <c r="X88" s="1"/>
      <c r="Y88" s="1"/>
      <c r="Z88" s="1"/>
      <c r="AA88" s="1"/>
      <c r="AB88" s="1"/>
      <c r="AC88" s="1"/>
      <c r="AD88" s="1"/>
      <c r="AE88" s="1"/>
      <c r="AF88" s="1"/>
      <c r="AG88" s="1"/>
      <c r="AH88" s="1"/>
      <c r="AI88" s="1"/>
      <c r="AJ88" s="1"/>
      <c r="AK88" s="1"/>
      <c r="AL88" s="1"/>
      <c r="AM88" s="1"/>
      <c r="AN88" s="1"/>
    </row>
    <row r="89" spans="2:40" ht="15.75" x14ac:dyDescent="0.25">
      <c r="B89" s="1342"/>
      <c r="C89" s="182" t="s">
        <v>128</v>
      </c>
      <c r="D89" s="199">
        <v>1558</v>
      </c>
      <c r="E89" s="199">
        <v>11679</v>
      </c>
      <c r="F89" s="199">
        <v>2728</v>
      </c>
      <c r="G89" s="199">
        <v>4521</v>
      </c>
      <c r="H89" s="199">
        <v>7532</v>
      </c>
      <c r="I89" s="199">
        <v>3863</v>
      </c>
      <c r="J89" s="199">
        <v>3984</v>
      </c>
      <c r="K89" s="199">
        <v>6237</v>
      </c>
      <c r="L89" s="199">
        <v>15946</v>
      </c>
      <c r="M89" s="199">
        <v>4812</v>
      </c>
      <c r="N89" s="199">
        <v>1444</v>
      </c>
      <c r="O89" s="199">
        <v>4443</v>
      </c>
      <c r="P89" s="199">
        <v>2178</v>
      </c>
      <c r="Q89" s="183">
        <v>30</v>
      </c>
      <c r="R89" s="199">
        <v>120526</v>
      </c>
      <c r="S89" s="248">
        <v>191481</v>
      </c>
      <c r="U89" s="202"/>
      <c r="V89" s="1"/>
      <c r="W89" s="1"/>
      <c r="X89" s="1"/>
      <c r="Y89" s="1"/>
      <c r="Z89" s="1"/>
      <c r="AA89" s="1"/>
      <c r="AB89" s="1"/>
      <c r="AC89" s="1"/>
      <c r="AD89" s="1"/>
      <c r="AE89" s="1"/>
      <c r="AF89" s="1"/>
      <c r="AG89" s="1"/>
      <c r="AH89" s="1"/>
      <c r="AI89" s="1"/>
      <c r="AJ89" s="1"/>
      <c r="AK89" s="1"/>
      <c r="AL89" s="1"/>
      <c r="AM89" s="1"/>
      <c r="AN89" s="1"/>
    </row>
    <row r="90" spans="2:40" ht="15.75" x14ac:dyDescent="0.25">
      <c r="B90" s="1342"/>
      <c r="C90" s="182" t="s">
        <v>129</v>
      </c>
      <c r="D90" s="199">
        <v>0</v>
      </c>
      <c r="E90" s="199">
        <v>3449</v>
      </c>
      <c r="F90" s="199">
        <v>2135</v>
      </c>
      <c r="G90" s="199">
        <v>1520</v>
      </c>
      <c r="H90" s="199">
        <v>2851</v>
      </c>
      <c r="I90" s="199">
        <v>78568</v>
      </c>
      <c r="J90" s="199">
        <v>10784</v>
      </c>
      <c r="K90" s="199">
        <v>6200</v>
      </c>
      <c r="L90" s="199">
        <v>19523</v>
      </c>
      <c r="M90" s="199">
        <v>19866</v>
      </c>
      <c r="N90" s="199">
        <v>0</v>
      </c>
      <c r="O90" s="199">
        <v>2600</v>
      </c>
      <c r="P90" s="199">
        <v>0</v>
      </c>
      <c r="Q90" s="183">
        <v>148</v>
      </c>
      <c r="R90" s="199">
        <v>109551</v>
      </c>
      <c r="S90" s="248">
        <v>257195</v>
      </c>
      <c r="U90" s="202"/>
      <c r="V90" s="1"/>
      <c r="W90" s="1"/>
      <c r="X90" s="1"/>
      <c r="Y90" s="1"/>
      <c r="Z90" s="1"/>
      <c r="AA90" s="1"/>
      <c r="AB90" s="1"/>
      <c r="AC90" s="1"/>
      <c r="AD90" s="1"/>
      <c r="AE90" s="1"/>
      <c r="AF90" s="1"/>
      <c r="AG90" s="1"/>
      <c r="AH90" s="1"/>
      <c r="AI90" s="1"/>
      <c r="AJ90" s="1"/>
      <c r="AK90" s="1"/>
      <c r="AL90" s="1"/>
      <c r="AM90" s="1"/>
      <c r="AN90" s="1"/>
    </row>
    <row r="91" spans="2:40" ht="15.75" x14ac:dyDescent="0.25">
      <c r="B91" s="1343"/>
      <c r="C91" s="184" t="s">
        <v>130</v>
      </c>
      <c r="D91" s="201">
        <v>0</v>
      </c>
      <c r="E91" s="201">
        <v>0</v>
      </c>
      <c r="F91" s="201">
        <v>0</v>
      </c>
      <c r="G91" s="201">
        <v>0</v>
      </c>
      <c r="H91" s="201">
        <v>0</v>
      </c>
      <c r="I91" s="201">
        <v>98</v>
      </c>
      <c r="J91" s="201">
        <v>0</v>
      </c>
      <c r="K91" s="201">
        <v>16</v>
      </c>
      <c r="L91" s="201">
        <v>350</v>
      </c>
      <c r="M91" s="201">
        <v>0</v>
      </c>
      <c r="N91" s="201">
        <v>0</v>
      </c>
      <c r="O91" s="201">
        <v>185</v>
      </c>
      <c r="P91" s="201">
        <v>0</v>
      </c>
      <c r="Q91" s="185">
        <v>0</v>
      </c>
      <c r="R91" s="201">
        <v>101412</v>
      </c>
      <c r="S91" s="978">
        <v>102061</v>
      </c>
      <c r="U91" s="202"/>
      <c r="V91" s="1"/>
      <c r="W91" s="1"/>
      <c r="X91" s="1"/>
      <c r="Y91" s="1"/>
      <c r="Z91" s="1"/>
      <c r="AA91" s="1"/>
      <c r="AB91" s="1"/>
      <c r="AC91" s="1"/>
      <c r="AD91" s="1"/>
      <c r="AE91" s="1"/>
      <c r="AF91" s="1"/>
      <c r="AG91" s="1"/>
      <c r="AH91" s="1"/>
      <c r="AI91" s="1"/>
      <c r="AJ91" s="1"/>
      <c r="AK91" s="1"/>
      <c r="AL91" s="1"/>
      <c r="AM91" s="1"/>
      <c r="AN91" s="1"/>
    </row>
    <row r="92" spans="2:40" ht="15" x14ac:dyDescent="0.2">
      <c r="B92" s="1344"/>
      <c r="C92" s="1344"/>
      <c r="D92" s="1344"/>
      <c r="E92" s="1344"/>
      <c r="F92" s="1344"/>
      <c r="G92" s="1344"/>
      <c r="H92" s="1344"/>
      <c r="I92" s="1344"/>
      <c r="U92" s="202"/>
      <c r="V92" s="1"/>
      <c r="W92" s="1"/>
      <c r="X92" s="1"/>
      <c r="Y92" s="1"/>
      <c r="Z92" s="1"/>
      <c r="AA92" s="1"/>
      <c r="AB92" s="1"/>
      <c r="AC92" s="1"/>
      <c r="AD92" s="1"/>
      <c r="AE92" s="1"/>
      <c r="AF92" s="1"/>
      <c r="AG92" s="1"/>
      <c r="AH92" s="1"/>
      <c r="AI92" s="1"/>
      <c r="AJ92" s="1"/>
      <c r="AK92" s="1"/>
      <c r="AL92" s="1"/>
      <c r="AM92" s="1"/>
      <c r="AN92" s="1"/>
    </row>
    <row r="93" spans="2:40" ht="27" customHeight="1" x14ac:dyDescent="0.2">
      <c r="B93" s="1344"/>
      <c r="C93" s="1344"/>
      <c r="D93" s="1344"/>
      <c r="E93" s="1344"/>
      <c r="F93" s="1344"/>
      <c r="G93" s="1344"/>
      <c r="H93" s="1344"/>
      <c r="I93" s="1344"/>
      <c r="U93" s="202"/>
      <c r="V93" s="1"/>
      <c r="W93" s="1"/>
      <c r="X93" s="1"/>
      <c r="Y93" s="1"/>
      <c r="Z93" s="1"/>
      <c r="AA93" s="1"/>
      <c r="AB93" s="1"/>
      <c r="AC93" s="1"/>
      <c r="AD93" s="1"/>
      <c r="AE93" s="1"/>
      <c r="AF93" s="1"/>
      <c r="AG93" s="1"/>
      <c r="AH93" s="1"/>
      <c r="AI93" s="1"/>
      <c r="AJ93" s="1"/>
      <c r="AK93" s="1"/>
      <c r="AL93" s="1"/>
      <c r="AM93" s="1"/>
      <c r="AN93" s="1"/>
    </row>
  </sheetData>
  <mergeCells count="16">
    <mergeCell ref="B32:B37"/>
    <mergeCell ref="B16:S16"/>
    <mergeCell ref="B17:S17"/>
    <mergeCell ref="B18:S18"/>
    <mergeCell ref="B20:B25"/>
    <mergeCell ref="B26:B31"/>
    <mergeCell ref="B74:B79"/>
    <mergeCell ref="B80:B85"/>
    <mergeCell ref="B86:B91"/>
    <mergeCell ref="B92:I93"/>
    <mergeCell ref="B38:B43"/>
    <mergeCell ref="B44:B49"/>
    <mergeCell ref="B50:B55"/>
    <mergeCell ref="B56:B61"/>
    <mergeCell ref="B62:B67"/>
    <mergeCell ref="B68:B73"/>
  </mergeCells>
  <hyperlinks>
    <hyperlink ref="B2:G2" location="NUMERO_DE_TRABAJADORES_COTIZANTES_AL_REGIMEN_SIL__POR_C.C.A.F." display="NUMERO DE TRABAJADORES COTIZANTES AL REGIMEN SIL, POR C.C.A.F."/>
    <hyperlink ref="O2" location="Índice!A1" display="Volver"/>
  </hyperlinks>
  <printOptions horizontalCentered="1"/>
  <pageMargins left="0.19685039370078741" right="0.19685039370078741" top="0.78740157480314965" bottom="0.98425196850393704" header="0" footer="0"/>
  <pageSetup scale="6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X105"/>
  <sheetViews>
    <sheetView showGridLines="0" zoomScale="90" zoomScaleNormal="90" workbookViewId="0"/>
  </sheetViews>
  <sheetFormatPr baseColWidth="10" defaultRowHeight="15" x14ac:dyDescent="0.25"/>
  <cols>
    <col min="1" max="1" width="6.7109375" style="203" customWidth="1"/>
    <col min="2" max="2" width="17.42578125" style="203" customWidth="1"/>
    <col min="3" max="3" width="18.5703125" style="203" customWidth="1"/>
    <col min="4" max="18" width="16.28515625" style="203" customWidth="1"/>
    <col min="19" max="19" width="14.140625" style="203" customWidth="1"/>
    <col min="20" max="20" width="12.7109375" style="203" bestFit="1" customWidth="1"/>
    <col min="21" max="16384" width="11.42578125" style="203"/>
  </cols>
  <sheetData>
    <row r="2" spans="2:17" ht="15.75" customHeight="1" x14ac:dyDescent="0.25">
      <c r="B2" s="1345" t="s">
        <v>131</v>
      </c>
      <c r="C2" s="1345"/>
      <c r="D2" s="1345"/>
      <c r="E2" s="1345"/>
      <c r="F2" s="1345"/>
      <c r="G2" s="1345"/>
      <c r="H2" s="1345"/>
      <c r="I2" s="1345"/>
      <c r="J2" s="1345"/>
      <c r="K2" s="1345"/>
      <c r="L2" s="1345"/>
      <c r="M2" s="1345"/>
      <c r="N2" s="1345"/>
      <c r="O2" s="1345"/>
    </row>
    <row r="3" spans="2:17" ht="15.75" x14ac:dyDescent="0.25">
      <c r="B3" s="1345" t="s">
        <v>13</v>
      </c>
      <c r="C3" s="1345"/>
      <c r="D3" s="1345"/>
      <c r="E3" s="1345"/>
      <c r="F3" s="1345"/>
      <c r="G3" s="1345"/>
      <c r="H3" s="1345"/>
      <c r="I3" s="1345"/>
      <c r="J3" s="1345"/>
      <c r="K3" s="1345"/>
      <c r="L3" s="1345"/>
      <c r="M3" s="1345"/>
      <c r="N3" s="1345"/>
      <c r="O3" s="1345"/>
      <c r="P3" s="896" t="s">
        <v>1059</v>
      </c>
    </row>
    <row r="4" spans="2:17" ht="15.75" x14ac:dyDescent="0.25">
      <c r="B4" s="1189" t="s">
        <v>119</v>
      </c>
      <c r="C4" s="1190" t="s">
        <v>28</v>
      </c>
      <c r="D4" s="1190" t="s">
        <v>29</v>
      </c>
      <c r="E4" s="1190" t="s">
        <v>30</v>
      </c>
      <c r="F4" s="1190" t="s">
        <v>31</v>
      </c>
      <c r="G4" s="1190" t="s">
        <v>32</v>
      </c>
      <c r="H4" s="1190" t="s">
        <v>33</v>
      </c>
      <c r="I4" s="1190" t="s">
        <v>34</v>
      </c>
      <c r="J4" s="1190" t="s">
        <v>35</v>
      </c>
      <c r="K4" s="1190" t="s">
        <v>36</v>
      </c>
      <c r="L4" s="1190" t="s">
        <v>37</v>
      </c>
      <c r="M4" s="1190" t="s">
        <v>38</v>
      </c>
      <c r="N4" s="1190" t="s">
        <v>39</v>
      </c>
      <c r="O4" s="1191" t="s">
        <v>40</v>
      </c>
    </row>
    <row r="5" spans="2:17" ht="15.75" x14ac:dyDescent="0.25">
      <c r="B5" s="949" t="s">
        <v>60</v>
      </c>
      <c r="C5" s="180">
        <v>134322</v>
      </c>
      <c r="D5" s="180">
        <v>115048</v>
      </c>
      <c r="E5" s="180">
        <v>139510</v>
      </c>
      <c r="F5" s="180">
        <v>123088</v>
      </c>
      <c r="G5" s="180">
        <v>146939</v>
      </c>
      <c r="H5" s="180">
        <v>169137</v>
      </c>
      <c r="I5" s="180">
        <v>177553</v>
      </c>
      <c r="J5" s="180">
        <v>191549</v>
      </c>
      <c r="K5" s="180">
        <v>164306</v>
      </c>
      <c r="L5" s="204">
        <v>167359</v>
      </c>
      <c r="M5" s="204">
        <v>169403</v>
      </c>
      <c r="N5" s="204">
        <v>142434</v>
      </c>
      <c r="O5" s="955">
        <v>1840648</v>
      </c>
    </row>
    <row r="6" spans="2:17" x14ac:dyDescent="0.25">
      <c r="B6" s="951" t="s">
        <v>63</v>
      </c>
      <c r="C6" s="182">
        <v>84471</v>
      </c>
      <c r="D6" s="182">
        <v>69677</v>
      </c>
      <c r="E6" s="182">
        <v>83216</v>
      </c>
      <c r="F6" s="182">
        <v>74130</v>
      </c>
      <c r="G6" s="182">
        <v>90258</v>
      </c>
      <c r="H6" s="182">
        <v>96514</v>
      </c>
      <c r="I6" s="182">
        <v>101278</v>
      </c>
      <c r="J6" s="182">
        <v>110903</v>
      </c>
      <c r="K6" s="182">
        <v>95837</v>
      </c>
      <c r="L6" s="205">
        <v>96395</v>
      </c>
      <c r="M6" s="205">
        <v>96521</v>
      </c>
      <c r="N6" s="206">
        <v>82424</v>
      </c>
      <c r="O6" s="206">
        <v>1081624</v>
      </c>
    </row>
    <row r="7" spans="2:17" x14ac:dyDescent="0.25">
      <c r="B7" s="951" t="s">
        <v>64</v>
      </c>
      <c r="C7" s="182">
        <v>18999</v>
      </c>
      <c r="D7" s="182">
        <v>18193</v>
      </c>
      <c r="E7" s="182">
        <v>23157</v>
      </c>
      <c r="F7" s="182">
        <v>20772</v>
      </c>
      <c r="G7" s="182">
        <v>21315</v>
      </c>
      <c r="H7" s="182">
        <v>36794</v>
      </c>
      <c r="I7" s="182">
        <v>37618</v>
      </c>
      <c r="J7" s="182">
        <v>39613</v>
      </c>
      <c r="K7" s="182">
        <v>34420</v>
      </c>
      <c r="L7" s="205">
        <v>35946</v>
      </c>
      <c r="M7" s="205">
        <v>36819</v>
      </c>
      <c r="N7" s="206">
        <v>31570</v>
      </c>
      <c r="O7" s="206">
        <v>355216</v>
      </c>
    </row>
    <row r="8" spans="2:17" x14ac:dyDescent="0.25">
      <c r="B8" s="951" t="s">
        <v>128</v>
      </c>
      <c r="C8" s="182">
        <v>10452</v>
      </c>
      <c r="D8" s="182">
        <v>8240</v>
      </c>
      <c r="E8" s="182">
        <v>11215</v>
      </c>
      <c r="F8" s="182">
        <v>8038</v>
      </c>
      <c r="G8" s="182">
        <v>12163</v>
      </c>
      <c r="H8" s="182">
        <v>9883</v>
      </c>
      <c r="I8" s="182">
        <v>12868</v>
      </c>
      <c r="J8" s="182">
        <v>14075</v>
      </c>
      <c r="K8" s="182">
        <v>10310</v>
      </c>
      <c r="L8" s="205">
        <v>10678</v>
      </c>
      <c r="M8" s="205">
        <v>11332</v>
      </c>
      <c r="N8" s="206">
        <v>7732</v>
      </c>
      <c r="O8" s="206">
        <v>126986</v>
      </c>
    </row>
    <row r="9" spans="2:17" x14ac:dyDescent="0.25">
      <c r="B9" s="951" t="s">
        <v>129</v>
      </c>
      <c r="C9" s="182">
        <v>17793</v>
      </c>
      <c r="D9" s="182">
        <v>16533</v>
      </c>
      <c r="E9" s="182">
        <v>19233</v>
      </c>
      <c r="F9" s="182">
        <v>17533</v>
      </c>
      <c r="G9" s="182">
        <v>19887</v>
      </c>
      <c r="H9" s="182">
        <v>21842</v>
      </c>
      <c r="I9" s="182">
        <v>22251</v>
      </c>
      <c r="J9" s="182">
        <v>23706</v>
      </c>
      <c r="K9" s="182">
        <v>19695</v>
      </c>
      <c r="L9" s="205">
        <v>21765</v>
      </c>
      <c r="M9" s="205">
        <v>21452</v>
      </c>
      <c r="N9" s="206">
        <v>18620</v>
      </c>
      <c r="O9" s="206">
        <v>240310</v>
      </c>
    </row>
    <row r="10" spans="2:17" x14ac:dyDescent="0.25">
      <c r="B10" s="952" t="s">
        <v>130</v>
      </c>
      <c r="C10" s="184">
        <v>2607</v>
      </c>
      <c r="D10" s="184">
        <v>2405</v>
      </c>
      <c r="E10" s="184">
        <v>2689</v>
      </c>
      <c r="F10" s="184">
        <v>2615</v>
      </c>
      <c r="G10" s="184">
        <v>3316</v>
      </c>
      <c r="H10" s="184">
        <v>4104</v>
      </c>
      <c r="I10" s="184">
        <v>3538</v>
      </c>
      <c r="J10" s="184">
        <v>3252</v>
      </c>
      <c r="K10" s="184">
        <v>4044</v>
      </c>
      <c r="L10" s="207">
        <v>2575</v>
      </c>
      <c r="M10" s="207">
        <v>3279</v>
      </c>
      <c r="N10" s="208">
        <v>2088</v>
      </c>
      <c r="O10" s="208">
        <v>36512</v>
      </c>
    </row>
    <row r="11" spans="2:17" ht="15.75" x14ac:dyDescent="0.25">
      <c r="B11" s="1389" t="s">
        <v>132</v>
      </c>
      <c r="C11" s="209"/>
      <c r="D11" s="210"/>
      <c r="E11" s="210"/>
      <c r="F11" s="209"/>
      <c r="G11" s="209"/>
      <c r="H11" s="209"/>
      <c r="I11" s="209"/>
      <c r="J11" s="209"/>
      <c r="K11" s="209"/>
      <c r="L11" s="209"/>
      <c r="M11" s="209"/>
      <c r="N11" s="209"/>
      <c r="O11" s="209"/>
    </row>
    <row r="12" spans="2:17" x14ac:dyDescent="0.25">
      <c r="B12" s="211"/>
      <c r="C12" s="209"/>
      <c r="D12" s="209"/>
      <c r="E12" s="209"/>
      <c r="F12" s="209"/>
      <c r="G12" s="209"/>
      <c r="H12" s="209"/>
      <c r="I12" s="209"/>
      <c r="J12" s="209"/>
      <c r="K12" s="209"/>
      <c r="L12" s="209"/>
      <c r="M12" s="209"/>
      <c r="N12" s="209"/>
      <c r="O12" s="209"/>
    </row>
    <row r="13" spans="2:17" x14ac:dyDescent="0.25">
      <c r="B13" s="209"/>
      <c r="C13" s="209"/>
      <c r="D13" s="209"/>
      <c r="E13" s="209"/>
      <c r="F13" s="209"/>
      <c r="G13" s="209"/>
      <c r="H13" s="209"/>
      <c r="I13" s="209"/>
      <c r="J13" s="209"/>
      <c r="K13" s="209"/>
      <c r="L13" s="209"/>
      <c r="M13" s="209"/>
      <c r="N13" s="209"/>
      <c r="O13" s="209"/>
    </row>
    <row r="14" spans="2:17" x14ac:dyDescent="0.25">
      <c r="B14" s="12"/>
      <c r="C14" s="209"/>
      <c r="D14" s="209"/>
      <c r="E14" s="209"/>
      <c r="F14" s="209"/>
      <c r="G14" s="209"/>
      <c r="H14" s="209"/>
      <c r="I14" s="209"/>
      <c r="J14" s="209"/>
      <c r="K14" s="209"/>
      <c r="L14" s="209"/>
      <c r="M14" s="209"/>
      <c r="N14" s="209"/>
      <c r="O14" s="209"/>
      <c r="Q14" s="209"/>
    </row>
    <row r="15" spans="2:17" ht="15.75" x14ac:dyDescent="0.25">
      <c r="B15" s="1345" t="s">
        <v>133</v>
      </c>
      <c r="C15" s="1345"/>
      <c r="D15" s="1345"/>
      <c r="E15" s="1345"/>
      <c r="F15" s="1345"/>
      <c r="G15" s="1345"/>
      <c r="H15" s="1345"/>
      <c r="I15" s="1345"/>
      <c r="J15" s="1345"/>
      <c r="K15" s="1345"/>
      <c r="L15" s="1345"/>
      <c r="M15" s="1345"/>
      <c r="N15" s="1345"/>
      <c r="O15" s="1345"/>
      <c r="Q15" s="209"/>
    </row>
    <row r="16" spans="2:17" ht="15.75" x14ac:dyDescent="0.25">
      <c r="B16" s="1345" t="s">
        <v>13</v>
      </c>
      <c r="C16" s="1345"/>
      <c r="D16" s="1345"/>
      <c r="E16" s="1345"/>
      <c r="F16" s="1345"/>
      <c r="G16" s="1345"/>
      <c r="H16" s="1345"/>
      <c r="I16" s="1345"/>
      <c r="J16" s="1345"/>
      <c r="K16" s="1345"/>
      <c r="L16" s="1345"/>
      <c r="M16" s="1345"/>
      <c r="N16" s="1345"/>
      <c r="O16" s="1345"/>
      <c r="Q16" s="209"/>
    </row>
    <row r="17" spans="2:24" ht="15.75" x14ac:dyDescent="0.25">
      <c r="B17" s="1192" t="s">
        <v>119</v>
      </c>
      <c r="C17" s="1190" t="s">
        <v>28</v>
      </c>
      <c r="D17" s="1190" t="s">
        <v>29</v>
      </c>
      <c r="E17" s="1190" t="s">
        <v>30</v>
      </c>
      <c r="F17" s="1190" t="s">
        <v>31</v>
      </c>
      <c r="G17" s="1190" t="s">
        <v>32</v>
      </c>
      <c r="H17" s="1190" t="s">
        <v>33</v>
      </c>
      <c r="I17" s="1190" t="s">
        <v>34</v>
      </c>
      <c r="J17" s="1190" t="s">
        <v>35</v>
      </c>
      <c r="K17" s="1190" t="s">
        <v>36</v>
      </c>
      <c r="L17" s="1190" t="s">
        <v>37</v>
      </c>
      <c r="M17" s="1190" t="s">
        <v>38</v>
      </c>
      <c r="N17" s="1190" t="s">
        <v>39</v>
      </c>
      <c r="O17" s="1193" t="s">
        <v>40</v>
      </c>
    </row>
    <row r="18" spans="2:24" ht="15.75" x14ac:dyDescent="0.25">
      <c r="B18" s="949" t="s">
        <v>127</v>
      </c>
      <c r="C18" s="180">
        <v>2336094</v>
      </c>
      <c r="D18" s="180">
        <v>2163652</v>
      </c>
      <c r="E18" s="180">
        <v>2571458</v>
      </c>
      <c r="F18" s="180">
        <v>2144119</v>
      </c>
      <c r="G18" s="180">
        <v>2448582</v>
      </c>
      <c r="H18" s="180">
        <v>2467944</v>
      </c>
      <c r="I18" s="180">
        <v>2380751</v>
      </c>
      <c r="J18" s="180">
        <v>2730731</v>
      </c>
      <c r="K18" s="180">
        <v>2447324</v>
      </c>
      <c r="L18" s="204">
        <v>2574494</v>
      </c>
      <c r="M18" s="204">
        <v>2566110</v>
      </c>
      <c r="N18" s="204">
        <v>2299256</v>
      </c>
      <c r="O18" s="955">
        <v>29130515</v>
      </c>
      <c r="Q18" s="209"/>
    </row>
    <row r="19" spans="2:24" x14ac:dyDescent="0.25">
      <c r="B19" s="951" t="s">
        <v>63</v>
      </c>
      <c r="C19" s="182">
        <v>1407104</v>
      </c>
      <c r="D19" s="182">
        <v>1271433</v>
      </c>
      <c r="E19" s="182">
        <v>1496048</v>
      </c>
      <c r="F19" s="182">
        <v>1240642</v>
      </c>
      <c r="G19" s="212">
        <v>1433664</v>
      </c>
      <c r="H19" s="212">
        <v>1458529</v>
      </c>
      <c r="I19" s="212">
        <v>4932530</v>
      </c>
      <c r="J19" s="212">
        <v>1638952</v>
      </c>
      <c r="K19" s="212">
        <v>1446274</v>
      </c>
      <c r="L19" s="205">
        <v>1548234</v>
      </c>
      <c r="M19" s="205">
        <v>1517210</v>
      </c>
      <c r="N19" s="206">
        <v>1372579</v>
      </c>
      <c r="O19" s="206">
        <v>20763199</v>
      </c>
      <c r="Q19" s="209"/>
    </row>
    <row r="20" spans="2:24" x14ac:dyDescent="0.25">
      <c r="B20" s="951" t="s">
        <v>64</v>
      </c>
      <c r="C20" s="182">
        <v>466961</v>
      </c>
      <c r="D20" s="182">
        <v>465763</v>
      </c>
      <c r="E20" s="182">
        <v>552798</v>
      </c>
      <c r="F20" s="182">
        <v>467219</v>
      </c>
      <c r="G20" s="182">
        <v>501255</v>
      </c>
      <c r="H20" s="182">
        <v>519389</v>
      </c>
      <c r="I20" s="182">
        <v>4971717</v>
      </c>
      <c r="J20" s="182">
        <v>547383</v>
      </c>
      <c r="K20" s="182">
        <v>509970</v>
      </c>
      <c r="L20" s="205">
        <v>523828</v>
      </c>
      <c r="M20" s="205">
        <v>541396</v>
      </c>
      <c r="N20" s="206">
        <v>487197</v>
      </c>
      <c r="O20" s="206">
        <v>10554876</v>
      </c>
    </row>
    <row r="21" spans="2:24" x14ac:dyDescent="0.25">
      <c r="B21" s="951" t="s">
        <v>128</v>
      </c>
      <c r="C21" s="182">
        <v>186583</v>
      </c>
      <c r="D21" s="182">
        <v>167953</v>
      </c>
      <c r="E21" s="182">
        <v>232228</v>
      </c>
      <c r="F21" s="182">
        <v>176016</v>
      </c>
      <c r="G21" s="182">
        <v>211542</v>
      </c>
      <c r="H21" s="182">
        <v>175176</v>
      </c>
      <c r="I21" s="182">
        <v>4785225</v>
      </c>
      <c r="J21" s="182">
        <v>228175</v>
      </c>
      <c r="K21" s="182">
        <v>186420</v>
      </c>
      <c r="L21" s="205">
        <v>197098</v>
      </c>
      <c r="M21" s="205">
        <v>197225</v>
      </c>
      <c r="N21" s="206">
        <v>168492</v>
      </c>
      <c r="O21" s="206">
        <v>6912133</v>
      </c>
    </row>
    <row r="22" spans="2:24" x14ac:dyDescent="0.25">
      <c r="B22" s="951" t="s">
        <v>129</v>
      </c>
      <c r="C22" s="182">
        <v>208669</v>
      </c>
      <c r="D22" s="182">
        <v>191793</v>
      </c>
      <c r="E22" s="182">
        <v>220139</v>
      </c>
      <c r="F22" s="182">
        <v>199882</v>
      </c>
      <c r="G22" s="182">
        <v>222091</v>
      </c>
      <c r="H22" s="182">
        <v>223782</v>
      </c>
      <c r="I22" s="182">
        <v>5502495</v>
      </c>
      <c r="J22" s="182">
        <v>242531</v>
      </c>
      <c r="K22" s="182">
        <v>212249</v>
      </c>
      <c r="L22" s="205">
        <v>242975</v>
      </c>
      <c r="M22" s="205">
        <v>229999</v>
      </c>
      <c r="N22" s="206">
        <v>216076</v>
      </c>
      <c r="O22" s="206">
        <v>7912681</v>
      </c>
    </row>
    <row r="23" spans="2:24" x14ac:dyDescent="0.25">
      <c r="B23" s="952" t="s">
        <v>130</v>
      </c>
      <c r="C23" s="184">
        <v>66777</v>
      </c>
      <c r="D23" s="184">
        <v>66710</v>
      </c>
      <c r="E23" s="184">
        <v>70245</v>
      </c>
      <c r="F23" s="182">
        <v>60360</v>
      </c>
      <c r="G23" s="213">
        <v>80030</v>
      </c>
      <c r="H23" s="213">
        <v>91068</v>
      </c>
      <c r="I23" s="213">
        <v>0</v>
      </c>
      <c r="J23" s="213">
        <v>73690</v>
      </c>
      <c r="K23" s="213">
        <v>92411</v>
      </c>
      <c r="L23" s="207">
        <v>62359</v>
      </c>
      <c r="M23" s="207">
        <v>80280</v>
      </c>
      <c r="N23" s="208">
        <v>54912</v>
      </c>
      <c r="O23" s="208">
        <v>798842</v>
      </c>
    </row>
    <row r="24" spans="2:24" ht="15.75" x14ac:dyDescent="0.25">
      <c r="B24" s="1389" t="s">
        <v>132</v>
      </c>
      <c r="C24" s="210"/>
      <c r="D24" s="210"/>
      <c r="E24" s="210"/>
      <c r="F24" s="214"/>
      <c r="G24" s="215"/>
      <c r="H24" s="215"/>
      <c r="I24" s="215"/>
      <c r="J24" s="215"/>
      <c r="K24" s="215"/>
      <c r="L24" s="209"/>
      <c r="M24" s="209"/>
      <c r="N24" s="209"/>
      <c r="O24" s="209"/>
    </row>
    <row r="25" spans="2:24" x14ac:dyDescent="0.25">
      <c r="B25" s="211"/>
      <c r="C25" s="209"/>
      <c r="D25" s="209"/>
      <c r="E25" s="209"/>
      <c r="F25" s="209"/>
      <c r="G25" s="209"/>
      <c r="H25" s="209"/>
      <c r="I25" s="209"/>
      <c r="J25" s="209"/>
      <c r="K25" s="209"/>
      <c r="L25" s="209"/>
      <c r="M25" s="209"/>
      <c r="N25" s="209"/>
      <c r="O25" s="209"/>
    </row>
    <row r="27" spans="2:24" ht="15.75" x14ac:dyDescent="0.25">
      <c r="B27" s="1345"/>
      <c r="C27" s="1345"/>
      <c r="D27" s="1345"/>
      <c r="E27" s="1345"/>
      <c r="F27" s="1345"/>
      <c r="G27" s="1345"/>
      <c r="H27" s="1345"/>
      <c r="I27" s="1345"/>
      <c r="J27" s="1345"/>
      <c r="K27" s="1345"/>
      <c r="L27" s="1345"/>
      <c r="M27" s="1345"/>
      <c r="N27" s="1345"/>
      <c r="O27" s="1345"/>
      <c r="P27" s="1345"/>
      <c r="Q27" s="1345"/>
      <c r="R27" s="1345"/>
      <c r="S27" s="1345"/>
    </row>
    <row r="28" spans="2:24" ht="15.75" x14ac:dyDescent="0.25">
      <c r="B28" s="1345" t="s">
        <v>134</v>
      </c>
      <c r="C28" s="1345"/>
      <c r="D28" s="1345"/>
      <c r="E28" s="1345"/>
      <c r="F28" s="1345"/>
      <c r="G28" s="1345"/>
      <c r="H28" s="1345"/>
      <c r="I28" s="1345"/>
      <c r="J28" s="1345"/>
      <c r="K28" s="1345"/>
      <c r="L28" s="1345"/>
      <c r="M28" s="1345"/>
      <c r="N28" s="1345"/>
      <c r="O28" s="1345"/>
      <c r="P28" s="1345"/>
      <c r="Q28" s="1345"/>
      <c r="R28" s="1345"/>
      <c r="S28" s="1345"/>
    </row>
    <row r="29" spans="2:24" ht="15.75" x14ac:dyDescent="0.25">
      <c r="B29" s="1345" t="s">
        <v>13</v>
      </c>
      <c r="C29" s="1345"/>
      <c r="D29" s="1345"/>
      <c r="E29" s="1345"/>
      <c r="F29" s="1345"/>
      <c r="G29" s="1345"/>
      <c r="H29" s="1345"/>
      <c r="I29" s="1345"/>
      <c r="J29" s="1345"/>
      <c r="K29" s="1345"/>
      <c r="L29" s="1345"/>
      <c r="M29" s="1345"/>
      <c r="N29" s="1345"/>
      <c r="O29" s="1345"/>
      <c r="P29" s="1345"/>
      <c r="Q29" s="1345"/>
      <c r="R29" s="1345"/>
      <c r="S29" s="1345"/>
    </row>
    <row r="30" spans="2:24" s="216" customFormat="1" ht="63" x14ac:dyDescent="0.25">
      <c r="B30" s="1194" t="s">
        <v>123</v>
      </c>
      <c r="C30" s="1195" t="s">
        <v>62</v>
      </c>
      <c r="D30" s="1195" t="s">
        <v>47</v>
      </c>
      <c r="E30" s="1195" t="s">
        <v>48</v>
      </c>
      <c r="F30" s="1195" t="s">
        <v>49</v>
      </c>
      <c r="G30" s="1195" t="s">
        <v>50</v>
      </c>
      <c r="H30" s="1195" t="s">
        <v>51</v>
      </c>
      <c r="I30" s="1195" t="s">
        <v>52</v>
      </c>
      <c r="J30" s="1195" t="s">
        <v>124</v>
      </c>
      <c r="K30" s="1195" t="s">
        <v>53</v>
      </c>
      <c r="L30" s="1195" t="s">
        <v>54</v>
      </c>
      <c r="M30" s="1195" t="s">
        <v>125</v>
      </c>
      <c r="N30" s="1195" t="s">
        <v>55</v>
      </c>
      <c r="O30" s="1195" t="s">
        <v>56</v>
      </c>
      <c r="P30" s="1195" t="s">
        <v>126</v>
      </c>
      <c r="Q30" s="1195" t="s">
        <v>57</v>
      </c>
      <c r="R30" s="1195" t="s">
        <v>58</v>
      </c>
      <c r="S30" s="1196" t="s">
        <v>40</v>
      </c>
      <c r="X30" s="203"/>
    </row>
    <row r="31" spans="2:24" ht="15.75" x14ac:dyDescent="0.25">
      <c r="B31" s="1349" t="s">
        <v>14</v>
      </c>
      <c r="C31" s="217" t="s">
        <v>127</v>
      </c>
      <c r="D31" s="218">
        <v>14148</v>
      </c>
      <c r="E31" s="218">
        <v>33692</v>
      </c>
      <c r="F31" s="218">
        <v>61620</v>
      </c>
      <c r="G31" s="218">
        <v>34746</v>
      </c>
      <c r="H31" s="218">
        <v>71061</v>
      </c>
      <c r="I31" s="218">
        <v>166070</v>
      </c>
      <c r="J31" s="218">
        <v>139476</v>
      </c>
      <c r="K31" s="218">
        <v>91529</v>
      </c>
      <c r="L31" s="218">
        <v>235601</v>
      </c>
      <c r="M31" s="218">
        <v>56262</v>
      </c>
      <c r="N31" s="219">
        <v>9721</v>
      </c>
      <c r="O31" s="218">
        <v>64659</v>
      </c>
      <c r="P31" s="218">
        <v>7696</v>
      </c>
      <c r="Q31" s="218">
        <v>13447</v>
      </c>
      <c r="R31" s="218">
        <v>1336366</v>
      </c>
      <c r="S31" s="956">
        <v>2336094</v>
      </c>
    </row>
    <row r="32" spans="2:24" x14ac:dyDescent="0.25">
      <c r="B32" s="1347"/>
      <c r="C32" s="182" t="s">
        <v>63</v>
      </c>
      <c r="D32" s="199">
        <v>10671</v>
      </c>
      <c r="E32" s="199">
        <v>22666</v>
      </c>
      <c r="F32" s="199">
        <v>41829</v>
      </c>
      <c r="G32" s="199">
        <v>23127</v>
      </c>
      <c r="H32" s="199">
        <v>45126</v>
      </c>
      <c r="I32" s="199">
        <v>81326</v>
      </c>
      <c r="J32" s="199">
        <v>102968</v>
      </c>
      <c r="K32" s="199">
        <v>57130</v>
      </c>
      <c r="L32" s="199">
        <v>150036</v>
      </c>
      <c r="M32" s="199">
        <v>20103</v>
      </c>
      <c r="N32" s="199">
        <v>6367</v>
      </c>
      <c r="O32" s="199">
        <v>38794</v>
      </c>
      <c r="P32" s="199">
        <v>3585</v>
      </c>
      <c r="Q32" s="220">
        <v>8919</v>
      </c>
      <c r="R32" s="199">
        <v>794457</v>
      </c>
      <c r="S32" s="248">
        <v>1407104</v>
      </c>
    </row>
    <row r="33" spans="2:19" x14ac:dyDescent="0.25">
      <c r="B33" s="1347"/>
      <c r="C33" s="182" t="s">
        <v>64</v>
      </c>
      <c r="D33" s="199">
        <v>1615</v>
      </c>
      <c r="E33" s="199">
        <v>7019</v>
      </c>
      <c r="F33" s="199">
        <v>15474</v>
      </c>
      <c r="G33" s="199">
        <v>8663</v>
      </c>
      <c r="H33" s="199">
        <v>19982</v>
      </c>
      <c r="I33" s="199">
        <v>24472</v>
      </c>
      <c r="J33" s="199">
        <v>17003</v>
      </c>
      <c r="K33" s="199">
        <v>26448</v>
      </c>
      <c r="L33" s="199">
        <v>53691</v>
      </c>
      <c r="M33" s="199">
        <v>21109</v>
      </c>
      <c r="N33" s="199">
        <v>2742</v>
      </c>
      <c r="O33" s="199">
        <v>22545</v>
      </c>
      <c r="P33" s="199">
        <v>1902</v>
      </c>
      <c r="Q33" s="220">
        <v>4528</v>
      </c>
      <c r="R33" s="199">
        <v>239768</v>
      </c>
      <c r="S33" s="248">
        <v>466961</v>
      </c>
    </row>
    <row r="34" spans="2:19" x14ac:dyDescent="0.25">
      <c r="B34" s="1347"/>
      <c r="C34" s="182" t="s">
        <v>128</v>
      </c>
      <c r="D34" s="199">
        <v>324</v>
      </c>
      <c r="E34" s="199">
        <v>2407</v>
      </c>
      <c r="F34" s="199">
        <v>1802</v>
      </c>
      <c r="G34" s="199">
        <v>1597</v>
      </c>
      <c r="H34" s="199">
        <v>3771</v>
      </c>
      <c r="I34" s="199">
        <v>1912</v>
      </c>
      <c r="J34" s="199">
        <v>2245</v>
      </c>
      <c r="K34" s="199">
        <v>3893</v>
      </c>
      <c r="L34" s="199">
        <v>13140</v>
      </c>
      <c r="M34" s="199">
        <v>8210</v>
      </c>
      <c r="N34" s="199">
        <v>389</v>
      </c>
      <c r="O34" s="199">
        <v>1182</v>
      </c>
      <c r="P34" s="199">
        <v>2209</v>
      </c>
      <c r="Q34" s="220">
        <v>0</v>
      </c>
      <c r="R34" s="199">
        <v>143502</v>
      </c>
      <c r="S34" s="248">
        <v>186583</v>
      </c>
    </row>
    <row r="35" spans="2:19" x14ac:dyDescent="0.25">
      <c r="B35" s="1347"/>
      <c r="C35" s="182" t="s">
        <v>129</v>
      </c>
      <c r="D35" s="199">
        <v>1538</v>
      </c>
      <c r="E35" s="199">
        <v>1141</v>
      </c>
      <c r="F35" s="199">
        <v>1241</v>
      </c>
      <c r="G35" s="199">
        <v>1359</v>
      </c>
      <c r="H35" s="199">
        <v>2047</v>
      </c>
      <c r="I35" s="199">
        <v>57609</v>
      </c>
      <c r="J35" s="199">
        <v>15134</v>
      </c>
      <c r="K35" s="199">
        <v>3514</v>
      </c>
      <c r="L35" s="199">
        <v>14964</v>
      </c>
      <c r="M35" s="199">
        <v>5686</v>
      </c>
      <c r="N35" s="199">
        <v>32</v>
      </c>
      <c r="O35" s="199">
        <v>1824</v>
      </c>
      <c r="P35" s="199">
        <v>0</v>
      </c>
      <c r="Q35" s="220">
        <v>0</v>
      </c>
      <c r="R35" s="199">
        <v>102580</v>
      </c>
      <c r="S35" s="248">
        <v>208669</v>
      </c>
    </row>
    <row r="36" spans="2:19" x14ac:dyDescent="0.25">
      <c r="B36" s="1350"/>
      <c r="C36" s="182" t="s">
        <v>130</v>
      </c>
      <c r="D36" s="199">
        <v>0</v>
      </c>
      <c r="E36" s="199">
        <v>459</v>
      </c>
      <c r="F36" s="199">
        <v>1274</v>
      </c>
      <c r="G36" s="199">
        <v>0</v>
      </c>
      <c r="H36" s="199">
        <v>135</v>
      </c>
      <c r="I36" s="199">
        <v>751</v>
      </c>
      <c r="J36" s="199">
        <v>2126</v>
      </c>
      <c r="K36" s="199">
        <v>544</v>
      </c>
      <c r="L36" s="199">
        <v>3770</v>
      </c>
      <c r="M36" s="199">
        <v>1154</v>
      </c>
      <c r="N36" s="199">
        <v>191</v>
      </c>
      <c r="O36" s="199">
        <v>314</v>
      </c>
      <c r="P36" s="199">
        <v>0</v>
      </c>
      <c r="Q36" s="220">
        <v>0</v>
      </c>
      <c r="R36" s="199">
        <v>56059</v>
      </c>
      <c r="S36" s="248">
        <v>66777</v>
      </c>
    </row>
    <row r="37" spans="2:19" ht="15.75" x14ac:dyDescent="0.25">
      <c r="B37" s="1349" t="s">
        <v>15</v>
      </c>
      <c r="C37" s="217" t="s">
        <v>127</v>
      </c>
      <c r="D37" s="218">
        <v>10985</v>
      </c>
      <c r="E37" s="218">
        <v>31646</v>
      </c>
      <c r="F37" s="218">
        <v>62879</v>
      </c>
      <c r="G37" s="218">
        <v>29756</v>
      </c>
      <c r="H37" s="218">
        <v>54484</v>
      </c>
      <c r="I37" s="218">
        <v>155738</v>
      </c>
      <c r="J37" s="218">
        <v>100558</v>
      </c>
      <c r="K37" s="218">
        <v>74274</v>
      </c>
      <c r="L37" s="218">
        <v>188387</v>
      </c>
      <c r="M37" s="218">
        <v>59138</v>
      </c>
      <c r="N37" s="218">
        <v>7983</v>
      </c>
      <c r="O37" s="218">
        <v>46186</v>
      </c>
      <c r="P37" s="218">
        <v>5975</v>
      </c>
      <c r="Q37" s="218">
        <v>14280</v>
      </c>
      <c r="R37" s="218">
        <v>1321383</v>
      </c>
      <c r="S37" s="956">
        <v>2163652</v>
      </c>
    </row>
    <row r="38" spans="2:19" x14ac:dyDescent="0.25">
      <c r="B38" s="1347"/>
      <c r="C38" s="182" t="s">
        <v>63</v>
      </c>
      <c r="D38" s="199">
        <v>8073</v>
      </c>
      <c r="E38" s="199">
        <v>20358</v>
      </c>
      <c r="F38" s="199">
        <v>43686</v>
      </c>
      <c r="G38" s="199">
        <v>17868</v>
      </c>
      <c r="H38" s="199">
        <v>37213</v>
      </c>
      <c r="I38" s="199">
        <v>70146</v>
      </c>
      <c r="J38" s="199">
        <v>68064</v>
      </c>
      <c r="K38" s="199">
        <v>40859</v>
      </c>
      <c r="L38" s="199">
        <v>108321</v>
      </c>
      <c r="M38" s="199">
        <v>22563</v>
      </c>
      <c r="N38" s="199">
        <v>5151</v>
      </c>
      <c r="O38" s="199">
        <v>22095</v>
      </c>
      <c r="P38" s="199">
        <v>2719</v>
      </c>
      <c r="Q38" s="220">
        <v>9229</v>
      </c>
      <c r="R38" s="199">
        <v>795088</v>
      </c>
      <c r="S38" s="248">
        <v>1271433</v>
      </c>
    </row>
    <row r="39" spans="2:19" x14ac:dyDescent="0.25">
      <c r="B39" s="1347"/>
      <c r="C39" s="182" t="s">
        <v>64</v>
      </c>
      <c r="D39" s="199">
        <v>1363</v>
      </c>
      <c r="E39" s="199">
        <v>7045</v>
      </c>
      <c r="F39" s="199">
        <v>14241</v>
      </c>
      <c r="G39" s="199">
        <v>9045</v>
      </c>
      <c r="H39" s="199">
        <v>13530</v>
      </c>
      <c r="I39" s="199">
        <v>27924</v>
      </c>
      <c r="J39" s="199">
        <v>17882</v>
      </c>
      <c r="K39" s="199">
        <v>25162</v>
      </c>
      <c r="L39" s="199">
        <v>48195</v>
      </c>
      <c r="M39" s="199">
        <v>24911</v>
      </c>
      <c r="N39" s="199">
        <v>2538</v>
      </c>
      <c r="O39" s="199">
        <v>21212</v>
      </c>
      <c r="P39" s="199">
        <v>1611</v>
      </c>
      <c r="Q39" s="220">
        <v>5047</v>
      </c>
      <c r="R39" s="199">
        <v>246057</v>
      </c>
      <c r="S39" s="248">
        <v>465763</v>
      </c>
    </row>
    <row r="40" spans="2:19" x14ac:dyDescent="0.25">
      <c r="B40" s="1347"/>
      <c r="C40" s="182" t="s">
        <v>128</v>
      </c>
      <c r="D40" s="199">
        <v>393</v>
      </c>
      <c r="E40" s="199">
        <v>2649</v>
      </c>
      <c r="F40" s="199">
        <v>2053</v>
      </c>
      <c r="G40" s="199">
        <v>1640</v>
      </c>
      <c r="H40" s="199">
        <v>1777</v>
      </c>
      <c r="I40" s="199">
        <v>2481</v>
      </c>
      <c r="J40" s="199">
        <v>2275</v>
      </c>
      <c r="K40" s="199">
        <v>3600</v>
      </c>
      <c r="L40" s="199">
        <v>11883</v>
      </c>
      <c r="M40" s="199">
        <v>6070</v>
      </c>
      <c r="N40" s="199">
        <v>155</v>
      </c>
      <c r="O40" s="199">
        <v>1057</v>
      </c>
      <c r="P40" s="199">
        <v>1645</v>
      </c>
      <c r="Q40" s="220">
        <v>4</v>
      </c>
      <c r="R40" s="199">
        <v>130271</v>
      </c>
      <c r="S40" s="248">
        <v>167953</v>
      </c>
    </row>
    <row r="41" spans="2:19" x14ac:dyDescent="0.25">
      <c r="B41" s="1347"/>
      <c r="C41" s="182" t="s">
        <v>129</v>
      </c>
      <c r="D41" s="199">
        <v>1149</v>
      </c>
      <c r="E41" s="199">
        <v>1320</v>
      </c>
      <c r="F41" s="199">
        <v>1670</v>
      </c>
      <c r="G41" s="199">
        <v>1203</v>
      </c>
      <c r="H41" s="199">
        <v>1920</v>
      </c>
      <c r="I41" s="199">
        <v>54242</v>
      </c>
      <c r="J41" s="199">
        <v>11584</v>
      </c>
      <c r="K41" s="199">
        <v>4021</v>
      </c>
      <c r="L41" s="199">
        <v>16590</v>
      </c>
      <c r="M41" s="199">
        <v>4195</v>
      </c>
      <c r="N41" s="199">
        <v>0</v>
      </c>
      <c r="O41" s="199">
        <v>1544</v>
      </c>
      <c r="P41" s="199">
        <v>0</v>
      </c>
      <c r="Q41" s="220">
        <v>0</v>
      </c>
      <c r="R41" s="199">
        <v>92355</v>
      </c>
      <c r="S41" s="248">
        <v>191793</v>
      </c>
    </row>
    <row r="42" spans="2:19" x14ac:dyDescent="0.25">
      <c r="B42" s="1350"/>
      <c r="C42" s="182" t="s">
        <v>130</v>
      </c>
      <c r="D42" s="199">
        <v>7</v>
      </c>
      <c r="E42" s="199">
        <v>274</v>
      </c>
      <c r="F42" s="199">
        <v>1229</v>
      </c>
      <c r="G42" s="199">
        <v>0</v>
      </c>
      <c r="H42" s="199">
        <v>44</v>
      </c>
      <c r="I42" s="199">
        <v>945</v>
      </c>
      <c r="J42" s="199">
        <v>753</v>
      </c>
      <c r="K42" s="199">
        <v>632</v>
      </c>
      <c r="L42" s="199">
        <v>3398</v>
      </c>
      <c r="M42" s="199">
        <v>1399</v>
      </c>
      <c r="N42" s="199">
        <v>139</v>
      </c>
      <c r="O42" s="199">
        <v>278</v>
      </c>
      <c r="P42" s="199">
        <v>0</v>
      </c>
      <c r="Q42" s="220">
        <v>0</v>
      </c>
      <c r="R42" s="199">
        <v>57612</v>
      </c>
      <c r="S42" s="248">
        <v>66710</v>
      </c>
    </row>
    <row r="43" spans="2:19" ht="15.75" x14ac:dyDescent="0.25">
      <c r="B43" s="1349" t="s">
        <v>16</v>
      </c>
      <c r="C43" s="217" t="s">
        <v>127</v>
      </c>
      <c r="D43" s="218">
        <v>11678</v>
      </c>
      <c r="E43" s="218">
        <v>39539</v>
      </c>
      <c r="F43" s="218">
        <v>72318</v>
      </c>
      <c r="G43" s="218">
        <v>33070</v>
      </c>
      <c r="H43" s="218">
        <v>60587</v>
      </c>
      <c r="I43" s="218">
        <v>192073</v>
      </c>
      <c r="J43" s="218">
        <v>173172</v>
      </c>
      <c r="K43" s="218">
        <v>69194</v>
      </c>
      <c r="L43" s="218">
        <v>221315</v>
      </c>
      <c r="M43" s="218">
        <v>70977</v>
      </c>
      <c r="N43" s="218">
        <v>10850</v>
      </c>
      <c r="O43" s="218">
        <v>55044</v>
      </c>
      <c r="P43" s="218">
        <v>6520</v>
      </c>
      <c r="Q43" s="218">
        <v>11262</v>
      </c>
      <c r="R43" s="218">
        <v>1543859</v>
      </c>
      <c r="S43" s="956">
        <v>2571458</v>
      </c>
    </row>
    <row r="44" spans="2:19" x14ac:dyDescent="0.25">
      <c r="B44" s="1347"/>
      <c r="C44" s="182" t="s">
        <v>63</v>
      </c>
      <c r="D44" s="199">
        <v>8431</v>
      </c>
      <c r="E44" s="199">
        <v>25004</v>
      </c>
      <c r="F44" s="199">
        <v>49345</v>
      </c>
      <c r="G44" s="199">
        <v>21051</v>
      </c>
      <c r="H44" s="199">
        <v>37254</v>
      </c>
      <c r="I44" s="199">
        <v>93790</v>
      </c>
      <c r="J44" s="199">
        <v>126645</v>
      </c>
      <c r="K44" s="199">
        <v>34057</v>
      </c>
      <c r="L44" s="199">
        <v>127212</v>
      </c>
      <c r="M44" s="199">
        <v>28196</v>
      </c>
      <c r="N44" s="199">
        <v>6444</v>
      </c>
      <c r="O44" s="199">
        <v>27539</v>
      </c>
      <c r="P44" s="199">
        <v>3229</v>
      </c>
      <c r="Q44" s="199">
        <v>7889</v>
      </c>
      <c r="R44" s="199">
        <v>899962</v>
      </c>
      <c r="S44" s="248">
        <v>1496048</v>
      </c>
    </row>
    <row r="45" spans="2:19" x14ac:dyDescent="0.25">
      <c r="B45" s="1347"/>
      <c r="C45" s="182" t="s">
        <v>64</v>
      </c>
      <c r="D45" s="199">
        <v>1821</v>
      </c>
      <c r="E45" s="199">
        <v>9421</v>
      </c>
      <c r="F45" s="199">
        <v>16543</v>
      </c>
      <c r="G45" s="199">
        <v>8341</v>
      </c>
      <c r="H45" s="199">
        <v>18196</v>
      </c>
      <c r="I45" s="199">
        <v>32927</v>
      </c>
      <c r="J45" s="199">
        <v>26344</v>
      </c>
      <c r="K45" s="199">
        <v>27677</v>
      </c>
      <c r="L45" s="199">
        <v>58054</v>
      </c>
      <c r="M45" s="199">
        <v>24930</v>
      </c>
      <c r="N45" s="199">
        <v>3497</v>
      </c>
      <c r="O45" s="199">
        <v>24246</v>
      </c>
      <c r="P45" s="199">
        <v>1842</v>
      </c>
      <c r="Q45" s="199">
        <v>3373</v>
      </c>
      <c r="R45" s="199">
        <v>295586</v>
      </c>
      <c r="S45" s="248">
        <v>552798</v>
      </c>
    </row>
    <row r="46" spans="2:19" x14ac:dyDescent="0.25">
      <c r="B46" s="1347"/>
      <c r="C46" s="182" t="s">
        <v>128</v>
      </c>
      <c r="D46" s="199">
        <v>449</v>
      </c>
      <c r="E46" s="199">
        <v>3273</v>
      </c>
      <c r="F46" s="199">
        <v>3095</v>
      </c>
      <c r="G46" s="199">
        <v>2335</v>
      </c>
      <c r="H46" s="199">
        <v>2607</v>
      </c>
      <c r="I46" s="199">
        <v>2575</v>
      </c>
      <c r="J46" s="199">
        <v>3257</v>
      </c>
      <c r="K46" s="199">
        <v>2479</v>
      </c>
      <c r="L46" s="199">
        <v>15431</v>
      </c>
      <c r="M46" s="199">
        <v>12023</v>
      </c>
      <c r="N46" s="199">
        <v>514</v>
      </c>
      <c r="O46" s="199">
        <v>1394</v>
      </c>
      <c r="P46" s="199">
        <v>1447</v>
      </c>
      <c r="Q46" s="199">
        <v>0</v>
      </c>
      <c r="R46" s="199">
        <v>181349</v>
      </c>
      <c r="S46" s="248">
        <v>232228</v>
      </c>
    </row>
    <row r="47" spans="2:19" x14ac:dyDescent="0.25">
      <c r="B47" s="1347"/>
      <c r="C47" s="182" t="s">
        <v>129</v>
      </c>
      <c r="D47" s="199">
        <v>964</v>
      </c>
      <c r="E47" s="199">
        <v>1229</v>
      </c>
      <c r="F47" s="199">
        <v>1912</v>
      </c>
      <c r="G47" s="199">
        <v>1343</v>
      </c>
      <c r="H47" s="199">
        <v>2495</v>
      </c>
      <c r="I47" s="199">
        <v>61790</v>
      </c>
      <c r="J47" s="199">
        <v>14654</v>
      </c>
      <c r="K47" s="199">
        <v>4183</v>
      </c>
      <c r="L47" s="199">
        <v>16396</v>
      </c>
      <c r="M47" s="199">
        <v>4762</v>
      </c>
      <c r="N47" s="199">
        <v>62</v>
      </c>
      <c r="O47" s="199">
        <v>1554</v>
      </c>
      <c r="P47" s="199">
        <v>0</v>
      </c>
      <c r="Q47" s="199">
        <v>0</v>
      </c>
      <c r="R47" s="199">
        <v>108795</v>
      </c>
      <c r="S47" s="248">
        <v>220139</v>
      </c>
    </row>
    <row r="48" spans="2:19" x14ac:dyDescent="0.25">
      <c r="B48" s="1350"/>
      <c r="C48" s="182" t="s">
        <v>130</v>
      </c>
      <c r="D48" s="199">
        <v>13</v>
      </c>
      <c r="E48" s="199">
        <v>612</v>
      </c>
      <c r="F48" s="199">
        <v>1423</v>
      </c>
      <c r="G48" s="199">
        <v>0</v>
      </c>
      <c r="H48" s="199">
        <v>35</v>
      </c>
      <c r="I48" s="199">
        <v>991</v>
      </c>
      <c r="J48" s="199">
        <v>2272</v>
      </c>
      <c r="K48" s="199">
        <v>798</v>
      </c>
      <c r="L48" s="199">
        <v>4222</v>
      </c>
      <c r="M48" s="199">
        <v>1066</v>
      </c>
      <c r="N48" s="199">
        <v>333</v>
      </c>
      <c r="O48" s="199">
        <v>311</v>
      </c>
      <c r="P48" s="199">
        <v>2</v>
      </c>
      <c r="Q48" s="199">
        <v>0</v>
      </c>
      <c r="R48" s="199">
        <v>58167</v>
      </c>
      <c r="S48" s="248">
        <v>70245</v>
      </c>
    </row>
    <row r="49" spans="2:20" ht="15.75" x14ac:dyDescent="0.25">
      <c r="B49" s="1349" t="s">
        <v>17</v>
      </c>
      <c r="C49" s="217" t="s">
        <v>127</v>
      </c>
      <c r="D49" s="218">
        <v>15018</v>
      </c>
      <c r="E49" s="218">
        <v>28406</v>
      </c>
      <c r="F49" s="218">
        <v>57445</v>
      </c>
      <c r="G49" s="218">
        <v>31602</v>
      </c>
      <c r="H49" s="218">
        <v>55228</v>
      </c>
      <c r="I49" s="218">
        <v>164690</v>
      </c>
      <c r="J49" s="218">
        <v>144133</v>
      </c>
      <c r="K49" s="218">
        <v>103300</v>
      </c>
      <c r="L49" s="218">
        <v>184980</v>
      </c>
      <c r="M49" s="218">
        <v>56734</v>
      </c>
      <c r="N49" s="218">
        <v>9883</v>
      </c>
      <c r="O49" s="218">
        <v>45514</v>
      </c>
      <c r="P49" s="218">
        <v>5934</v>
      </c>
      <c r="Q49" s="218">
        <v>12355</v>
      </c>
      <c r="R49" s="218">
        <v>1228897</v>
      </c>
      <c r="S49" s="956">
        <v>2144119</v>
      </c>
    </row>
    <row r="50" spans="2:20" x14ac:dyDescent="0.25">
      <c r="B50" s="1347"/>
      <c r="C50" s="182" t="s">
        <v>63</v>
      </c>
      <c r="D50" s="221">
        <v>11859</v>
      </c>
      <c r="E50" s="199">
        <v>18278</v>
      </c>
      <c r="F50" s="199">
        <v>38918</v>
      </c>
      <c r="G50" s="199">
        <v>22580</v>
      </c>
      <c r="H50" s="199">
        <v>36579</v>
      </c>
      <c r="I50" s="199">
        <v>73854</v>
      </c>
      <c r="J50" s="199">
        <v>99835</v>
      </c>
      <c r="K50" s="199">
        <v>62861</v>
      </c>
      <c r="L50" s="199">
        <v>107916</v>
      </c>
      <c r="M50" s="199">
        <v>21114</v>
      </c>
      <c r="N50" s="199">
        <v>6301</v>
      </c>
      <c r="O50" s="199">
        <v>24473</v>
      </c>
      <c r="P50" s="199">
        <v>3179</v>
      </c>
      <c r="Q50" s="199">
        <v>7974</v>
      </c>
      <c r="R50" s="199">
        <v>704921</v>
      </c>
      <c r="S50" s="248">
        <v>1240642</v>
      </c>
    </row>
    <row r="51" spans="2:20" x14ac:dyDescent="0.25">
      <c r="B51" s="1347"/>
      <c r="C51" s="182" t="s">
        <v>64</v>
      </c>
      <c r="D51" s="221">
        <v>1429</v>
      </c>
      <c r="E51" s="199">
        <v>6229</v>
      </c>
      <c r="F51" s="199">
        <v>14033</v>
      </c>
      <c r="G51" s="199">
        <v>6113</v>
      </c>
      <c r="H51" s="199">
        <v>13487</v>
      </c>
      <c r="I51" s="199">
        <v>30125</v>
      </c>
      <c r="J51" s="199">
        <v>23979</v>
      </c>
      <c r="K51" s="199">
        <v>29629</v>
      </c>
      <c r="L51" s="199">
        <v>47377</v>
      </c>
      <c r="M51" s="199">
        <v>24171</v>
      </c>
      <c r="N51" s="199">
        <v>3102</v>
      </c>
      <c r="O51" s="199">
        <v>18665</v>
      </c>
      <c r="P51" s="199">
        <v>1593</v>
      </c>
      <c r="Q51" s="199">
        <v>4381</v>
      </c>
      <c r="R51" s="199">
        <v>242906</v>
      </c>
      <c r="S51" s="248">
        <v>467219</v>
      </c>
    </row>
    <row r="52" spans="2:20" x14ac:dyDescent="0.25">
      <c r="B52" s="1347"/>
      <c r="C52" s="182" t="s">
        <v>128</v>
      </c>
      <c r="D52" s="221">
        <v>357</v>
      </c>
      <c r="E52" s="199">
        <v>2461</v>
      </c>
      <c r="F52" s="199">
        <v>2326</v>
      </c>
      <c r="G52" s="199">
        <v>1912</v>
      </c>
      <c r="H52" s="199">
        <v>2274</v>
      </c>
      <c r="I52" s="199">
        <v>1784</v>
      </c>
      <c r="J52" s="199">
        <v>3150</v>
      </c>
      <c r="K52" s="199">
        <v>3965</v>
      </c>
      <c r="L52" s="199">
        <v>12489</v>
      </c>
      <c r="M52" s="199">
        <v>6021</v>
      </c>
      <c r="N52" s="199">
        <v>280</v>
      </c>
      <c r="O52" s="199">
        <v>1142</v>
      </c>
      <c r="P52" s="199">
        <v>1162</v>
      </c>
      <c r="Q52" s="199">
        <v>0</v>
      </c>
      <c r="R52" s="199">
        <v>136693</v>
      </c>
      <c r="S52" s="248">
        <v>176016</v>
      </c>
    </row>
    <row r="53" spans="2:20" x14ac:dyDescent="0.25">
      <c r="B53" s="1347"/>
      <c r="C53" s="182" t="s">
        <v>129</v>
      </c>
      <c r="D53" s="221">
        <v>1373</v>
      </c>
      <c r="E53" s="199">
        <v>1113</v>
      </c>
      <c r="F53" s="199">
        <v>1277</v>
      </c>
      <c r="G53" s="199">
        <v>997</v>
      </c>
      <c r="H53" s="199">
        <v>2858</v>
      </c>
      <c r="I53" s="199">
        <v>58002</v>
      </c>
      <c r="J53" s="199">
        <v>14548</v>
      </c>
      <c r="K53" s="199">
        <v>5173</v>
      </c>
      <c r="L53" s="199">
        <v>13325</v>
      </c>
      <c r="M53" s="199">
        <v>4728</v>
      </c>
      <c r="N53" s="199">
        <v>34</v>
      </c>
      <c r="O53" s="199">
        <v>1063</v>
      </c>
      <c r="P53" s="199">
        <v>0</v>
      </c>
      <c r="Q53" s="199">
        <v>0</v>
      </c>
      <c r="R53" s="199">
        <v>95391</v>
      </c>
      <c r="S53" s="248">
        <v>199882</v>
      </c>
    </row>
    <row r="54" spans="2:20" x14ac:dyDescent="0.25">
      <c r="B54" s="1350"/>
      <c r="C54" s="182" t="s">
        <v>130</v>
      </c>
      <c r="D54" s="222">
        <v>0</v>
      </c>
      <c r="E54" s="223">
        <v>325</v>
      </c>
      <c r="F54" s="199">
        <v>891</v>
      </c>
      <c r="G54" s="199">
        <v>0</v>
      </c>
      <c r="H54" s="199">
        <v>30</v>
      </c>
      <c r="I54" s="199">
        <v>925</v>
      </c>
      <c r="J54" s="199">
        <v>2621</v>
      </c>
      <c r="K54" s="199">
        <v>1672</v>
      </c>
      <c r="L54" s="199">
        <v>3873</v>
      </c>
      <c r="M54" s="199">
        <v>700</v>
      </c>
      <c r="N54" s="199">
        <v>166</v>
      </c>
      <c r="O54" s="199">
        <v>171</v>
      </c>
      <c r="P54" s="199">
        <v>0</v>
      </c>
      <c r="Q54" s="199">
        <v>0</v>
      </c>
      <c r="R54" s="199">
        <v>48986</v>
      </c>
      <c r="S54" s="248">
        <v>60360</v>
      </c>
    </row>
    <row r="55" spans="2:20" ht="15.75" x14ac:dyDescent="0.25">
      <c r="B55" s="1349" t="s">
        <v>18</v>
      </c>
      <c r="C55" s="217" t="s">
        <v>127</v>
      </c>
      <c r="D55" s="218">
        <v>12529</v>
      </c>
      <c r="E55" s="218">
        <v>35719</v>
      </c>
      <c r="F55" s="218">
        <v>75863</v>
      </c>
      <c r="G55" s="218">
        <v>34349</v>
      </c>
      <c r="H55" s="218">
        <v>65646</v>
      </c>
      <c r="I55" s="218">
        <v>182442</v>
      </c>
      <c r="J55" s="218">
        <v>146842</v>
      </c>
      <c r="K55" s="218">
        <v>97763</v>
      </c>
      <c r="L55" s="218">
        <v>199067</v>
      </c>
      <c r="M55" s="218">
        <v>60892</v>
      </c>
      <c r="N55" s="218">
        <v>14062</v>
      </c>
      <c r="O55" s="218">
        <v>55039</v>
      </c>
      <c r="P55" s="218">
        <v>5976</v>
      </c>
      <c r="Q55" s="218">
        <v>13928</v>
      </c>
      <c r="R55" s="218">
        <v>1448465</v>
      </c>
      <c r="S55" s="956">
        <v>2448582</v>
      </c>
    </row>
    <row r="56" spans="2:20" x14ac:dyDescent="0.25">
      <c r="B56" s="1347"/>
      <c r="C56" s="182" t="s">
        <v>63</v>
      </c>
      <c r="D56" s="221">
        <v>8773</v>
      </c>
      <c r="E56" s="199">
        <v>24586</v>
      </c>
      <c r="F56" s="199">
        <v>54182</v>
      </c>
      <c r="G56" s="199">
        <v>21904</v>
      </c>
      <c r="H56" s="199">
        <v>41029</v>
      </c>
      <c r="I56" s="199">
        <v>84550</v>
      </c>
      <c r="J56" s="199">
        <v>103621</v>
      </c>
      <c r="K56" s="199">
        <v>59230</v>
      </c>
      <c r="L56" s="199">
        <v>116435</v>
      </c>
      <c r="M56" s="199">
        <v>24533</v>
      </c>
      <c r="N56" s="199">
        <v>10213</v>
      </c>
      <c r="O56" s="199">
        <v>30769</v>
      </c>
      <c r="P56" s="199">
        <v>3380</v>
      </c>
      <c r="Q56" s="199">
        <v>8888</v>
      </c>
      <c r="R56" s="199">
        <v>841571</v>
      </c>
      <c r="S56" s="248">
        <v>1433664</v>
      </c>
    </row>
    <row r="57" spans="2:20" x14ac:dyDescent="0.25">
      <c r="B57" s="1347"/>
      <c r="C57" s="182" t="s">
        <v>64</v>
      </c>
      <c r="D57" s="221">
        <v>1678</v>
      </c>
      <c r="E57" s="199">
        <v>7123</v>
      </c>
      <c r="F57" s="199">
        <v>16310</v>
      </c>
      <c r="G57" s="199">
        <v>7849</v>
      </c>
      <c r="H57" s="199">
        <v>19188</v>
      </c>
      <c r="I57" s="199">
        <v>30362</v>
      </c>
      <c r="J57" s="199">
        <v>24166</v>
      </c>
      <c r="K57" s="199">
        <v>28451</v>
      </c>
      <c r="L57" s="199">
        <v>46975</v>
      </c>
      <c r="M57" s="199">
        <v>21496</v>
      </c>
      <c r="N57" s="199">
        <v>2989</v>
      </c>
      <c r="O57" s="199">
        <v>21038</v>
      </c>
      <c r="P57" s="199">
        <v>1195</v>
      </c>
      <c r="Q57" s="199">
        <v>5040</v>
      </c>
      <c r="R57" s="199">
        <v>267395</v>
      </c>
      <c r="S57" s="248">
        <v>501255</v>
      </c>
    </row>
    <row r="58" spans="2:20" x14ac:dyDescent="0.25">
      <c r="B58" s="1347"/>
      <c r="C58" s="182" t="s">
        <v>128</v>
      </c>
      <c r="D58" s="221">
        <v>330</v>
      </c>
      <c r="E58" s="199">
        <v>2522</v>
      </c>
      <c r="F58" s="199">
        <v>2102</v>
      </c>
      <c r="G58" s="199">
        <v>2636</v>
      </c>
      <c r="H58" s="199">
        <v>2409</v>
      </c>
      <c r="I58" s="199">
        <v>2852</v>
      </c>
      <c r="J58" s="199">
        <v>3001</v>
      </c>
      <c r="K58" s="199">
        <v>4048</v>
      </c>
      <c r="L58" s="199">
        <v>15320</v>
      </c>
      <c r="M58" s="199">
        <v>8496</v>
      </c>
      <c r="N58" s="199">
        <v>362</v>
      </c>
      <c r="O58" s="199">
        <v>1481</v>
      </c>
      <c r="P58" s="199">
        <v>1401</v>
      </c>
      <c r="Q58" s="199">
        <v>0</v>
      </c>
      <c r="R58" s="199">
        <v>164582</v>
      </c>
      <c r="S58" s="248">
        <v>211542</v>
      </c>
    </row>
    <row r="59" spans="2:20" x14ac:dyDescent="0.25">
      <c r="B59" s="1347"/>
      <c r="C59" s="182" t="s">
        <v>129</v>
      </c>
      <c r="D59" s="221">
        <v>1748</v>
      </c>
      <c r="E59" s="199">
        <v>1021</v>
      </c>
      <c r="F59" s="199">
        <v>1965</v>
      </c>
      <c r="G59" s="199">
        <v>1960</v>
      </c>
      <c r="H59" s="199">
        <v>2961</v>
      </c>
      <c r="I59" s="199">
        <v>63546</v>
      </c>
      <c r="J59" s="199">
        <v>14201</v>
      </c>
      <c r="K59" s="199">
        <v>4745</v>
      </c>
      <c r="L59" s="199">
        <v>15701</v>
      </c>
      <c r="M59" s="199">
        <v>5219</v>
      </c>
      <c r="N59" s="199">
        <v>40</v>
      </c>
      <c r="O59" s="199">
        <v>1350</v>
      </c>
      <c r="P59" s="199">
        <v>0</v>
      </c>
      <c r="Q59" s="199">
        <v>0</v>
      </c>
      <c r="R59" s="199">
        <v>107634</v>
      </c>
      <c r="S59" s="248">
        <v>222091</v>
      </c>
    </row>
    <row r="60" spans="2:20" x14ac:dyDescent="0.25">
      <c r="B60" s="1348"/>
      <c r="C60" s="213" t="s">
        <v>130</v>
      </c>
      <c r="D60" s="222">
        <v>0</v>
      </c>
      <c r="E60" s="223">
        <v>467</v>
      </c>
      <c r="F60" s="199">
        <v>1304</v>
      </c>
      <c r="G60" s="199">
        <v>0</v>
      </c>
      <c r="H60" s="199">
        <v>59</v>
      </c>
      <c r="I60" s="199">
        <v>1132</v>
      </c>
      <c r="J60" s="199">
        <v>1853</v>
      </c>
      <c r="K60" s="199">
        <v>1289</v>
      </c>
      <c r="L60" s="199">
        <v>4636</v>
      </c>
      <c r="M60" s="199">
        <v>1148</v>
      </c>
      <c r="N60" s="199">
        <v>458</v>
      </c>
      <c r="O60" s="199">
        <v>401</v>
      </c>
      <c r="P60" s="199">
        <v>0</v>
      </c>
      <c r="Q60" s="199">
        <v>0</v>
      </c>
      <c r="R60" s="199">
        <v>67283</v>
      </c>
      <c r="S60" s="248">
        <v>80030</v>
      </c>
    </row>
    <row r="61" spans="2:20" ht="15.75" x14ac:dyDescent="0.25">
      <c r="B61" s="1346" t="s">
        <v>19</v>
      </c>
      <c r="C61" s="217" t="s">
        <v>127</v>
      </c>
      <c r="D61" s="218">
        <v>15678</v>
      </c>
      <c r="E61" s="218">
        <v>32389</v>
      </c>
      <c r="F61" s="218">
        <v>72556</v>
      </c>
      <c r="G61" s="218">
        <v>36688</v>
      </c>
      <c r="H61" s="218">
        <v>69154</v>
      </c>
      <c r="I61" s="218">
        <v>182350</v>
      </c>
      <c r="J61" s="218">
        <v>151445</v>
      </c>
      <c r="K61" s="218">
        <v>111154</v>
      </c>
      <c r="L61" s="218">
        <v>216393</v>
      </c>
      <c r="M61" s="218">
        <v>69803</v>
      </c>
      <c r="N61" s="219">
        <v>11696</v>
      </c>
      <c r="O61" s="218">
        <v>57372</v>
      </c>
      <c r="P61" s="218">
        <v>6598</v>
      </c>
      <c r="Q61" s="218">
        <v>16040</v>
      </c>
      <c r="R61" s="218">
        <v>1418628</v>
      </c>
      <c r="S61" s="956">
        <v>2467944</v>
      </c>
      <c r="T61" s="224"/>
    </row>
    <row r="62" spans="2:20" x14ac:dyDescent="0.25">
      <c r="B62" s="1347"/>
      <c r="C62" s="182" t="s">
        <v>63</v>
      </c>
      <c r="D62" s="221">
        <v>12328</v>
      </c>
      <c r="E62" s="199">
        <v>20711</v>
      </c>
      <c r="F62" s="199">
        <v>47739</v>
      </c>
      <c r="G62" s="199">
        <v>25424</v>
      </c>
      <c r="H62" s="199">
        <v>43748</v>
      </c>
      <c r="I62" s="199">
        <v>85646</v>
      </c>
      <c r="J62" s="199">
        <v>107077</v>
      </c>
      <c r="K62" s="199">
        <v>62784</v>
      </c>
      <c r="L62" s="199">
        <v>132040</v>
      </c>
      <c r="M62" s="199">
        <v>27318</v>
      </c>
      <c r="N62" s="199">
        <v>7493</v>
      </c>
      <c r="O62" s="199">
        <v>31306</v>
      </c>
      <c r="P62" s="199">
        <v>3790</v>
      </c>
      <c r="Q62" s="199">
        <v>9851</v>
      </c>
      <c r="R62" s="199">
        <v>841274</v>
      </c>
      <c r="S62" s="248">
        <v>1458529</v>
      </c>
    </row>
    <row r="63" spans="2:20" x14ac:dyDescent="0.25">
      <c r="B63" s="1347"/>
      <c r="C63" s="182" t="s">
        <v>64</v>
      </c>
      <c r="D63" s="221">
        <v>1391</v>
      </c>
      <c r="E63" s="199">
        <v>6688</v>
      </c>
      <c r="F63" s="199">
        <v>18351</v>
      </c>
      <c r="G63" s="199">
        <v>7922</v>
      </c>
      <c r="H63" s="199">
        <v>19170</v>
      </c>
      <c r="I63" s="199">
        <v>27989</v>
      </c>
      <c r="J63" s="199">
        <v>22610</v>
      </c>
      <c r="K63" s="199">
        <v>37343</v>
      </c>
      <c r="L63" s="199">
        <v>49143</v>
      </c>
      <c r="M63" s="199">
        <v>27689</v>
      </c>
      <c r="N63" s="199">
        <v>3499</v>
      </c>
      <c r="O63" s="199">
        <v>23238</v>
      </c>
      <c r="P63" s="199">
        <v>1405</v>
      </c>
      <c r="Q63" s="199">
        <v>6189</v>
      </c>
      <c r="R63" s="199">
        <v>266762</v>
      </c>
      <c r="S63" s="248">
        <v>519389</v>
      </c>
    </row>
    <row r="64" spans="2:20" x14ac:dyDescent="0.25">
      <c r="B64" s="1347"/>
      <c r="C64" s="182" t="s">
        <v>128</v>
      </c>
      <c r="D64" s="221">
        <v>318</v>
      </c>
      <c r="E64" s="199">
        <v>3140</v>
      </c>
      <c r="F64" s="199">
        <v>3181</v>
      </c>
      <c r="G64" s="199">
        <v>1890</v>
      </c>
      <c r="H64" s="199">
        <v>2355</v>
      </c>
      <c r="I64" s="199">
        <v>3358</v>
      </c>
      <c r="J64" s="199">
        <v>2922</v>
      </c>
      <c r="K64" s="199">
        <v>4367</v>
      </c>
      <c r="L64" s="199">
        <v>13384</v>
      </c>
      <c r="M64" s="199">
        <v>7902</v>
      </c>
      <c r="N64" s="199">
        <v>342</v>
      </c>
      <c r="O64" s="199">
        <v>1198</v>
      </c>
      <c r="P64" s="199">
        <v>1403</v>
      </c>
      <c r="Q64" s="199">
        <v>0</v>
      </c>
      <c r="R64" s="199">
        <v>129416</v>
      </c>
      <c r="S64" s="248">
        <v>175176</v>
      </c>
    </row>
    <row r="65" spans="2:19" x14ac:dyDescent="0.25">
      <c r="B65" s="1347"/>
      <c r="C65" s="182" t="s">
        <v>129</v>
      </c>
      <c r="D65" s="221">
        <v>1641</v>
      </c>
      <c r="E65" s="199">
        <v>1083</v>
      </c>
      <c r="F65" s="199">
        <v>1546</v>
      </c>
      <c r="G65" s="199">
        <v>1452</v>
      </c>
      <c r="H65" s="199">
        <v>3525</v>
      </c>
      <c r="I65" s="199">
        <v>63842</v>
      </c>
      <c r="J65" s="199">
        <v>14486</v>
      </c>
      <c r="K65" s="199">
        <v>5160</v>
      </c>
      <c r="L65" s="199">
        <v>17397</v>
      </c>
      <c r="M65" s="199">
        <v>5795</v>
      </c>
      <c r="N65" s="199">
        <v>23</v>
      </c>
      <c r="O65" s="199">
        <v>1288</v>
      </c>
      <c r="P65" s="199">
        <v>0</v>
      </c>
      <c r="Q65" s="199">
        <v>0</v>
      </c>
      <c r="R65" s="199">
        <v>106544</v>
      </c>
      <c r="S65" s="248">
        <v>223782</v>
      </c>
    </row>
    <row r="66" spans="2:19" x14ac:dyDescent="0.25">
      <c r="B66" s="1348"/>
      <c r="C66" s="213" t="s">
        <v>130</v>
      </c>
      <c r="D66" s="222">
        <v>0</v>
      </c>
      <c r="E66" s="223">
        <v>767</v>
      </c>
      <c r="F66" s="199">
        <v>1739</v>
      </c>
      <c r="G66" s="199">
        <v>0</v>
      </c>
      <c r="H66" s="199">
        <v>356</v>
      </c>
      <c r="I66" s="199">
        <v>1515</v>
      </c>
      <c r="J66" s="199">
        <v>4350</v>
      </c>
      <c r="K66" s="199">
        <v>1500</v>
      </c>
      <c r="L66" s="199">
        <v>4429</v>
      </c>
      <c r="M66" s="199">
        <v>1099</v>
      </c>
      <c r="N66" s="199">
        <v>339</v>
      </c>
      <c r="O66" s="199">
        <v>342</v>
      </c>
      <c r="P66" s="199">
        <v>0</v>
      </c>
      <c r="Q66" s="199">
        <v>0</v>
      </c>
      <c r="R66" s="199">
        <v>74632</v>
      </c>
      <c r="S66" s="248">
        <v>91068</v>
      </c>
    </row>
    <row r="67" spans="2:19" ht="15.75" x14ac:dyDescent="0.25">
      <c r="B67" s="1346" t="s">
        <v>20</v>
      </c>
      <c r="C67" s="217" t="s">
        <v>127</v>
      </c>
      <c r="D67" s="218">
        <v>14934</v>
      </c>
      <c r="E67" s="218">
        <v>37485</v>
      </c>
      <c r="F67" s="218">
        <v>66069</v>
      </c>
      <c r="G67" s="218">
        <v>33021</v>
      </c>
      <c r="H67" s="218">
        <v>77966</v>
      </c>
      <c r="I67" s="218">
        <v>178663</v>
      </c>
      <c r="J67" s="218">
        <v>139172</v>
      </c>
      <c r="K67" s="218">
        <v>93904</v>
      </c>
      <c r="L67" s="218">
        <v>218068</v>
      </c>
      <c r="M67" s="218">
        <v>61820</v>
      </c>
      <c r="N67" s="219">
        <v>13468</v>
      </c>
      <c r="O67" s="218">
        <v>57219</v>
      </c>
      <c r="P67" s="218">
        <v>7546</v>
      </c>
      <c r="Q67" s="218">
        <v>14969</v>
      </c>
      <c r="R67" s="218">
        <v>1366447</v>
      </c>
      <c r="S67" s="956">
        <v>2380751</v>
      </c>
    </row>
    <row r="68" spans="2:19" x14ac:dyDescent="0.25">
      <c r="B68" s="1347"/>
      <c r="C68" s="182" t="s">
        <v>63</v>
      </c>
      <c r="D68" s="221">
        <v>10949</v>
      </c>
      <c r="E68" s="199">
        <v>24886</v>
      </c>
      <c r="F68" s="199">
        <v>43563</v>
      </c>
      <c r="G68" s="199">
        <v>22662</v>
      </c>
      <c r="H68" s="199">
        <v>53433</v>
      </c>
      <c r="I68" s="199">
        <v>83783</v>
      </c>
      <c r="J68" s="199">
        <v>97882</v>
      </c>
      <c r="K68" s="199">
        <v>54739</v>
      </c>
      <c r="L68" s="199">
        <v>131202</v>
      </c>
      <c r="M68" s="199">
        <v>25949</v>
      </c>
      <c r="N68" s="199">
        <v>8889</v>
      </c>
      <c r="O68" s="199">
        <v>32617</v>
      </c>
      <c r="P68" s="199">
        <v>3885</v>
      </c>
      <c r="Q68" s="199">
        <v>9370</v>
      </c>
      <c r="R68" s="199">
        <v>802794</v>
      </c>
      <c r="S68" s="248">
        <v>4932530</v>
      </c>
    </row>
    <row r="69" spans="2:19" x14ac:dyDescent="0.25">
      <c r="B69" s="1347"/>
      <c r="C69" s="182" t="s">
        <v>64</v>
      </c>
      <c r="D69" s="221">
        <v>1245</v>
      </c>
      <c r="E69" s="199">
        <v>8412</v>
      </c>
      <c r="F69" s="199">
        <v>16971</v>
      </c>
      <c r="G69" s="199">
        <v>6486</v>
      </c>
      <c r="H69" s="199">
        <v>17410</v>
      </c>
      <c r="I69" s="199">
        <v>25110</v>
      </c>
      <c r="J69" s="199">
        <v>21334</v>
      </c>
      <c r="K69" s="199">
        <v>31867</v>
      </c>
      <c r="L69" s="199">
        <v>50684</v>
      </c>
      <c r="M69" s="199">
        <v>23651</v>
      </c>
      <c r="N69" s="199">
        <v>3503</v>
      </c>
      <c r="O69" s="199">
        <v>21580</v>
      </c>
      <c r="P69" s="199">
        <v>1605</v>
      </c>
      <c r="Q69" s="199">
        <v>5573</v>
      </c>
      <c r="R69" s="199">
        <v>258124</v>
      </c>
      <c r="S69" s="248">
        <v>4971717</v>
      </c>
    </row>
    <row r="70" spans="2:19" x14ac:dyDescent="0.25">
      <c r="B70" s="1347"/>
      <c r="C70" s="182" t="s">
        <v>128</v>
      </c>
      <c r="D70" s="221">
        <v>853</v>
      </c>
      <c r="E70" s="199">
        <v>2910</v>
      </c>
      <c r="F70" s="199">
        <v>2460</v>
      </c>
      <c r="G70" s="199">
        <v>2971</v>
      </c>
      <c r="H70" s="199">
        <v>2962</v>
      </c>
      <c r="I70" s="199">
        <v>6276</v>
      </c>
      <c r="J70" s="199">
        <v>2603</v>
      </c>
      <c r="K70" s="199">
        <v>2594</v>
      </c>
      <c r="L70" s="199">
        <v>16878</v>
      </c>
      <c r="M70" s="199">
        <v>6416</v>
      </c>
      <c r="N70" s="199">
        <v>606</v>
      </c>
      <c r="O70" s="199">
        <v>1428</v>
      </c>
      <c r="P70" s="199">
        <v>2043</v>
      </c>
      <c r="Q70" s="199">
        <v>22</v>
      </c>
      <c r="R70" s="199">
        <v>138179</v>
      </c>
      <c r="S70" s="248">
        <v>4785225</v>
      </c>
    </row>
    <row r="71" spans="2:19" x14ac:dyDescent="0.25">
      <c r="B71" s="1347"/>
      <c r="C71" s="182" t="s">
        <v>129</v>
      </c>
      <c r="D71" s="221">
        <v>1887</v>
      </c>
      <c r="E71" s="199">
        <v>898</v>
      </c>
      <c r="F71" s="199">
        <v>1796</v>
      </c>
      <c r="G71" s="199">
        <v>902</v>
      </c>
      <c r="H71" s="199">
        <v>3959</v>
      </c>
      <c r="I71" s="199">
        <v>62406</v>
      </c>
      <c r="J71" s="199">
        <v>15157</v>
      </c>
      <c r="K71" s="199">
        <v>4044</v>
      </c>
      <c r="L71" s="199">
        <v>14659</v>
      </c>
      <c r="M71" s="199">
        <v>5068</v>
      </c>
      <c r="N71" s="199">
        <v>75</v>
      </c>
      <c r="O71" s="199">
        <v>1279</v>
      </c>
      <c r="P71" s="199">
        <v>0</v>
      </c>
      <c r="Q71" s="199">
        <v>0</v>
      </c>
      <c r="R71" s="199">
        <v>103866</v>
      </c>
      <c r="S71" s="248">
        <v>5502495</v>
      </c>
    </row>
    <row r="72" spans="2:19" x14ac:dyDescent="0.25">
      <c r="B72" s="1348"/>
      <c r="C72" s="213" t="s">
        <v>130</v>
      </c>
      <c r="D72" s="222">
        <v>0</v>
      </c>
      <c r="E72" s="223">
        <v>379</v>
      </c>
      <c r="F72" s="199">
        <v>1279</v>
      </c>
      <c r="G72" s="199">
        <v>0</v>
      </c>
      <c r="H72" s="199">
        <v>202</v>
      </c>
      <c r="I72" s="199">
        <v>1088</v>
      </c>
      <c r="J72" s="199">
        <v>2196</v>
      </c>
      <c r="K72" s="199">
        <v>660</v>
      </c>
      <c r="L72" s="199">
        <v>4645</v>
      </c>
      <c r="M72" s="199">
        <v>736</v>
      </c>
      <c r="N72" s="199">
        <v>395</v>
      </c>
      <c r="O72" s="199">
        <v>315</v>
      </c>
      <c r="P72" s="199">
        <v>13</v>
      </c>
      <c r="Q72" s="199">
        <v>4</v>
      </c>
      <c r="R72" s="199">
        <v>63484</v>
      </c>
      <c r="S72" s="954">
        <v>0</v>
      </c>
    </row>
    <row r="73" spans="2:19" ht="15.75" x14ac:dyDescent="0.25">
      <c r="B73" s="1346" t="s">
        <v>21</v>
      </c>
      <c r="C73" s="217" t="s">
        <v>127</v>
      </c>
      <c r="D73" s="218">
        <v>15873</v>
      </c>
      <c r="E73" s="218">
        <v>39780</v>
      </c>
      <c r="F73" s="218">
        <v>72245</v>
      </c>
      <c r="G73" s="218">
        <v>40917</v>
      </c>
      <c r="H73" s="218">
        <v>71335</v>
      </c>
      <c r="I73" s="218">
        <v>211278</v>
      </c>
      <c r="J73" s="218">
        <v>177354</v>
      </c>
      <c r="K73" s="218">
        <v>94227</v>
      </c>
      <c r="L73" s="218">
        <v>246631</v>
      </c>
      <c r="M73" s="218">
        <v>76818</v>
      </c>
      <c r="N73" s="219">
        <v>12137</v>
      </c>
      <c r="O73" s="218">
        <v>60894</v>
      </c>
      <c r="P73" s="218">
        <v>8363</v>
      </c>
      <c r="Q73" s="218">
        <v>18707</v>
      </c>
      <c r="R73" s="218">
        <v>1600045</v>
      </c>
      <c r="S73" s="956">
        <v>2730731</v>
      </c>
    </row>
    <row r="74" spans="2:19" x14ac:dyDescent="0.25">
      <c r="B74" s="1347"/>
      <c r="C74" s="182" t="s">
        <v>63</v>
      </c>
      <c r="D74" s="221">
        <v>12107</v>
      </c>
      <c r="E74" s="199">
        <v>25271</v>
      </c>
      <c r="F74" s="199">
        <v>48874</v>
      </c>
      <c r="G74" s="199">
        <v>26964</v>
      </c>
      <c r="H74" s="199">
        <v>44760</v>
      </c>
      <c r="I74" s="199">
        <v>104571</v>
      </c>
      <c r="J74" s="199">
        <v>134632</v>
      </c>
      <c r="K74" s="199">
        <v>57308</v>
      </c>
      <c r="L74" s="199">
        <v>153877</v>
      </c>
      <c r="M74" s="199">
        <v>31284</v>
      </c>
      <c r="N74" s="199">
        <v>6979</v>
      </c>
      <c r="O74" s="199">
        <v>31608</v>
      </c>
      <c r="P74" s="199">
        <v>4878</v>
      </c>
      <c r="Q74" s="199">
        <v>11842</v>
      </c>
      <c r="R74" s="199">
        <v>956104</v>
      </c>
      <c r="S74" s="248">
        <v>1638952</v>
      </c>
    </row>
    <row r="75" spans="2:19" x14ac:dyDescent="0.25">
      <c r="B75" s="1347"/>
      <c r="C75" s="182" t="s">
        <v>64</v>
      </c>
      <c r="D75" s="221">
        <v>1586</v>
      </c>
      <c r="E75" s="199">
        <v>9118</v>
      </c>
      <c r="F75" s="199">
        <v>16692</v>
      </c>
      <c r="G75" s="199">
        <v>9615</v>
      </c>
      <c r="H75" s="199">
        <v>18910</v>
      </c>
      <c r="I75" s="199">
        <v>28225</v>
      </c>
      <c r="J75" s="199">
        <v>24152</v>
      </c>
      <c r="K75" s="199">
        <v>31654</v>
      </c>
      <c r="L75" s="199">
        <v>50693</v>
      </c>
      <c r="M75" s="199">
        <v>28838</v>
      </c>
      <c r="N75" s="199">
        <v>4533</v>
      </c>
      <c r="O75" s="199">
        <v>25866</v>
      </c>
      <c r="P75" s="199">
        <v>1819</v>
      </c>
      <c r="Q75" s="199">
        <v>6865</v>
      </c>
      <c r="R75" s="199">
        <v>290403</v>
      </c>
      <c r="S75" s="248">
        <v>547383</v>
      </c>
    </row>
    <row r="76" spans="2:19" x14ac:dyDescent="0.25">
      <c r="B76" s="1347"/>
      <c r="C76" s="182" t="s">
        <v>128</v>
      </c>
      <c r="D76" s="221">
        <v>564</v>
      </c>
      <c r="E76" s="199">
        <v>4172</v>
      </c>
      <c r="F76" s="199">
        <v>3809</v>
      </c>
      <c r="G76" s="199">
        <v>2798</v>
      </c>
      <c r="H76" s="199">
        <v>3508</v>
      </c>
      <c r="I76" s="199">
        <v>6887</v>
      </c>
      <c r="J76" s="199">
        <v>2443</v>
      </c>
      <c r="K76" s="199">
        <v>692</v>
      </c>
      <c r="L76" s="199">
        <v>18492</v>
      </c>
      <c r="M76" s="199">
        <v>11652</v>
      </c>
      <c r="N76" s="199">
        <v>513</v>
      </c>
      <c r="O76" s="199">
        <v>1638</v>
      </c>
      <c r="P76" s="199">
        <v>1666</v>
      </c>
      <c r="Q76" s="199">
        <v>0</v>
      </c>
      <c r="R76" s="199">
        <v>169905</v>
      </c>
      <c r="S76" s="248">
        <v>228175</v>
      </c>
    </row>
    <row r="77" spans="2:19" x14ac:dyDescent="0.25">
      <c r="B77" s="1347"/>
      <c r="C77" s="182" t="s">
        <v>129</v>
      </c>
      <c r="D77" s="221">
        <v>1616</v>
      </c>
      <c r="E77" s="199">
        <v>875</v>
      </c>
      <c r="F77" s="199">
        <v>1983</v>
      </c>
      <c r="G77" s="199">
        <v>1540</v>
      </c>
      <c r="H77" s="199">
        <v>4088</v>
      </c>
      <c r="I77" s="199">
        <v>70587</v>
      </c>
      <c r="J77" s="199">
        <v>14688</v>
      </c>
      <c r="K77" s="199">
        <v>3678</v>
      </c>
      <c r="L77" s="199">
        <v>20185</v>
      </c>
      <c r="M77" s="199">
        <v>4522</v>
      </c>
      <c r="N77" s="199">
        <v>20</v>
      </c>
      <c r="O77" s="199">
        <v>1425</v>
      </c>
      <c r="P77" s="199">
        <v>0</v>
      </c>
      <c r="Q77" s="199">
        <v>0</v>
      </c>
      <c r="R77" s="199">
        <v>118940</v>
      </c>
      <c r="S77" s="248">
        <v>242531</v>
      </c>
    </row>
    <row r="78" spans="2:19" x14ac:dyDescent="0.25">
      <c r="B78" s="1348"/>
      <c r="C78" s="213" t="s">
        <v>130</v>
      </c>
      <c r="D78" s="222">
        <v>0</v>
      </c>
      <c r="E78" s="223">
        <v>344</v>
      </c>
      <c r="F78" s="199">
        <v>887</v>
      </c>
      <c r="G78" s="199">
        <v>0</v>
      </c>
      <c r="H78" s="199">
        <v>69</v>
      </c>
      <c r="I78" s="199">
        <v>1008</v>
      </c>
      <c r="J78" s="199">
        <v>1439</v>
      </c>
      <c r="K78" s="199">
        <v>895</v>
      </c>
      <c r="L78" s="199">
        <v>3384</v>
      </c>
      <c r="M78" s="199">
        <v>522</v>
      </c>
      <c r="N78" s="199">
        <v>92</v>
      </c>
      <c r="O78" s="199">
        <v>357</v>
      </c>
      <c r="P78" s="199">
        <v>0</v>
      </c>
      <c r="Q78" s="199">
        <v>0</v>
      </c>
      <c r="R78" s="199">
        <v>64693</v>
      </c>
      <c r="S78" s="954">
        <v>73690</v>
      </c>
    </row>
    <row r="79" spans="2:19" ht="15.75" x14ac:dyDescent="0.25">
      <c r="B79" s="1346" t="s">
        <v>22</v>
      </c>
      <c r="C79" s="217" t="s">
        <v>127</v>
      </c>
      <c r="D79" s="218">
        <v>13219</v>
      </c>
      <c r="E79" s="218">
        <v>35564</v>
      </c>
      <c r="F79" s="218">
        <v>67371</v>
      </c>
      <c r="G79" s="218">
        <v>37470</v>
      </c>
      <c r="H79" s="218">
        <v>55309</v>
      </c>
      <c r="I79" s="218">
        <v>177747</v>
      </c>
      <c r="J79" s="218">
        <v>138895</v>
      </c>
      <c r="K79" s="218">
        <v>107434</v>
      </c>
      <c r="L79" s="218">
        <v>229710</v>
      </c>
      <c r="M79" s="218">
        <v>72414</v>
      </c>
      <c r="N79" s="219">
        <v>12230</v>
      </c>
      <c r="O79" s="218">
        <v>48414</v>
      </c>
      <c r="P79" s="218">
        <v>7241</v>
      </c>
      <c r="Q79" s="218">
        <v>14777</v>
      </c>
      <c r="R79" s="218">
        <v>1429529</v>
      </c>
      <c r="S79" s="956">
        <v>2447324</v>
      </c>
    </row>
    <row r="80" spans="2:19" x14ac:dyDescent="0.25">
      <c r="B80" s="1347"/>
      <c r="C80" s="182" t="s">
        <v>63</v>
      </c>
      <c r="D80" s="221">
        <v>9283</v>
      </c>
      <c r="E80" s="199">
        <v>23463</v>
      </c>
      <c r="F80" s="199">
        <v>45334</v>
      </c>
      <c r="G80" s="199">
        <v>26486</v>
      </c>
      <c r="H80" s="199">
        <v>35618</v>
      </c>
      <c r="I80" s="199">
        <v>78235</v>
      </c>
      <c r="J80" s="199">
        <v>101693</v>
      </c>
      <c r="K80" s="199">
        <v>68487</v>
      </c>
      <c r="L80" s="199">
        <v>142593</v>
      </c>
      <c r="M80" s="199">
        <v>31136</v>
      </c>
      <c r="N80" s="199">
        <v>8705</v>
      </c>
      <c r="O80" s="199">
        <v>27025</v>
      </c>
      <c r="P80" s="199">
        <v>3367</v>
      </c>
      <c r="Q80" s="199">
        <v>8777</v>
      </c>
      <c r="R80" s="199">
        <v>836072</v>
      </c>
      <c r="S80" s="248">
        <v>1446274</v>
      </c>
    </row>
    <row r="81" spans="2:19" x14ac:dyDescent="0.25">
      <c r="B81" s="1347"/>
      <c r="C81" s="182" t="s">
        <v>64</v>
      </c>
      <c r="D81" s="221">
        <v>1600</v>
      </c>
      <c r="E81" s="199">
        <v>7188</v>
      </c>
      <c r="F81" s="199">
        <v>15061</v>
      </c>
      <c r="G81" s="199">
        <v>7962</v>
      </c>
      <c r="H81" s="199">
        <v>13844</v>
      </c>
      <c r="I81" s="199">
        <v>29457</v>
      </c>
      <c r="J81" s="199">
        <v>22360</v>
      </c>
      <c r="K81" s="199">
        <v>34133</v>
      </c>
      <c r="L81" s="199">
        <v>51874</v>
      </c>
      <c r="M81" s="199">
        <v>25199</v>
      </c>
      <c r="N81" s="199">
        <v>2677</v>
      </c>
      <c r="O81" s="199">
        <v>18480</v>
      </c>
      <c r="P81" s="199">
        <v>1839</v>
      </c>
      <c r="Q81" s="199">
        <v>5973</v>
      </c>
      <c r="R81" s="199">
        <v>272323</v>
      </c>
      <c r="S81" s="248">
        <v>509970</v>
      </c>
    </row>
    <row r="82" spans="2:19" x14ac:dyDescent="0.25">
      <c r="B82" s="1347"/>
      <c r="C82" s="182" t="s">
        <v>128</v>
      </c>
      <c r="D82" s="221">
        <v>508</v>
      </c>
      <c r="E82" s="199">
        <v>3194</v>
      </c>
      <c r="F82" s="199">
        <v>2971</v>
      </c>
      <c r="G82" s="199">
        <v>1932</v>
      </c>
      <c r="H82" s="199">
        <v>2506</v>
      </c>
      <c r="I82" s="199">
        <v>6791</v>
      </c>
      <c r="J82" s="199">
        <v>1774</v>
      </c>
      <c r="K82" s="199">
        <v>277</v>
      </c>
      <c r="L82" s="199">
        <v>13907</v>
      </c>
      <c r="M82" s="199">
        <v>9337</v>
      </c>
      <c r="N82" s="199">
        <v>357</v>
      </c>
      <c r="O82" s="199">
        <v>1383</v>
      </c>
      <c r="P82" s="199">
        <v>2035</v>
      </c>
      <c r="Q82" s="199">
        <v>27</v>
      </c>
      <c r="R82" s="199">
        <v>139421</v>
      </c>
      <c r="S82" s="248">
        <v>186420</v>
      </c>
    </row>
    <row r="83" spans="2:19" x14ac:dyDescent="0.25">
      <c r="B83" s="1347"/>
      <c r="C83" s="182" t="s">
        <v>129</v>
      </c>
      <c r="D83" s="221">
        <v>1828</v>
      </c>
      <c r="E83" s="199">
        <v>1189</v>
      </c>
      <c r="F83" s="199">
        <v>1685</v>
      </c>
      <c r="G83" s="199">
        <v>1090</v>
      </c>
      <c r="H83" s="199">
        <v>3341</v>
      </c>
      <c r="I83" s="199">
        <v>62135</v>
      </c>
      <c r="J83" s="199">
        <v>10902</v>
      </c>
      <c r="K83" s="199">
        <v>3496</v>
      </c>
      <c r="L83" s="199">
        <v>16101</v>
      </c>
      <c r="M83" s="199">
        <v>5574</v>
      </c>
      <c r="N83" s="199">
        <v>0</v>
      </c>
      <c r="O83" s="199">
        <v>1330</v>
      </c>
      <c r="P83" s="199">
        <v>0</v>
      </c>
      <c r="Q83" s="199">
        <v>0</v>
      </c>
      <c r="R83" s="199">
        <v>103578</v>
      </c>
      <c r="S83" s="248">
        <v>212249</v>
      </c>
    </row>
    <row r="84" spans="2:19" x14ac:dyDescent="0.25">
      <c r="B84" s="1348"/>
      <c r="C84" s="213" t="s">
        <v>130</v>
      </c>
      <c r="D84" s="222">
        <v>0</v>
      </c>
      <c r="E84" s="223">
        <v>530</v>
      </c>
      <c r="F84" s="199">
        <v>2320</v>
      </c>
      <c r="G84" s="199">
        <v>0</v>
      </c>
      <c r="H84" s="199">
        <v>0</v>
      </c>
      <c r="I84" s="199">
        <v>1129</v>
      </c>
      <c r="J84" s="199">
        <v>2166</v>
      </c>
      <c r="K84" s="199">
        <v>1041</v>
      </c>
      <c r="L84" s="199">
        <v>5235</v>
      </c>
      <c r="M84" s="199">
        <v>1168</v>
      </c>
      <c r="N84" s="199">
        <v>491</v>
      </c>
      <c r="O84" s="199">
        <v>196</v>
      </c>
      <c r="P84" s="199">
        <v>0</v>
      </c>
      <c r="Q84" s="199">
        <v>0</v>
      </c>
      <c r="R84" s="199">
        <v>78135</v>
      </c>
      <c r="S84" s="954">
        <v>92411</v>
      </c>
    </row>
    <row r="85" spans="2:19" ht="15.75" x14ac:dyDescent="0.25">
      <c r="B85" s="1346" t="s">
        <v>23</v>
      </c>
      <c r="C85" s="217" t="s">
        <v>127</v>
      </c>
      <c r="D85" s="218">
        <v>13147</v>
      </c>
      <c r="E85" s="218">
        <v>33949</v>
      </c>
      <c r="F85" s="218">
        <v>75779</v>
      </c>
      <c r="G85" s="218">
        <v>34567</v>
      </c>
      <c r="H85" s="218">
        <v>70161</v>
      </c>
      <c r="I85" s="218">
        <v>183737</v>
      </c>
      <c r="J85" s="218">
        <v>144155</v>
      </c>
      <c r="K85" s="218">
        <v>85365</v>
      </c>
      <c r="L85" s="218">
        <v>252067</v>
      </c>
      <c r="M85" s="218">
        <v>78532</v>
      </c>
      <c r="N85" s="219">
        <v>11064</v>
      </c>
      <c r="O85" s="218">
        <v>46888</v>
      </c>
      <c r="P85" s="218">
        <v>7160</v>
      </c>
      <c r="Q85" s="218">
        <v>17095</v>
      </c>
      <c r="R85" s="218">
        <v>1520828</v>
      </c>
      <c r="S85" s="956">
        <v>2574494</v>
      </c>
    </row>
    <row r="86" spans="2:19" x14ac:dyDescent="0.25">
      <c r="B86" s="1347"/>
      <c r="C86" s="182" t="s">
        <v>63</v>
      </c>
      <c r="D86" s="221">
        <v>9294</v>
      </c>
      <c r="E86" s="199">
        <v>22573</v>
      </c>
      <c r="F86" s="199">
        <v>53562</v>
      </c>
      <c r="G86" s="199">
        <v>23517</v>
      </c>
      <c r="H86" s="199">
        <v>47326</v>
      </c>
      <c r="I86" s="199">
        <v>85124</v>
      </c>
      <c r="J86" s="199">
        <v>107683</v>
      </c>
      <c r="K86" s="199">
        <v>46463</v>
      </c>
      <c r="L86" s="199">
        <v>166681</v>
      </c>
      <c r="M86" s="199">
        <v>28664</v>
      </c>
      <c r="N86" s="199">
        <v>8248</v>
      </c>
      <c r="O86" s="199">
        <v>25765</v>
      </c>
      <c r="P86" s="199">
        <v>4129</v>
      </c>
      <c r="Q86" s="199">
        <v>10811</v>
      </c>
      <c r="R86" s="199">
        <v>908394</v>
      </c>
      <c r="S86" s="248">
        <v>1548234</v>
      </c>
    </row>
    <row r="87" spans="2:19" x14ac:dyDescent="0.25">
      <c r="B87" s="1347"/>
      <c r="C87" s="182" t="s">
        <v>64</v>
      </c>
      <c r="D87" s="221">
        <v>1415</v>
      </c>
      <c r="E87" s="199">
        <v>7374</v>
      </c>
      <c r="F87" s="199">
        <v>16916</v>
      </c>
      <c r="G87" s="199">
        <v>8168</v>
      </c>
      <c r="H87" s="199">
        <v>15794</v>
      </c>
      <c r="I87" s="199">
        <v>25696</v>
      </c>
      <c r="J87" s="199">
        <v>19274</v>
      </c>
      <c r="K87" s="199">
        <v>33730</v>
      </c>
      <c r="L87" s="199">
        <v>48722</v>
      </c>
      <c r="M87" s="199">
        <v>33789</v>
      </c>
      <c r="N87" s="199">
        <v>2552</v>
      </c>
      <c r="O87" s="199">
        <v>18405</v>
      </c>
      <c r="P87" s="199">
        <v>1683</v>
      </c>
      <c r="Q87" s="199">
        <v>6284</v>
      </c>
      <c r="R87" s="199">
        <v>284026</v>
      </c>
      <c r="S87" s="248">
        <v>523828</v>
      </c>
    </row>
    <row r="88" spans="2:19" x14ac:dyDescent="0.25">
      <c r="B88" s="1347"/>
      <c r="C88" s="182" t="s">
        <v>128</v>
      </c>
      <c r="D88" s="221">
        <v>438</v>
      </c>
      <c r="E88" s="199">
        <v>2419</v>
      </c>
      <c r="F88" s="199">
        <v>2176</v>
      </c>
      <c r="G88" s="199">
        <v>1722</v>
      </c>
      <c r="H88" s="199">
        <v>2821</v>
      </c>
      <c r="I88" s="199">
        <v>6838</v>
      </c>
      <c r="J88" s="199">
        <v>1974</v>
      </c>
      <c r="K88" s="199">
        <v>452</v>
      </c>
      <c r="L88" s="199">
        <v>13545</v>
      </c>
      <c r="M88" s="199">
        <v>9593</v>
      </c>
      <c r="N88" s="199">
        <v>150</v>
      </c>
      <c r="O88" s="199">
        <v>1166</v>
      </c>
      <c r="P88" s="199">
        <v>1348</v>
      </c>
      <c r="Q88" s="199">
        <v>0</v>
      </c>
      <c r="R88" s="199">
        <v>152456</v>
      </c>
      <c r="S88" s="248">
        <v>197098</v>
      </c>
    </row>
    <row r="89" spans="2:19" x14ac:dyDescent="0.25">
      <c r="B89" s="1347"/>
      <c r="C89" s="182" t="s">
        <v>129</v>
      </c>
      <c r="D89" s="221">
        <v>2000</v>
      </c>
      <c r="E89" s="199">
        <v>1187</v>
      </c>
      <c r="F89" s="199">
        <v>2145</v>
      </c>
      <c r="G89" s="199">
        <v>1160</v>
      </c>
      <c r="H89" s="199">
        <v>4220</v>
      </c>
      <c r="I89" s="199">
        <v>65363</v>
      </c>
      <c r="J89" s="199">
        <v>14268</v>
      </c>
      <c r="K89" s="199">
        <v>4152</v>
      </c>
      <c r="L89" s="199">
        <v>19661</v>
      </c>
      <c r="M89" s="199">
        <v>6073</v>
      </c>
      <c r="N89" s="199">
        <v>8</v>
      </c>
      <c r="O89" s="199">
        <v>1460</v>
      </c>
      <c r="P89" s="199">
        <v>0</v>
      </c>
      <c r="Q89" s="199">
        <v>0</v>
      </c>
      <c r="R89" s="199">
        <v>121278</v>
      </c>
      <c r="S89" s="248">
        <v>242975</v>
      </c>
    </row>
    <row r="90" spans="2:19" x14ac:dyDescent="0.25">
      <c r="B90" s="1348"/>
      <c r="C90" s="213" t="s">
        <v>130</v>
      </c>
      <c r="D90" s="222">
        <v>0</v>
      </c>
      <c r="E90" s="223">
        <v>396</v>
      </c>
      <c r="F90" s="199">
        <v>980</v>
      </c>
      <c r="G90" s="199">
        <v>0</v>
      </c>
      <c r="H90" s="199">
        <v>0</v>
      </c>
      <c r="I90" s="199">
        <v>716</v>
      </c>
      <c r="J90" s="199">
        <v>956</v>
      </c>
      <c r="K90" s="199">
        <v>568</v>
      </c>
      <c r="L90" s="199">
        <v>3458</v>
      </c>
      <c r="M90" s="199">
        <v>413</v>
      </c>
      <c r="N90" s="199">
        <v>106</v>
      </c>
      <c r="O90" s="199">
        <v>92</v>
      </c>
      <c r="P90" s="199">
        <v>0</v>
      </c>
      <c r="Q90" s="199">
        <v>0</v>
      </c>
      <c r="R90" s="199">
        <v>54674</v>
      </c>
      <c r="S90" s="954">
        <v>62359</v>
      </c>
    </row>
    <row r="91" spans="2:19" ht="15.75" x14ac:dyDescent="0.25">
      <c r="B91" s="1346" t="s">
        <v>24</v>
      </c>
      <c r="C91" s="217" t="s">
        <v>127</v>
      </c>
      <c r="D91" s="218">
        <v>12660</v>
      </c>
      <c r="E91" s="218">
        <v>33421</v>
      </c>
      <c r="F91" s="218">
        <v>74139</v>
      </c>
      <c r="G91" s="218">
        <v>38230</v>
      </c>
      <c r="H91" s="218">
        <v>68785</v>
      </c>
      <c r="I91" s="218">
        <v>178743</v>
      </c>
      <c r="J91" s="218">
        <v>142113</v>
      </c>
      <c r="K91" s="218">
        <v>91629</v>
      </c>
      <c r="L91" s="218">
        <v>235055</v>
      </c>
      <c r="M91" s="218">
        <v>67191</v>
      </c>
      <c r="N91" s="219">
        <v>11696</v>
      </c>
      <c r="O91" s="218">
        <v>51378</v>
      </c>
      <c r="P91" s="218">
        <v>8461</v>
      </c>
      <c r="Q91" s="218">
        <v>18657</v>
      </c>
      <c r="R91" s="218">
        <v>1533952</v>
      </c>
      <c r="S91" s="956">
        <v>2566110</v>
      </c>
    </row>
    <row r="92" spans="2:19" x14ac:dyDescent="0.25">
      <c r="B92" s="1347"/>
      <c r="C92" s="182" t="s">
        <v>63</v>
      </c>
      <c r="D92" s="199">
        <v>8378</v>
      </c>
      <c r="E92" s="199">
        <v>22009</v>
      </c>
      <c r="F92" s="199">
        <v>46633</v>
      </c>
      <c r="G92" s="199">
        <v>25404</v>
      </c>
      <c r="H92" s="199">
        <v>40513</v>
      </c>
      <c r="I92" s="199">
        <v>79802</v>
      </c>
      <c r="J92" s="199">
        <v>101544</v>
      </c>
      <c r="K92" s="199">
        <v>57320</v>
      </c>
      <c r="L92" s="199">
        <v>144852</v>
      </c>
      <c r="M92" s="199">
        <v>26447</v>
      </c>
      <c r="N92" s="199">
        <v>7789</v>
      </c>
      <c r="O92" s="199">
        <v>27729</v>
      </c>
      <c r="P92" s="199">
        <v>4534</v>
      </c>
      <c r="Q92" s="220">
        <v>12517</v>
      </c>
      <c r="R92" s="199">
        <v>911739</v>
      </c>
      <c r="S92" s="248">
        <v>1517210</v>
      </c>
    </row>
    <row r="93" spans="2:19" x14ac:dyDescent="0.25">
      <c r="B93" s="1347"/>
      <c r="C93" s="182" t="s">
        <v>64</v>
      </c>
      <c r="D93" s="199">
        <v>1626</v>
      </c>
      <c r="E93" s="199">
        <v>7106</v>
      </c>
      <c r="F93" s="199">
        <v>20423</v>
      </c>
      <c r="G93" s="199">
        <v>9709</v>
      </c>
      <c r="H93" s="199">
        <v>20540</v>
      </c>
      <c r="I93" s="199">
        <v>23631</v>
      </c>
      <c r="J93" s="199">
        <v>23366</v>
      </c>
      <c r="K93" s="199">
        <v>29194</v>
      </c>
      <c r="L93" s="199">
        <v>54149</v>
      </c>
      <c r="M93" s="199">
        <v>24969</v>
      </c>
      <c r="N93" s="199">
        <v>3440</v>
      </c>
      <c r="O93" s="199">
        <v>20476</v>
      </c>
      <c r="P93" s="199">
        <v>1690</v>
      </c>
      <c r="Q93" s="220">
        <v>6140</v>
      </c>
      <c r="R93" s="199">
        <v>294937</v>
      </c>
      <c r="S93" s="248">
        <v>541396</v>
      </c>
    </row>
    <row r="94" spans="2:19" x14ac:dyDescent="0.25">
      <c r="B94" s="1347"/>
      <c r="C94" s="182" t="s">
        <v>128</v>
      </c>
      <c r="D94" s="199">
        <v>642</v>
      </c>
      <c r="E94" s="199">
        <v>2957</v>
      </c>
      <c r="F94" s="199">
        <v>2955</v>
      </c>
      <c r="G94" s="199">
        <v>1886</v>
      </c>
      <c r="H94" s="199">
        <v>4014</v>
      </c>
      <c r="I94" s="199">
        <v>6739</v>
      </c>
      <c r="J94" s="199">
        <v>2353</v>
      </c>
      <c r="K94" s="199">
        <v>0</v>
      </c>
      <c r="L94" s="199">
        <v>16325</v>
      </c>
      <c r="M94" s="199">
        <v>8996</v>
      </c>
      <c r="N94" s="199">
        <v>158</v>
      </c>
      <c r="O94" s="199">
        <v>1316</v>
      </c>
      <c r="P94" s="199">
        <v>2237</v>
      </c>
      <c r="Q94" s="220">
        <v>0</v>
      </c>
      <c r="R94" s="199">
        <v>146647</v>
      </c>
      <c r="S94" s="248">
        <v>197225</v>
      </c>
    </row>
    <row r="95" spans="2:19" x14ac:dyDescent="0.25">
      <c r="B95" s="1347"/>
      <c r="C95" s="182" t="s">
        <v>129</v>
      </c>
      <c r="D95" s="199">
        <v>2014</v>
      </c>
      <c r="E95" s="199">
        <v>1017</v>
      </c>
      <c r="F95" s="199">
        <v>2358</v>
      </c>
      <c r="G95" s="199">
        <v>1231</v>
      </c>
      <c r="H95" s="199">
        <v>3718</v>
      </c>
      <c r="I95" s="199">
        <v>67757</v>
      </c>
      <c r="J95" s="199">
        <v>12065</v>
      </c>
      <c r="K95" s="199">
        <v>4223</v>
      </c>
      <c r="L95" s="199">
        <v>16586</v>
      </c>
      <c r="M95" s="199">
        <v>5421</v>
      </c>
      <c r="N95" s="199">
        <v>4</v>
      </c>
      <c r="O95" s="199">
        <v>1363</v>
      </c>
      <c r="P95" s="199">
        <v>0</v>
      </c>
      <c r="Q95" s="220">
        <v>0</v>
      </c>
      <c r="R95" s="199">
        <v>112242</v>
      </c>
      <c r="S95" s="248">
        <v>229999</v>
      </c>
    </row>
    <row r="96" spans="2:19" x14ac:dyDescent="0.25">
      <c r="B96" s="1348"/>
      <c r="C96" s="213" t="s">
        <v>130</v>
      </c>
      <c r="D96" s="225">
        <v>0</v>
      </c>
      <c r="E96" s="225">
        <v>332</v>
      </c>
      <c r="F96" s="225">
        <v>1770</v>
      </c>
      <c r="G96" s="225">
        <v>0</v>
      </c>
      <c r="H96" s="225">
        <v>0</v>
      </c>
      <c r="I96" s="225">
        <v>814</v>
      </c>
      <c r="J96" s="225">
        <v>2785</v>
      </c>
      <c r="K96" s="225">
        <v>892</v>
      </c>
      <c r="L96" s="225">
        <v>3143</v>
      </c>
      <c r="M96" s="225">
        <v>1358</v>
      </c>
      <c r="N96" s="225">
        <v>305</v>
      </c>
      <c r="O96" s="225">
        <v>494</v>
      </c>
      <c r="P96" s="225">
        <v>0</v>
      </c>
      <c r="Q96" s="226">
        <v>0</v>
      </c>
      <c r="R96" s="225">
        <v>68387</v>
      </c>
      <c r="S96" s="954">
        <v>80280</v>
      </c>
    </row>
    <row r="97" spans="2:20" ht="15.75" x14ac:dyDescent="0.25">
      <c r="B97" s="1346" t="s">
        <v>25</v>
      </c>
      <c r="C97" s="217" t="s">
        <v>127</v>
      </c>
      <c r="D97" s="218">
        <v>12317</v>
      </c>
      <c r="E97" s="218">
        <v>30374</v>
      </c>
      <c r="F97" s="218">
        <v>68774</v>
      </c>
      <c r="G97" s="218">
        <v>36282</v>
      </c>
      <c r="H97" s="218">
        <v>77621</v>
      </c>
      <c r="I97" s="218">
        <v>169811</v>
      </c>
      <c r="J97" s="218">
        <v>130959</v>
      </c>
      <c r="K97" s="218">
        <v>100214</v>
      </c>
      <c r="L97" s="218">
        <v>219477</v>
      </c>
      <c r="M97" s="218">
        <v>67266</v>
      </c>
      <c r="N97" s="218">
        <v>18486</v>
      </c>
      <c r="O97" s="218">
        <v>57436</v>
      </c>
      <c r="P97" s="218">
        <v>7275</v>
      </c>
      <c r="Q97" s="218">
        <v>14864</v>
      </c>
      <c r="R97" s="218">
        <v>1288100</v>
      </c>
      <c r="S97" s="956">
        <v>2299256</v>
      </c>
      <c r="T97" s="224"/>
    </row>
    <row r="98" spans="2:20" x14ac:dyDescent="0.25">
      <c r="B98" s="1347"/>
      <c r="C98" s="182" t="s">
        <v>63</v>
      </c>
      <c r="D98" s="199">
        <v>9139</v>
      </c>
      <c r="E98" s="199">
        <v>19443</v>
      </c>
      <c r="F98" s="199">
        <v>46172</v>
      </c>
      <c r="G98" s="199">
        <v>25898</v>
      </c>
      <c r="H98" s="199">
        <v>53860</v>
      </c>
      <c r="I98" s="199">
        <v>78207</v>
      </c>
      <c r="J98" s="199">
        <v>94562</v>
      </c>
      <c r="K98" s="199">
        <v>66760</v>
      </c>
      <c r="L98" s="199">
        <v>137536</v>
      </c>
      <c r="M98" s="199">
        <v>28344</v>
      </c>
      <c r="N98" s="199">
        <v>14722</v>
      </c>
      <c r="O98" s="199">
        <v>30030</v>
      </c>
      <c r="P98" s="199">
        <v>3423</v>
      </c>
      <c r="Q98" s="227">
        <v>8721</v>
      </c>
      <c r="R98" s="199">
        <v>755762</v>
      </c>
      <c r="S98" s="248">
        <v>1372579</v>
      </c>
      <c r="T98" s="224"/>
    </row>
    <row r="99" spans="2:20" x14ac:dyDescent="0.25">
      <c r="B99" s="1347"/>
      <c r="C99" s="182" t="s">
        <v>64</v>
      </c>
      <c r="D99" s="199">
        <v>1220</v>
      </c>
      <c r="E99" s="199">
        <v>7245</v>
      </c>
      <c r="F99" s="199">
        <v>17690</v>
      </c>
      <c r="G99" s="199">
        <v>7046</v>
      </c>
      <c r="H99" s="199">
        <v>16817</v>
      </c>
      <c r="I99" s="199">
        <v>23387</v>
      </c>
      <c r="J99" s="199">
        <v>20139</v>
      </c>
      <c r="K99" s="199">
        <v>29746</v>
      </c>
      <c r="L99" s="199">
        <v>49112</v>
      </c>
      <c r="M99" s="199">
        <v>25234</v>
      </c>
      <c r="N99" s="199">
        <v>3262</v>
      </c>
      <c r="O99" s="199">
        <v>24357</v>
      </c>
      <c r="P99" s="199">
        <v>2190</v>
      </c>
      <c r="Q99" s="227">
        <v>6143</v>
      </c>
      <c r="R99" s="199">
        <v>253609</v>
      </c>
      <c r="S99" s="248">
        <v>487197</v>
      </c>
      <c r="T99" s="224"/>
    </row>
    <row r="100" spans="2:20" x14ac:dyDescent="0.25">
      <c r="B100" s="1347"/>
      <c r="C100" s="182" t="s">
        <v>128</v>
      </c>
      <c r="D100" s="199">
        <v>579</v>
      </c>
      <c r="E100" s="199">
        <v>2413</v>
      </c>
      <c r="F100" s="199">
        <v>1888</v>
      </c>
      <c r="G100" s="199">
        <v>1790</v>
      </c>
      <c r="H100" s="199">
        <v>3095</v>
      </c>
      <c r="I100" s="199">
        <v>6684</v>
      </c>
      <c r="J100" s="199">
        <v>1836</v>
      </c>
      <c r="K100" s="199">
        <v>58</v>
      </c>
      <c r="L100" s="199">
        <v>11735</v>
      </c>
      <c r="M100" s="199">
        <v>8743</v>
      </c>
      <c r="N100" s="199">
        <v>166</v>
      </c>
      <c r="O100" s="199">
        <v>1137</v>
      </c>
      <c r="P100" s="199">
        <v>1658</v>
      </c>
      <c r="Q100" s="227">
        <v>0</v>
      </c>
      <c r="R100" s="199">
        <v>126710</v>
      </c>
      <c r="S100" s="248">
        <v>168492</v>
      </c>
      <c r="T100" s="224"/>
    </row>
    <row r="101" spans="2:20" x14ac:dyDescent="0.25">
      <c r="B101" s="1347"/>
      <c r="C101" s="182" t="s">
        <v>129</v>
      </c>
      <c r="D101" s="199">
        <v>1379</v>
      </c>
      <c r="E101" s="199">
        <v>870</v>
      </c>
      <c r="F101" s="199">
        <v>1780</v>
      </c>
      <c r="G101" s="199">
        <v>1548</v>
      </c>
      <c r="H101" s="199">
        <v>3849</v>
      </c>
      <c r="I101" s="199">
        <v>60974</v>
      </c>
      <c r="J101" s="199">
        <v>12586</v>
      </c>
      <c r="K101" s="199">
        <v>3361</v>
      </c>
      <c r="L101" s="199">
        <v>18123</v>
      </c>
      <c r="M101" s="199">
        <v>4564</v>
      </c>
      <c r="N101" s="199">
        <v>6</v>
      </c>
      <c r="O101" s="199">
        <v>1631</v>
      </c>
      <c r="P101" s="199">
        <v>0</v>
      </c>
      <c r="Q101" s="227">
        <v>0</v>
      </c>
      <c r="R101" s="199">
        <v>105405</v>
      </c>
      <c r="S101" s="248">
        <v>216076</v>
      </c>
      <c r="T101" s="224"/>
    </row>
    <row r="102" spans="2:20" x14ac:dyDescent="0.25">
      <c r="B102" s="1348"/>
      <c r="C102" s="213" t="s">
        <v>130</v>
      </c>
      <c r="D102" s="225">
        <v>0</v>
      </c>
      <c r="E102" s="225">
        <v>403</v>
      </c>
      <c r="F102" s="225">
        <v>1244</v>
      </c>
      <c r="G102" s="225">
        <v>0</v>
      </c>
      <c r="H102" s="225">
        <v>0</v>
      </c>
      <c r="I102" s="225">
        <v>559</v>
      </c>
      <c r="J102" s="225">
        <v>1836</v>
      </c>
      <c r="K102" s="225">
        <v>289</v>
      </c>
      <c r="L102" s="225">
        <v>2971</v>
      </c>
      <c r="M102" s="225">
        <v>381</v>
      </c>
      <c r="N102" s="225">
        <v>330</v>
      </c>
      <c r="O102" s="225">
        <v>281</v>
      </c>
      <c r="P102" s="225">
        <v>4</v>
      </c>
      <c r="Q102" s="228">
        <v>0</v>
      </c>
      <c r="R102" s="225">
        <v>46614</v>
      </c>
      <c r="S102" s="954">
        <v>54912</v>
      </c>
      <c r="T102" s="224"/>
    </row>
    <row r="103" spans="2:20" ht="15.75" x14ac:dyDescent="0.25">
      <c r="D103" s="229"/>
    </row>
    <row r="104" spans="2:20" ht="15.75" x14ac:dyDescent="0.25">
      <c r="D104" s="229"/>
    </row>
    <row r="105" spans="2:20" x14ac:dyDescent="0.25">
      <c r="B105" s="230"/>
    </row>
  </sheetData>
  <mergeCells count="19">
    <mergeCell ref="B55:B60"/>
    <mergeCell ref="B2:O2"/>
    <mergeCell ref="B3:O3"/>
    <mergeCell ref="B15:O15"/>
    <mergeCell ref="B16:O16"/>
    <mergeCell ref="B27:S27"/>
    <mergeCell ref="B28:S28"/>
    <mergeCell ref="B29:S29"/>
    <mergeCell ref="B31:B36"/>
    <mergeCell ref="B37:B42"/>
    <mergeCell ref="B43:B48"/>
    <mergeCell ref="B49:B54"/>
    <mergeCell ref="B97:B102"/>
    <mergeCell ref="B61:B66"/>
    <mergeCell ref="B67:B72"/>
    <mergeCell ref="B73:B78"/>
    <mergeCell ref="B79:B84"/>
    <mergeCell ref="B85:B90"/>
    <mergeCell ref="B91:B96"/>
  </mergeCells>
  <hyperlinks>
    <hyperlink ref="P3" location="Índice!A1" display="Volver"/>
  </hyperlinks>
  <pageMargins left="0.70866141732283472" right="0.70866141732283472" top="0.74803149606299213" bottom="0.74803149606299213" header="0.31496062992125984" footer="0.31496062992125984"/>
  <pageSetup paperSize="14" scale="51" orientation="landscape" r:id="rId1"/>
  <rowBreaks count="1" manualBreakCount="1">
    <brk id="2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T57"/>
  <sheetViews>
    <sheetView showGridLines="0" zoomScale="90" zoomScaleNormal="90" workbookViewId="0"/>
  </sheetViews>
  <sheetFormatPr baseColWidth="10" defaultRowHeight="15" x14ac:dyDescent="0.25"/>
  <cols>
    <col min="1" max="1" width="6.7109375" style="203" customWidth="1"/>
    <col min="2" max="2" width="28.140625" style="203" bestFit="1" customWidth="1"/>
    <col min="3" max="3" width="17.85546875" style="203" customWidth="1"/>
    <col min="4" max="4" width="14.5703125" style="203" customWidth="1"/>
    <col min="5" max="5" width="15.42578125" style="232" customWidth="1"/>
    <col min="6" max="6" width="15.7109375" style="232" customWidth="1"/>
    <col min="7" max="7" width="17.28515625" style="232" customWidth="1"/>
    <col min="8" max="8" width="14.85546875" style="232" customWidth="1"/>
    <col min="9" max="9" width="13.140625" style="232" customWidth="1"/>
    <col min="10" max="10" width="12.85546875" style="232" customWidth="1"/>
    <col min="11" max="11" width="14.140625" style="232" customWidth="1"/>
    <col min="12" max="12" width="12.7109375" style="232" customWidth="1"/>
    <col min="13" max="13" width="14.5703125" style="232" customWidth="1"/>
    <col min="14" max="14" width="15" style="232" customWidth="1"/>
    <col min="15" max="15" width="13.5703125" style="232" customWidth="1"/>
    <col min="16" max="16" width="14.85546875" style="232" customWidth="1"/>
    <col min="17" max="17" width="15.7109375" style="232" bestFit="1" customWidth="1"/>
    <col min="18" max="18" width="15" style="232" bestFit="1" customWidth="1"/>
    <col min="19" max="19" width="22.5703125" style="232" bestFit="1" customWidth="1"/>
    <col min="20" max="20" width="9.140625" style="232" bestFit="1" customWidth="1"/>
    <col min="21" max="16384" width="11.42578125" style="203"/>
  </cols>
  <sheetData>
    <row r="1" spans="2:18" x14ac:dyDescent="0.25">
      <c r="B1" s="231"/>
      <c r="C1" s="231"/>
      <c r="D1" s="231"/>
      <c r="E1" s="231"/>
      <c r="F1" s="231"/>
      <c r="G1" s="231"/>
      <c r="H1" s="231"/>
      <c r="I1" s="231"/>
      <c r="J1" s="231"/>
      <c r="K1" s="231"/>
      <c r="L1" s="231"/>
      <c r="M1" s="231"/>
      <c r="N1" s="231"/>
      <c r="O1" s="231"/>
      <c r="P1" s="209"/>
      <c r="Q1" s="203"/>
    </row>
    <row r="2" spans="2:18" ht="15.75" x14ac:dyDescent="0.25">
      <c r="B2" s="1345" t="s">
        <v>135</v>
      </c>
      <c r="C2" s="1345"/>
      <c r="D2" s="1345"/>
      <c r="E2" s="1345"/>
      <c r="F2" s="1345"/>
      <c r="G2" s="1345"/>
      <c r="H2" s="1345"/>
      <c r="I2" s="1345"/>
      <c r="J2" s="1345"/>
      <c r="K2" s="1345"/>
      <c r="L2" s="1345"/>
      <c r="M2" s="1345"/>
      <c r="N2" s="1345"/>
      <c r="O2" s="1345"/>
      <c r="Q2" s="203"/>
    </row>
    <row r="3" spans="2:18" ht="15.75" x14ac:dyDescent="0.25">
      <c r="B3" s="1345" t="s">
        <v>13</v>
      </c>
      <c r="C3" s="1345"/>
      <c r="D3" s="1345"/>
      <c r="E3" s="1345"/>
      <c r="F3" s="1345"/>
      <c r="G3" s="1345"/>
      <c r="H3" s="1345"/>
      <c r="I3" s="1345"/>
      <c r="J3" s="1345"/>
      <c r="K3" s="1345"/>
      <c r="L3" s="1345"/>
      <c r="M3" s="1345"/>
      <c r="N3" s="1345"/>
      <c r="O3" s="1345"/>
      <c r="P3" s="896" t="s">
        <v>1059</v>
      </c>
      <c r="Q3" s="203"/>
    </row>
    <row r="4" spans="2:18" ht="15.75" x14ac:dyDescent="0.25">
      <c r="B4" s="1355" t="s">
        <v>136</v>
      </c>
      <c r="C4" s="1355"/>
      <c r="D4" s="1355"/>
      <c r="E4" s="1355"/>
      <c r="F4" s="1355"/>
      <c r="G4" s="1355"/>
      <c r="H4" s="1355"/>
      <c r="I4" s="1355"/>
      <c r="J4" s="1355"/>
      <c r="K4" s="1355"/>
      <c r="L4" s="1355"/>
      <c r="M4" s="1355"/>
      <c r="N4" s="1355"/>
      <c r="O4" s="1355"/>
      <c r="Q4" s="203"/>
    </row>
    <row r="5" spans="2:18" ht="15.75" x14ac:dyDescent="0.25">
      <c r="B5" s="947" t="s">
        <v>62</v>
      </c>
      <c r="C5" s="946" t="s">
        <v>14</v>
      </c>
      <c r="D5" s="946" t="s">
        <v>15</v>
      </c>
      <c r="E5" s="946" t="s">
        <v>16</v>
      </c>
      <c r="F5" s="946" t="s">
        <v>17</v>
      </c>
      <c r="G5" s="946" t="s">
        <v>18</v>
      </c>
      <c r="H5" s="946" t="s">
        <v>19</v>
      </c>
      <c r="I5" s="946" t="s">
        <v>20</v>
      </c>
      <c r="J5" s="946" t="s">
        <v>21</v>
      </c>
      <c r="K5" s="946" t="s">
        <v>22</v>
      </c>
      <c r="L5" s="946" t="s">
        <v>23</v>
      </c>
      <c r="M5" s="946" t="s">
        <v>24</v>
      </c>
      <c r="N5" s="946" t="s">
        <v>25</v>
      </c>
      <c r="O5" s="948" t="s">
        <v>40</v>
      </c>
      <c r="Q5" s="203"/>
    </row>
    <row r="6" spans="2:18" ht="15.75" x14ac:dyDescent="0.25">
      <c r="B6" s="949" t="s">
        <v>127</v>
      </c>
      <c r="C6" s="180">
        <v>44158613.467</v>
      </c>
      <c r="D6" s="180">
        <v>39856733.854000002</v>
      </c>
      <c r="E6" s="180">
        <v>46978091.53199999</v>
      </c>
      <c r="F6" s="180">
        <v>40105232.978</v>
      </c>
      <c r="G6" s="180">
        <v>47001897.967</v>
      </c>
      <c r="H6" s="180">
        <v>47765300.702</v>
      </c>
      <c r="I6" s="180">
        <v>46108487.910000004</v>
      </c>
      <c r="J6" s="180">
        <v>53350454.48300001</v>
      </c>
      <c r="K6" s="180">
        <v>47431889.356000006</v>
      </c>
      <c r="L6" s="180">
        <v>50807330.191999994</v>
      </c>
      <c r="M6" s="180">
        <v>50849335</v>
      </c>
      <c r="N6" s="180">
        <v>45389545</v>
      </c>
      <c r="O6" s="950">
        <v>559802912.44099998</v>
      </c>
      <c r="Q6" s="203"/>
    </row>
    <row r="7" spans="2:18" x14ac:dyDescent="0.25">
      <c r="B7" s="951" t="s">
        <v>63</v>
      </c>
      <c r="C7" s="233">
        <v>28322891.550999999</v>
      </c>
      <c r="D7" s="182">
        <v>24681399.484000001</v>
      </c>
      <c r="E7" s="182">
        <v>28702316.061999999</v>
      </c>
      <c r="F7" s="182">
        <v>24670410.91</v>
      </c>
      <c r="G7" s="182">
        <v>29356877.754999999</v>
      </c>
      <c r="H7" s="182">
        <v>30201863.338</v>
      </c>
      <c r="I7" s="182">
        <v>29041661.048999999</v>
      </c>
      <c r="J7" s="182">
        <v>34072476.343000002</v>
      </c>
      <c r="K7" s="182">
        <v>29800734.82</v>
      </c>
      <c r="L7" s="205">
        <v>32761594.827</v>
      </c>
      <c r="M7" s="205">
        <v>32035784</v>
      </c>
      <c r="N7" s="206">
        <v>29060843</v>
      </c>
      <c r="O7" s="206">
        <v>352708853.139</v>
      </c>
      <c r="Q7" s="203"/>
    </row>
    <row r="8" spans="2:18" x14ac:dyDescent="0.25">
      <c r="B8" s="951" t="s">
        <v>64</v>
      </c>
      <c r="C8" s="182">
        <v>8047181.733</v>
      </c>
      <c r="D8" s="182">
        <v>8054526.6359999999</v>
      </c>
      <c r="E8" s="182">
        <v>9363146.977</v>
      </c>
      <c r="F8" s="182">
        <v>8005393.9970000004</v>
      </c>
      <c r="G8" s="182">
        <v>8731930.091</v>
      </c>
      <c r="H8" s="182">
        <v>9167185.8609999996</v>
      </c>
      <c r="I8" s="182">
        <v>8624995.8010000009</v>
      </c>
      <c r="J8" s="182">
        <v>9567984.3279999997</v>
      </c>
      <c r="K8" s="182">
        <v>8962234.8959999997</v>
      </c>
      <c r="L8" s="205">
        <v>9253112.1860000007</v>
      </c>
      <c r="M8" s="205">
        <v>9726977</v>
      </c>
      <c r="N8" s="206">
        <v>8670758</v>
      </c>
      <c r="O8" s="206">
        <v>106175427.506</v>
      </c>
      <c r="Q8" s="203"/>
    </row>
    <row r="9" spans="2:18" x14ac:dyDescent="0.25">
      <c r="B9" s="951" t="s">
        <v>128</v>
      </c>
      <c r="C9" s="182">
        <v>3577985.443</v>
      </c>
      <c r="D9" s="182">
        <v>3211448.6060000001</v>
      </c>
      <c r="E9" s="182">
        <v>4446708.1830000002</v>
      </c>
      <c r="F9" s="182">
        <v>3352985.514</v>
      </c>
      <c r="G9" s="182">
        <v>4189409.3909999998</v>
      </c>
      <c r="H9" s="182">
        <v>3361466.7050000001</v>
      </c>
      <c r="I9" s="182">
        <v>3800306.1510000001</v>
      </c>
      <c r="J9" s="182">
        <v>4564960.6880000001</v>
      </c>
      <c r="K9" s="182">
        <v>3717162.0120000001</v>
      </c>
      <c r="L9" s="205">
        <v>3843415.4959999998</v>
      </c>
      <c r="M9" s="205">
        <v>4002915</v>
      </c>
      <c r="N9" s="206">
        <v>3279471</v>
      </c>
      <c r="O9" s="206">
        <v>45348234.189000003</v>
      </c>
      <c r="Q9" s="203"/>
    </row>
    <row r="10" spans="2:18" x14ac:dyDescent="0.25">
      <c r="B10" s="951" t="s">
        <v>129</v>
      </c>
      <c r="C10" s="182">
        <v>3211841.3309999998</v>
      </c>
      <c r="D10" s="182">
        <v>2931247.2319999998</v>
      </c>
      <c r="E10" s="182">
        <v>3418467.2820000001</v>
      </c>
      <c r="F10" s="182">
        <v>3148641.2409999999</v>
      </c>
      <c r="G10" s="182">
        <v>3493513.628</v>
      </c>
      <c r="H10" s="182">
        <v>3621044.696</v>
      </c>
      <c r="I10" s="182">
        <v>3472177.5550000002</v>
      </c>
      <c r="J10" s="182">
        <v>3979500.8760000002</v>
      </c>
      <c r="K10" s="182">
        <v>3459523.8250000002</v>
      </c>
      <c r="L10" s="205">
        <v>3977385.2310000001</v>
      </c>
      <c r="M10" s="205">
        <v>3828845</v>
      </c>
      <c r="N10" s="206">
        <v>3521103</v>
      </c>
      <c r="O10" s="206">
        <v>42063290.897</v>
      </c>
      <c r="Q10" s="203"/>
    </row>
    <row r="11" spans="2:18" x14ac:dyDescent="0.25">
      <c r="B11" s="952" t="s">
        <v>130</v>
      </c>
      <c r="C11" s="184">
        <v>998713.40899999999</v>
      </c>
      <c r="D11" s="184">
        <v>978111.89599999995</v>
      </c>
      <c r="E11" s="184">
        <v>1047453.028</v>
      </c>
      <c r="F11" s="184">
        <v>927801.31599999999</v>
      </c>
      <c r="G11" s="184">
        <v>1230167.102</v>
      </c>
      <c r="H11" s="184">
        <v>1413740.102</v>
      </c>
      <c r="I11" s="184">
        <v>1169347.3540000001</v>
      </c>
      <c r="J11" s="184">
        <v>1165532.2479999999</v>
      </c>
      <c r="K11" s="184">
        <v>1492233.8030000001</v>
      </c>
      <c r="L11" s="207">
        <v>971822.45200000005</v>
      </c>
      <c r="M11" s="207">
        <v>1254815</v>
      </c>
      <c r="N11" s="208">
        <v>857370</v>
      </c>
      <c r="O11" s="208">
        <v>13507107.709999999</v>
      </c>
      <c r="Q11" s="203"/>
    </row>
    <row r="12" spans="2:18" ht="15.75" x14ac:dyDescent="0.25">
      <c r="B12" s="1389" t="s">
        <v>132</v>
      </c>
      <c r="C12" s="210"/>
      <c r="D12" s="210"/>
      <c r="E12" s="210"/>
      <c r="F12" s="209"/>
      <c r="G12" s="209"/>
      <c r="H12" s="209"/>
      <c r="I12" s="209"/>
      <c r="J12" s="209"/>
      <c r="K12" s="209"/>
      <c r="L12" s="209"/>
      <c r="M12" s="209"/>
      <c r="N12" s="209"/>
      <c r="O12" s="209"/>
      <c r="Q12" s="203"/>
    </row>
    <row r="13" spans="2:18" x14ac:dyDescent="0.25">
      <c r="B13" s="1389" t="s">
        <v>137</v>
      </c>
      <c r="C13" s="209"/>
      <c r="D13" s="209"/>
      <c r="E13" s="209"/>
      <c r="F13" s="209"/>
      <c r="G13" s="209"/>
      <c r="H13" s="209"/>
      <c r="I13" s="209"/>
      <c r="J13" s="234"/>
      <c r="K13" s="209"/>
      <c r="L13" s="209"/>
      <c r="M13" s="209"/>
      <c r="N13" s="209"/>
      <c r="O13" s="209"/>
      <c r="Q13" s="203"/>
      <c r="R13" s="235"/>
    </row>
    <row r="15" spans="2:18" ht="15.75" x14ac:dyDescent="0.25">
      <c r="B15" s="1345" t="s">
        <v>138</v>
      </c>
      <c r="C15" s="1345"/>
      <c r="D15" s="1345"/>
      <c r="E15" s="1345"/>
      <c r="F15" s="1345"/>
      <c r="G15" s="1345"/>
      <c r="H15" s="1345"/>
      <c r="I15" s="1345"/>
      <c r="J15" s="1345"/>
      <c r="K15" s="1345"/>
      <c r="L15" s="1345"/>
      <c r="M15" s="1345"/>
      <c r="N15" s="1345"/>
      <c r="O15" s="1345"/>
      <c r="P15" s="236"/>
    </row>
    <row r="16" spans="2:18" ht="15.75" x14ac:dyDescent="0.25">
      <c r="B16" s="1345" t="s">
        <v>13</v>
      </c>
      <c r="C16" s="1345"/>
      <c r="D16" s="1345"/>
      <c r="E16" s="1345"/>
      <c r="F16" s="1345"/>
      <c r="G16" s="1345"/>
      <c r="H16" s="1345"/>
      <c r="I16" s="1345"/>
      <c r="J16" s="1345"/>
      <c r="K16" s="1345"/>
      <c r="L16" s="1345"/>
      <c r="M16" s="1345"/>
      <c r="N16" s="1345"/>
      <c r="O16" s="1345"/>
      <c r="P16" s="237"/>
      <c r="Q16" s="235"/>
    </row>
    <row r="17" spans="2:18" ht="15.75" x14ac:dyDescent="0.25">
      <c r="B17" s="1356" t="s">
        <v>136</v>
      </c>
      <c r="C17" s="1356"/>
      <c r="D17" s="1356"/>
      <c r="E17" s="1356"/>
      <c r="F17" s="1356"/>
      <c r="G17" s="1356"/>
      <c r="H17" s="1356"/>
      <c r="I17" s="1356"/>
      <c r="J17" s="1356"/>
      <c r="K17" s="1356"/>
      <c r="L17" s="1356"/>
      <c r="M17" s="1356"/>
      <c r="N17" s="1356"/>
      <c r="O17" s="1356"/>
      <c r="P17" s="238"/>
    </row>
    <row r="18" spans="2:18" ht="15.75" x14ac:dyDescent="0.25">
      <c r="B18" s="947" t="s">
        <v>62</v>
      </c>
      <c r="C18" s="946" t="s">
        <v>14</v>
      </c>
      <c r="D18" s="946" t="s">
        <v>15</v>
      </c>
      <c r="E18" s="946" t="s">
        <v>16</v>
      </c>
      <c r="F18" s="946" t="s">
        <v>17</v>
      </c>
      <c r="G18" s="946" t="s">
        <v>18</v>
      </c>
      <c r="H18" s="946" t="s">
        <v>19</v>
      </c>
      <c r="I18" s="946" t="s">
        <v>20</v>
      </c>
      <c r="J18" s="946" t="s">
        <v>21</v>
      </c>
      <c r="K18" s="946" t="s">
        <v>22</v>
      </c>
      <c r="L18" s="946" t="s">
        <v>23</v>
      </c>
      <c r="M18" s="946" t="s">
        <v>24</v>
      </c>
      <c r="N18" s="946" t="s">
        <v>25</v>
      </c>
      <c r="O18" s="948" t="s">
        <v>40</v>
      </c>
    </row>
    <row r="19" spans="2:18" ht="15.75" x14ac:dyDescent="0.25">
      <c r="B19" s="949" t="s">
        <v>127</v>
      </c>
      <c r="C19" s="180">
        <v>35762094.258000001</v>
      </c>
      <c r="D19" s="180">
        <v>32180615.822000004</v>
      </c>
      <c r="E19" s="180">
        <v>37862776.437000006</v>
      </c>
      <c r="F19" s="180">
        <v>32402314.280000001</v>
      </c>
      <c r="G19" s="180">
        <v>37816868.673999995</v>
      </c>
      <c r="H19" s="180">
        <v>38270623.528000005</v>
      </c>
      <c r="I19" s="180">
        <v>36991458.851000004</v>
      </c>
      <c r="J19" s="180">
        <v>42900090.361000001</v>
      </c>
      <c r="K19" s="180">
        <v>38228335.898000009</v>
      </c>
      <c r="L19" s="180">
        <v>41218302.556000002</v>
      </c>
      <c r="M19" s="180">
        <v>40898162</v>
      </c>
      <c r="N19" s="180">
        <v>36815165</v>
      </c>
      <c r="O19" s="950">
        <v>451346807.66500002</v>
      </c>
    </row>
    <row r="20" spans="2:18" x14ac:dyDescent="0.25">
      <c r="B20" s="951" t="s">
        <v>63</v>
      </c>
      <c r="C20" s="233">
        <v>23043659.903999999</v>
      </c>
      <c r="D20" s="233">
        <v>20101197.909000002</v>
      </c>
      <c r="E20" s="233">
        <v>23285249.745000001</v>
      </c>
      <c r="F20" s="233">
        <v>19986700.039000001</v>
      </c>
      <c r="G20" s="233">
        <v>23705898.228</v>
      </c>
      <c r="H20" s="182">
        <v>24195662.467999998</v>
      </c>
      <c r="I20" s="182">
        <v>23390761.276000001</v>
      </c>
      <c r="J20" s="182">
        <v>27542591.066</v>
      </c>
      <c r="K20" s="182">
        <v>24021452.272</v>
      </c>
      <c r="L20" s="182">
        <v>26752694.074999999</v>
      </c>
      <c r="M20" s="239">
        <v>25854361</v>
      </c>
      <c r="N20" s="239">
        <v>23620870</v>
      </c>
      <c r="O20" s="206">
        <v>285501097.98199999</v>
      </c>
    </row>
    <row r="21" spans="2:18" x14ac:dyDescent="0.25">
      <c r="B21" s="951" t="s">
        <v>64</v>
      </c>
      <c r="C21" s="182">
        <v>6504682.6950000003</v>
      </c>
      <c r="D21" s="182">
        <v>6440578.3870000001</v>
      </c>
      <c r="E21" s="182">
        <v>7501871.7539999997</v>
      </c>
      <c r="F21" s="182">
        <v>6450361.4630000005</v>
      </c>
      <c r="G21" s="182">
        <v>7035605.159</v>
      </c>
      <c r="H21" s="182">
        <v>7340539.9069999997</v>
      </c>
      <c r="I21" s="182">
        <v>6895584.6359999999</v>
      </c>
      <c r="J21" s="182">
        <v>7662234.0839999998</v>
      </c>
      <c r="K21" s="182">
        <v>7243020.0039999997</v>
      </c>
      <c r="L21" s="182">
        <v>7407875.2470000004</v>
      </c>
      <c r="M21" s="239">
        <v>7802789</v>
      </c>
      <c r="N21" s="239">
        <v>6974650</v>
      </c>
      <c r="O21" s="206">
        <v>85259792.335999995</v>
      </c>
    </row>
    <row r="22" spans="2:18" x14ac:dyDescent="0.25">
      <c r="B22" s="951" t="s">
        <v>128</v>
      </c>
      <c r="C22" s="182">
        <v>2780687.3459999999</v>
      </c>
      <c r="D22" s="182">
        <v>2475796.9190000002</v>
      </c>
      <c r="E22" s="182">
        <v>3456145.5359999998</v>
      </c>
      <c r="F22" s="182">
        <v>2641614.3679999998</v>
      </c>
      <c r="G22" s="182">
        <v>3234474.8960000002</v>
      </c>
      <c r="H22" s="182">
        <v>2660526.5589999999</v>
      </c>
      <c r="I22" s="182">
        <v>2937591.6719999998</v>
      </c>
      <c r="J22" s="182">
        <v>3538853.1370000001</v>
      </c>
      <c r="K22" s="182">
        <v>2926346.1009999998</v>
      </c>
      <c r="L22" s="182">
        <v>3046564.1630000002</v>
      </c>
      <c r="M22" s="239">
        <v>3136214</v>
      </c>
      <c r="N22" s="239">
        <v>2639984</v>
      </c>
      <c r="O22" s="206">
        <v>35474798.696999997</v>
      </c>
    </row>
    <row r="23" spans="2:18" x14ac:dyDescent="0.25">
      <c r="B23" s="951" t="s">
        <v>129</v>
      </c>
      <c r="C23" s="182">
        <v>2616204.895</v>
      </c>
      <c r="D23" s="182">
        <v>2366292.3459999999</v>
      </c>
      <c r="E23" s="182">
        <v>2765560.2850000001</v>
      </c>
      <c r="F23" s="182">
        <v>2566606.6510000001</v>
      </c>
      <c r="G23" s="182">
        <v>2836667.4029999999</v>
      </c>
      <c r="H23" s="182">
        <v>2920329.7030000002</v>
      </c>
      <c r="I23" s="182">
        <v>2814415.8829999999</v>
      </c>
      <c r="J23" s="182">
        <v>3202112.8489999999</v>
      </c>
      <c r="K23" s="182">
        <v>2820681.1260000002</v>
      </c>
      <c r="L23" s="182">
        <v>3217865.6540000001</v>
      </c>
      <c r="M23" s="239">
        <v>3081030</v>
      </c>
      <c r="N23" s="239">
        <v>2878199</v>
      </c>
      <c r="O23" s="206">
        <v>34085965.795000002</v>
      </c>
    </row>
    <row r="24" spans="2:18" x14ac:dyDescent="0.25">
      <c r="B24" s="952" t="s">
        <v>130</v>
      </c>
      <c r="C24" s="184">
        <v>816859.41799999995</v>
      </c>
      <c r="D24" s="184">
        <v>796750.26099999994</v>
      </c>
      <c r="E24" s="184">
        <v>853949.11699999997</v>
      </c>
      <c r="F24" s="184">
        <v>757031.75899999996</v>
      </c>
      <c r="G24" s="184">
        <v>1004222.988</v>
      </c>
      <c r="H24" s="184">
        <v>1153564.8910000001</v>
      </c>
      <c r="I24" s="184">
        <v>953105.38399999996</v>
      </c>
      <c r="J24" s="184">
        <v>954299.22499999998</v>
      </c>
      <c r="K24" s="184">
        <v>1216836.395</v>
      </c>
      <c r="L24" s="184">
        <v>793303.41700000002</v>
      </c>
      <c r="M24" s="240">
        <v>1023768</v>
      </c>
      <c r="N24" s="240">
        <v>701462</v>
      </c>
      <c r="O24" s="208">
        <v>11025152.854999999</v>
      </c>
    </row>
    <row r="25" spans="2:18" ht="15.75" x14ac:dyDescent="0.25">
      <c r="B25" s="1389" t="s">
        <v>132</v>
      </c>
      <c r="C25" s="210"/>
      <c r="D25" s="210"/>
      <c r="E25" s="210"/>
      <c r="F25" s="209"/>
      <c r="G25" s="209"/>
      <c r="H25" s="209"/>
      <c r="I25" s="209"/>
      <c r="J25" s="209"/>
      <c r="K25" s="209"/>
      <c r="L25" s="209"/>
      <c r="M25" s="209"/>
      <c r="N25" s="209"/>
      <c r="O25" s="209"/>
      <c r="P25" s="241"/>
    </row>
    <row r="26" spans="2:18" x14ac:dyDescent="0.25">
      <c r="B26" s="1389" t="s">
        <v>139</v>
      </c>
      <c r="C26" s="209"/>
      <c r="D26" s="209"/>
      <c r="E26" s="209"/>
      <c r="F26" s="209"/>
      <c r="G26" s="209"/>
      <c r="H26" s="234"/>
      <c r="I26" s="209"/>
      <c r="J26" s="242"/>
      <c r="K26" s="243"/>
      <c r="L26" s="242"/>
      <c r="M26" s="243"/>
      <c r="N26" s="242"/>
      <c r="O26" s="243"/>
      <c r="P26" s="242"/>
      <c r="Q26" s="243"/>
      <c r="R26" s="242"/>
    </row>
    <row r="27" spans="2:18" ht="15.75" x14ac:dyDescent="0.25">
      <c r="B27" s="241"/>
      <c r="C27" s="244"/>
      <c r="D27" s="244"/>
      <c r="E27" s="244"/>
      <c r="F27" s="244"/>
      <c r="G27" s="244"/>
      <c r="H27" s="241"/>
      <c r="I27" s="241"/>
      <c r="J27" s="241"/>
      <c r="K27" s="241"/>
      <c r="L27" s="241"/>
      <c r="M27" s="241"/>
      <c r="N27" s="241"/>
      <c r="O27" s="241"/>
    </row>
    <row r="28" spans="2:18" ht="15.75" x14ac:dyDescent="0.25">
      <c r="B28" s="1345"/>
      <c r="C28" s="1345"/>
      <c r="D28" s="1345"/>
      <c r="E28" s="1345"/>
      <c r="F28" s="1345"/>
      <c r="G28" s="1345"/>
      <c r="H28" s="1345"/>
      <c r="I28" s="1345"/>
      <c r="J28" s="1345"/>
      <c r="K28" s="1345"/>
      <c r="L28" s="1345"/>
      <c r="M28" s="1345"/>
      <c r="N28" s="1345"/>
      <c r="O28" s="1345"/>
      <c r="P28" s="1345"/>
    </row>
    <row r="29" spans="2:18" ht="15.75" x14ac:dyDescent="0.25">
      <c r="B29" s="1345" t="s">
        <v>140</v>
      </c>
      <c r="C29" s="1345"/>
      <c r="D29" s="1345"/>
      <c r="E29" s="1345"/>
      <c r="F29" s="1345"/>
      <c r="G29" s="1345"/>
      <c r="H29" s="1345"/>
      <c r="I29" s="1345"/>
      <c r="J29" s="1345"/>
      <c r="K29" s="1345"/>
      <c r="L29" s="1345"/>
      <c r="M29" s="1345"/>
      <c r="N29" s="1345"/>
      <c r="O29" s="1345"/>
      <c r="P29" s="236"/>
    </row>
    <row r="30" spans="2:18" ht="15.75" x14ac:dyDescent="0.25">
      <c r="B30" s="1345" t="s">
        <v>13</v>
      </c>
      <c r="C30" s="1345"/>
      <c r="D30" s="1345"/>
      <c r="E30" s="1345"/>
      <c r="F30" s="1345"/>
      <c r="G30" s="1345"/>
      <c r="H30" s="1345"/>
      <c r="I30" s="1345"/>
      <c r="J30" s="1345"/>
      <c r="K30" s="1345"/>
      <c r="L30" s="1345"/>
      <c r="M30" s="1345"/>
      <c r="N30" s="1345"/>
      <c r="O30" s="1345"/>
      <c r="P30" s="1345"/>
    </row>
    <row r="31" spans="2:18" ht="15.75" x14ac:dyDescent="0.25">
      <c r="B31" s="1355" t="s">
        <v>136</v>
      </c>
      <c r="C31" s="1355"/>
      <c r="D31" s="1355"/>
      <c r="E31" s="1355"/>
      <c r="F31" s="1355"/>
      <c r="G31" s="1355"/>
      <c r="H31" s="1355"/>
      <c r="I31" s="1355"/>
      <c r="J31" s="1355"/>
      <c r="K31" s="1355"/>
      <c r="L31" s="1355"/>
      <c r="M31" s="1355"/>
      <c r="N31" s="1355"/>
      <c r="O31" s="1355"/>
      <c r="P31" s="1355"/>
    </row>
    <row r="32" spans="2:18" ht="15.75" x14ac:dyDescent="0.25">
      <c r="B32" s="947" t="s">
        <v>141</v>
      </c>
      <c r="C32" s="946" t="s">
        <v>62</v>
      </c>
      <c r="D32" s="946" t="s">
        <v>14</v>
      </c>
      <c r="E32" s="946" t="s">
        <v>15</v>
      </c>
      <c r="F32" s="946" t="s">
        <v>16</v>
      </c>
      <c r="G32" s="946" t="s">
        <v>17</v>
      </c>
      <c r="H32" s="946" t="s">
        <v>18</v>
      </c>
      <c r="I32" s="946" t="s">
        <v>19</v>
      </c>
      <c r="J32" s="946" t="s">
        <v>20</v>
      </c>
      <c r="K32" s="946" t="s">
        <v>21</v>
      </c>
      <c r="L32" s="946" t="s">
        <v>22</v>
      </c>
      <c r="M32" s="946" t="s">
        <v>23</v>
      </c>
      <c r="N32" s="946" t="s">
        <v>24</v>
      </c>
      <c r="O32" s="946" t="s">
        <v>25</v>
      </c>
      <c r="P32" s="948" t="s">
        <v>40</v>
      </c>
    </row>
    <row r="33" spans="2:17" x14ac:dyDescent="0.25">
      <c r="B33" s="1351" t="s">
        <v>142</v>
      </c>
      <c r="C33" s="245" t="s">
        <v>40</v>
      </c>
      <c r="D33" s="246">
        <v>5147831.0260000005</v>
      </c>
      <c r="E33" s="246">
        <v>4683786.9610000001</v>
      </c>
      <c r="F33" s="246">
        <v>5558956.7669999991</v>
      </c>
      <c r="G33" s="246">
        <v>4700912.0879999995</v>
      </c>
      <c r="H33" s="246">
        <v>5611655.1469999999</v>
      </c>
      <c r="I33" s="246">
        <v>5795440.3430000003</v>
      </c>
      <c r="J33" s="246">
        <v>5550465.1910000006</v>
      </c>
      <c r="K33" s="246">
        <v>6358370.9569999995</v>
      </c>
      <c r="L33" s="246">
        <v>5600558.4229999995</v>
      </c>
      <c r="M33" s="246">
        <v>5837351.6639999999</v>
      </c>
      <c r="N33" s="246">
        <v>6055769</v>
      </c>
      <c r="O33" s="247">
        <v>5220073</v>
      </c>
      <c r="P33" s="247">
        <v>66121170.567000002</v>
      </c>
    </row>
    <row r="34" spans="2:17" x14ac:dyDescent="0.25">
      <c r="B34" s="1352"/>
      <c r="C34" s="199" t="s">
        <v>63</v>
      </c>
      <c r="D34" s="199">
        <v>3251202.5260000001</v>
      </c>
      <c r="E34" s="199">
        <v>2802662.9339999999</v>
      </c>
      <c r="F34" s="199">
        <v>3313542.9139999999</v>
      </c>
      <c r="G34" s="199">
        <v>2867125.662</v>
      </c>
      <c r="H34" s="199">
        <v>3457155.7680000002</v>
      </c>
      <c r="I34" s="199">
        <v>3681856.7760000001</v>
      </c>
      <c r="J34" s="199">
        <v>3449115.8420000002</v>
      </c>
      <c r="K34" s="199">
        <v>3984241.852</v>
      </c>
      <c r="L34" s="199">
        <v>3528402.898</v>
      </c>
      <c r="M34" s="199">
        <v>3668221.1850000001</v>
      </c>
      <c r="N34" s="227">
        <v>3771218</v>
      </c>
      <c r="O34" s="248">
        <v>3323643</v>
      </c>
      <c r="P34" s="953">
        <v>41098389.357000008</v>
      </c>
    </row>
    <row r="35" spans="2:17" x14ac:dyDescent="0.25">
      <c r="B35" s="1352"/>
      <c r="C35" s="199" t="s">
        <v>64</v>
      </c>
      <c r="D35" s="199">
        <v>942866.79</v>
      </c>
      <c r="E35" s="199">
        <v>985416.321</v>
      </c>
      <c r="F35" s="199">
        <v>1135002.5060000001</v>
      </c>
      <c r="G35" s="199">
        <v>949252.73300000001</v>
      </c>
      <c r="H35" s="199">
        <v>1039509.968</v>
      </c>
      <c r="I35" s="199">
        <v>1113486.4140000001</v>
      </c>
      <c r="J35" s="199">
        <v>1054158.844</v>
      </c>
      <c r="K35" s="199">
        <v>1159972.791</v>
      </c>
      <c r="L35" s="199">
        <v>1044965.794</v>
      </c>
      <c r="M35" s="199">
        <v>1122348.852</v>
      </c>
      <c r="N35" s="227">
        <v>1171435</v>
      </c>
      <c r="O35" s="248">
        <v>1031521</v>
      </c>
      <c r="P35" s="953">
        <v>12749937.013</v>
      </c>
    </row>
    <row r="36" spans="2:17" x14ac:dyDescent="0.25">
      <c r="B36" s="1352"/>
      <c r="C36" s="199" t="s">
        <v>128</v>
      </c>
      <c r="D36" s="199">
        <v>486694.17499999999</v>
      </c>
      <c r="E36" s="199">
        <v>448272.13099999999</v>
      </c>
      <c r="F36" s="199">
        <v>603680.21400000004</v>
      </c>
      <c r="G36" s="199">
        <v>433327.696</v>
      </c>
      <c r="H36" s="199">
        <v>587761.45799999998</v>
      </c>
      <c r="I36" s="199">
        <v>426111.75199999998</v>
      </c>
      <c r="J36" s="199">
        <v>525232.20900000003</v>
      </c>
      <c r="K36" s="199">
        <v>624136.55700000003</v>
      </c>
      <c r="L36" s="199">
        <v>480521.15700000001</v>
      </c>
      <c r="M36" s="199">
        <v>484961.47100000002</v>
      </c>
      <c r="N36" s="227">
        <v>527199</v>
      </c>
      <c r="O36" s="248">
        <v>387110</v>
      </c>
      <c r="P36" s="953">
        <v>6015007.8199999994</v>
      </c>
    </row>
    <row r="37" spans="2:17" x14ac:dyDescent="0.25">
      <c r="B37" s="1352"/>
      <c r="C37" s="199" t="s">
        <v>129</v>
      </c>
      <c r="D37" s="199">
        <v>359774.69699999999</v>
      </c>
      <c r="E37" s="199">
        <v>340853.14299999998</v>
      </c>
      <c r="F37" s="199">
        <v>393165.83399999997</v>
      </c>
      <c r="G37" s="199">
        <v>350368.56800000003</v>
      </c>
      <c r="H37" s="199">
        <v>394960.46899999998</v>
      </c>
      <c r="I37" s="199">
        <v>421871.82199999999</v>
      </c>
      <c r="J37" s="199">
        <v>395404.261</v>
      </c>
      <c r="K37" s="199">
        <v>467025.08299999998</v>
      </c>
      <c r="L37" s="199">
        <v>385040.27399999998</v>
      </c>
      <c r="M37" s="199">
        <v>457522.61200000002</v>
      </c>
      <c r="N37" s="227">
        <v>450513</v>
      </c>
      <c r="O37" s="248">
        <v>386349</v>
      </c>
      <c r="P37" s="953">
        <v>4802848.7630000003</v>
      </c>
    </row>
    <row r="38" spans="2:17" x14ac:dyDescent="0.25">
      <c r="B38" s="1353"/>
      <c r="C38" s="199" t="s">
        <v>130</v>
      </c>
      <c r="D38" s="199">
        <v>107292.838</v>
      </c>
      <c r="E38" s="199">
        <v>106582.432</v>
      </c>
      <c r="F38" s="199">
        <v>113565.299</v>
      </c>
      <c r="G38" s="199">
        <v>100837.429</v>
      </c>
      <c r="H38" s="199">
        <v>132267.484</v>
      </c>
      <c r="I38" s="199">
        <v>152113.579</v>
      </c>
      <c r="J38" s="199">
        <v>126554.035</v>
      </c>
      <c r="K38" s="199">
        <v>122994.674</v>
      </c>
      <c r="L38" s="199">
        <v>161628.29999999999</v>
      </c>
      <c r="M38" s="199">
        <v>104297.54399999999</v>
      </c>
      <c r="N38" s="227">
        <v>135404</v>
      </c>
      <c r="O38" s="248">
        <v>91450</v>
      </c>
      <c r="P38" s="953">
        <v>1454987.6140000001</v>
      </c>
    </row>
    <row r="39" spans="2:17" x14ac:dyDescent="0.25">
      <c r="B39" s="1351" t="s">
        <v>143</v>
      </c>
      <c r="C39" s="245" t="s">
        <v>40</v>
      </c>
      <c r="D39" s="246">
        <v>3247940.0159999998</v>
      </c>
      <c r="E39" s="246">
        <v>2991489.074</v>
      </c>
      <c r="F39" s="246">
        <v>3555465.9410000001</v>
      </c>
      <c r="G39" s="246">
        <v>3000903.0070000002</v>
      </c>
      <c r="H39" s="246">
        <v>3572343.253</v>
      </c>
      <c r="I39" s="246">
        <v>3698088.1319999998</v>
      </c>
      <c r="J39" s="246">
        <v>3565696.983</v>
      </c>
      <c r="K39" s="246">
        <v>4090407.665</v>
      </c>
      <c r="L39" s="246">
        <v>3602048.0439999998</v>
      </c>
      <c r="M39" s="246">
        <v>3750612.872</v>
      </c>
      <c r="N39" s="246">
        <v>3893868</v>
      </c>
      <c r="O39" s="246">
        <v>3352697</v>
      </c>
      <c r="P39" s="247">
        <v>42321559.986999996</v>
      </c>
    </row>
    <row r="40" spans="2:17" x14ac:dyDescent="0.25">
      <c r="B40" s="1352"/>
      <c r="C40" s="199" t="s">
        <v>63</v>
      </c>
      <c r="D40" s="199">
        <v>2027712.7080000001</v>
      </c>
      <c r="E40" s="199">
        <v>1777100.4550000001</v>
      </c>
      <c r="F40" s="199">
        <v>2103058.3459999999</v>
      </c>
      <c r="G40" s="199">
        <v>1816009.318</v>
      </c>
      <c r="H40" s="199">
        <v>2193239.6179999998</v>
      </c>
      <c r="I40" s="199">
        <v>2323729.219</v>
      </c>
      <c r="J40" s="199">
        <v>2201420.676</v>
      </c>
      <c r="K40" s="199">
        <v>2544681.9819999998</v>
      </c>
      <c r="L40" s="199">
        <v>2250395.7949999999</v>
      </c>
      <c r="M40" s="199">
        <v>2340175.912</v>
      </c>
      <c r="N40" s="227">
        <v>2409336</v>
      </c>
      <c r="O40" s="248">
        <v>2115217</v>
      </c>
      <c r="P40" s="953">
        <v>26102077.028999999</v>
      </c>
    </row>
    <row r="41" spans="2:17" x14ac:dyDescent="0.25">
      <c r="B41" s="1352"/>
      <c r="C41" s="199" t="s">
        <v>64</v>
      </c>
      <c r="D41" s="199">
        <v>599204.91399999999</v>
      </c>
      <c r="E41" s="199">
        <v>628141.53500000003</v>
      </c>
      <c r="F41" s="199">
        <v>725848.23699999996</v>
      </c>
      <c r="G41" s="199">
        <v>605262.78500000003</v>
      </c>
      <c r="H41" s="199">
        <v>656368.21200000006</v>
      </c>
      <c r="I41" s="199">
        <v>712635.61300000001</v>
      </c>
      <c r="J41" s="199">
        <v>674755.86100000003</v>
      </c>
      <c r="K41" s="199">
        <v>745159.50899999996</v>
      </c>
      <c r="L41" s="199">
        <v>673788.72100000002</v>
      </c>
      <c r="M41" s="199">
        <v>722333.39</v>
      </c>
      <c r="N41" s="227">
        <v>752104</v>
      </c>
      <c r="O41" s="248">
        <v>664101</v>
      </c>
      <c r="P41" s="953">
        <v>8159703.7769999988</v>
      </c>
    </row>
    <row r="42" spans="2:17" x14ac:dyDescent="0.25">
      <c r="B42" s="1352"/>
      <c r="C42" s="199" t="s">
        <v>128</v>
      </c>
      <c r="D42" s="199">
        <v>310603.92200000002</v>
      </c>
      <c r="E42" s="199">
        <v>287379.55599999998</v>
      </c>
      <c r="F42" s="199">
        <v>386882.43300000002</v>
      </c>
      <c r="G42" s="199">
        <v>278043.45</v>
      </c>
      <c r="H42" s="199">
        <v>367173.03700000001</v>
      </c>
      <c r="I42" s="199">
        <v>274828.39399999997</v>
      </c>
      <c r="J42" s="199">
        <v>337482.27</v>
      </c>
      <c r="K42" s="199">
        <v>401970.99400000001</v>
      </c>
      <c r="L42" s="199">
        <v>310294.75400000002</v>
      </c>
      <c r="M42" s="199">
        <v>311889.86200000002</v>
      </c>
      <c r="N42" s="227">
        <v>339501</v>
      </c>
      <c r="O42" s="248">
        <v>252377</v>
      </c>
      <c r="P42" s="953">
        <v>3858426.6720000003</v>
      </c>
    </row>
    <row r="43" spans="2:17" x14ac:dyDescent="0.25">
      <c r="B43" s="1352"/>
      <c r="C43" s="199" t="s">
        <v>129</v>
      </c>
      <c r="D43" s="199">
        <v>235861.739</v>
      </c>
      <c r="E43" s="199">
        <v>224101.74299999999</v>
      </c>
      <c r="F43" s="199">
        <v>259741.163</v>
      </c>
      <c r="G43" s="199">
        <v>231666.022</v>
      </c>
      <c r="H43" s="199">
        <v>261885.75599999999</v>
      </c>
      <c r="I43" s="199">
        <v>278843.17099999997</v>
      </c>
      <c r="J43" s="199">
        <v>262357.41100000002</v>
      </c>
      <c r="K43" s="199">
        <v>310362.94400000002</v>
      </c>
      <c r="L43" s="199">
        <v>253802.42499999999</v>
      </c>
      <c r="M43" s="199">
        <v>301996.96500000003</v>
      </c>
      <c r="N43" s="227">
        <v>297302</v>
      </c>
      <c r="O43" s="248">
        <v>256555</v>
      </c>
      <c r="P43" s="953">
        <v>3174476.3389999997</v>
      </c>
    </row>
    <row r="44" spans="2:17" x14ac:dyDescent="0.25">
      <c r="B44" s="1353"/>
      <c r="C44" s="199" t="s">
        <v>130</v>
      </c>
      <c r="D44" s="199">
        <v>74556.732999999993</v>
      </c>
      <c r="E44" s="199">
        <v>74765.785000000003</v>
      </c>
      <c r="F44" s="199">
        <v>79935.762000000002</v>
      </c>
      <c r="G44" s="199">
        <v>69921.432000000001</v>
      </c>
      <c r="H44" s="199">
        <v>93676.63</v>
      </c>
      <c r="I44" s="199">
        <v>108051.735</v>
      </c>
      <c r="J44" s="199">
        <v>89680.764999999999</v>
      </c>
      <c r="K44" s="199">
        <v>88232.236000000004</v>
      </c>
      <c r="L44" s="199">
        <v>113766.349</v>
      </c>
      <c r="M44" s="199">
        <v>74216.743000000002</v>
      </c>
      <c r="N44" s="227">
        <v>95625</v>
      </c>
      <c r="O44" s="248">
        <v>64447</v>
      </c>
      <c r="P44" s="953">
        <v>1026876.17</v>
      </c>
    </row>
    <row r="45" spans="2:17" x14ac:dyDescent="0.25">
      <c r="B45" s="1351" t="s">
        <v>144</v>
      </c>
      <c r="C45" s="245" t="s">
        <v>40</v>
      </c>
      <c r="D45" s="246">
        <v>748.16700000000003</v>
      </c>
      <c r="E45" s="246">
        <v>841.99699999999996</v>
      </c>
      <c r="F45" s="246">
        <v>892.38700000000006</v>
      </c>
      <c r="G45" s="246">
        <v>1103.6029999999998</v>
      </c>
      <c r="H45" s="246">
        <v>1030.893</v>
      </c>
      <c r="I45" s="246">
        <v>1148.6990000000001</v>
      </c>
      <c r="J45" s="246">
        <v>866.71499999999992</v>
      </c>
      <c r="K45" s="246">
        <v>1585.5</v>
      </c>
      <c r="L45" s="246">
        <v>946.99099999999999</v>
      </c>
      <c r="M45" s="246">
        <v>1063.0999999999999</v>
      </c>
      <c r="N45" s="246">
        <v>1536</v>
      </c>
      <c r="O45" s="246">
        <v>1610</v>
      </c>
      <c r="P45" s="247">
        <v>13374.052</v>
      </c>
      <c r="Q45" s="249"/>
    </row>
    <row r="46" spans="2:17" x14ac:dyDescent="0.25">
      <c r="B46" s="1352"/>
      <c r="C46" s="199" t="s">
        <v>63</v>
      </c>
      <c r="D46" s="199">
        <v>316.41300000000001</v>
      </c>
      <c r="E46" s="199">
        <v>438.18599999999998</v>
      </c>
      <c r="F46" s="199">
        <v>465.05700000000002</v>
      </c>
      <c r="G46" s="199">
        <v>575.89099999999996</v>
      </c>
      <c r="H46" s="199">
        <v>584.14099999999996</v>
      </c>
      <c r="I46" s="199">
        <v>614.875</v>
      </c>
      <c r="J46" s="199">
        <v>363.255</v>
      </c>
      <c r="K46" s="199">
        <v>961.44299999999998</v>
      </c>
      <c r="L46" s="199">
        <v>483.85500000000002</v>
      </c>
      <c r="M46" s="199">
        <v>503.65499999999997</v>
      </c>
      <c r="N46" s="227">
        <v>869</v>
      </c>
      <c r="O46" s="248">
        <v>1114</v>
      </c>
      <c r="P46" s="953">
        <v>7289.7709999999997</v>
      </c>
    </row>
    <row r="47" spans="2:17" x14ac:dyDescent="0.25">
      <c r="B47" s="1352"/>
      <c r="C47" s="199" t="s">
        <v>64</v>
      </c>
      <c r="D47" s="199">
        <v>427.334</v>
      </c>
      <c r="E47" s="199">
        <v>390.39299999999997</v>
      </c>
      <c r="F47" s="199">
        <v>424.48</v>
      </c>
      <c r="G47" s="199">
        <v>517.01599999999996</v>
      </c>
      <c r="H47" s="199">
        <v>446.75200000000001</v>
      </c>
      <c r="I47" s="199">
        <v>523.92700000000002</v>
      </c>
      <c r="J47" s="199">
        <v>496.46</v>
      </c>
      <c r="K47" s="199">
        <v>617.94399999999996</v>
      </c>
      <c r="L47" s="199">
        <v>460.37700000000001</v>
      </c>
      <c r="M47" s="199">
        <v>554.697</v>
      </c>
      <c r="N47" s="227">
        <v>649</v>
      </c>
      <c r="O47" s="248">
        <v>485</v>
      </c>
      <c r="P47" s="953">
        <v>5993.38</v>
      </c>
    </row>
    <row r="48" spans="2:17" x14ac:dyDescent="0.25">
      <c r="B48" s="1352"/>
      <c r="C48" s="199" t="s">
        <v>128</v>
      </c>
      <c r="D48" s="199">
        <v>0</v>
      </c>
      <c r="E48" s="199">
        <v>0</v>
      </c>
      <c r="F48" s="199">
        <v>0</v>
      </c>
      <c r="G48" s="199">
        <v>0</v>
      </c>
      <c r="H48" s="199">
        <v>0</v>
      </c>
      <c r="I48" s="199">
        <v>0</v>
      </c>
      <c r="J48" s="199">
        <v>0</v>
      </c>
      <c r="K48" s="199">
        <v>0</v>
      </c>
      <c r="L48" s="199">
        <v>0</v>
      </c>
      <c r="M48" s="199">
        <v>0</v>
      </c>
      <c r="N48" s="227">
        <v>0</v>
      </c>
      <c r="O48" s="248">
        <v>0</v>
      </c>
      <c r="P48" s="953">
        <v>0</v>
      </c>
    </row>
    <row r="49" spans="2:16" x14ac:dyDescent="0.25">
      <c r="B49" s="1352"/>
      <c r="C49" s="199" t="s">
        <v>129</v>
      </c>
      <c r="D49" s="199">
        <v>0</v>
      </c>
      <c r="E49" s="199">
        <v>0</v>
      </c>
      <c r="F49" s="199">
        <v>0</v>
      </c>
      <c r="G49" s="199">
        <v>0</v>
      </c>
      <c r="H49" s="199">
        <v>0</v>
      </c>
      <c r="I49" s="199">
        <v>0</v>
      </c>
      <c r="J49" s="199">
        <v>0</v>
      </c>
      <c r="K49" s="199">
        <v>0</v>
      </c>
      <c r="L49" s="199">
        <v>0</v>
      </c>
      <c r="M49" s="199">
        <v>0</v>
      </c>
      <c r="N49" s="227">
        <v>0</v>
      </c>
      <c r="O49" s="248">
        <v>0</v>
      </c>
      <c r="P49" s="953">
        <v>0</v>
      </c>
    </row>
    <row r="50" spans="2:16" x14ac:dyDescent="0.25">
      <c r="B50" s="1353"/>
      <c r="C50" s="199" t="s">
        <v>130</v>
      </c>
      <c r="D50" s="199">
        <v>4.42</v>
      </c>
      <c r="E50" s="199">
        <v>13.417999999999999</v>
      </c>
      <c r="F50" s="199">
        <v>2.85</v>
      </c>
      <c r="G50" s="199">
        <v>10.696</v>
      </c>
      <c r="H50" s="199">
        <v>0</v>
      </c>
      <c r="I50" s="199">
        <v>9.8970000000000002</v>
      </c>
      <c r="J50" s="199">
        <v>7</v>
      </c>
      <c r="K50" s="199">
        <v>6.1130000000000004</v>
      </c>
      <c r="L50" s="199">
        <v>2.7589999999999999</v>
      </c>
      <c r="M50" s="199">
        <v>4.7480000000000002</v>
      </c>
      <c r="N50" s="227">
        <v>18</v>
      </c>
      <c r="O50" s="248">
        <v>11</v>
      </c>
      <c r="P50" s="953">
        <v>90.900999999999996</v>
      </c>
    </row>
    <row r="51" spans="2:16" x14ac:dyDescent="0.25">
      <c r="B51" s="1351" t="s">
        <v>145</v>
      </c>
      <c r="C51" s="245" t="s">
        <v>40</v>
      </c>
      <c r="D51" s="246">
        <v>8396519.2089999989</v>
      </c>
      <c r="E51" s="246">
        <v>7676118.0319999997</v>
      </c>
      <c r="F51" s="246">
        <v>9115315.0950000007</v>
      </c>
      <c r="G51" s="246">
        <v>7702918.6979999999</v>
      </c>
      <c r="H51" s="246">
        <v>9185029.2929999996</v>
      </c>
      <c r="I51" s="246">
        <v>9494677.1740000006</v>
      </c>
      <c r="J51" s="246">
        <v>9117028.8890000004</v>
      </c>
      <c r="K51" s="246">
        <v>10450364.122000001</v>
      </c>
      <c r="L51" s="246">
        <v>9203553.4580000006</v>
      </c>
      <c r="M51" s="246">
        <v>9589027.6359999999</v>
      </c>
      <c r="N51" s="246">
        <v>9951173</v>
      </c>
      <c r="O51" s="246">
        <v>8574380</v>
      </c>
      <c r="P51" s="247">
        <v>108456104.60600001</v>
      </c>
    </row>
    <row r="52" spans="2:16" x14ac:dyDescent="0.25">
      <c r="B52" s="1352"/>
      <c r="C52" s="199" t="s">
        <v>63</v>
      </c>
      <c r="D52" s="199">
        <v>5279231.6469999999</v>
      </c>
      <c r="E52" s="199">
        <v>4580201.5750000002</v>
      </c>
      <c r="F52" s="199">
        <v>5417066.3169999998</v>
      </c>
      <c r="G52" s="199">
        <v>4683710.8710000003</v>
      </c>
      <c r="H52" s="199">
        <v>5650979.5269999998</v>
      </c>
      <c r="I52" s="199">
        <v>6006200.8700000001</v>
      </c>
      <c r="J52" s="199">
        <v>5650899.773</v>
      </c>
      <c r="K52" s="199">
        <v>6529885.2769999998</v>
      </c>
      <c r="L52" s="199">
        <v>5779282.5480000004</v>
      </c>
      <c r="M52" s="199">
        <v>6008900.7520000003</v>
      </c>
      <c r="N52" s="199">
        <v>6181423</v>
      </c>
      <c r="O52" s="199">
        <v>5439974</v>
      </c>
      <c r="P52" s="248">
        <v>67207756.157000005</v>
      </c>
    </row>
    <row r="53" spans="2:16" x14ac:dyDescent="0.25">
      <c r="B53" s="1352"/>
      <c r="C53" s="199" t="s">
        <v>64</v>
      </c>
      <c r="D53" s="199">
        <v>1542499.0379999999</v>
      </c>
      <c r="E53" s="199">
        <v>1613948.2490000001</v>
      </c>
      <c r="F53" s="199">
        <v>1861275.223</v>
      </c>
      <c r="G53" s="199">
        <v>1555032.5340000002</v>
      </c>
      <c r="H53" s="199">
        <v>1696324.9320000003</v>
      </c>
      <c r="I53" s="199">
        <v>1826645.9540000001</v>
      </c>
      <c r="J53" s="199">
        <v>1729411.165</v>
      </c>
      <c r="K53" s="199">
        <v>1905750.2439999997</v>
      </c>
      <c r="L53" s="199">
        <v>1719214.8920000002</v>
      </c>
      <c r="M53" s="199">
        <v>1845236.939</v>
      </c>
      <c r="N53" s="199">
        <v>1924188</v>
      </c>
      <c r="O53" s="199">
        <v>1696107</v>
      </c>
      <c r="P53" s="248">
        <v>20915634.169999998</v>
      </c>
    </row>
    <row r="54" spans="2:16" x14ac:dyDescent="0.25">
      <c r="B54" s="1352"/>
      <c r="C54" s="199" t="s">
        <v>128</v>
      </c>
      <c r="D54" s="199">
        <v>797298.09700000007</v>
      </c>
      <c r="E54" s="199">
        <v>735651.68699999992</v>
      </c>
      <c r="F54" s="199">
        <v>990562.64700000011</v>
      </c>
      <c r="G54" s="199">
        <v>711371.14599999995</v>
      </c>
      <c r="H54" s="199">
        <v>954934.495</v>
      </c>
      <c r="I54" s="199">
        <v>700940.14599999995</v>
      </c>
      <c r="J54" s="199">
        <v>862714.47900000005</v>
      </c>
      <c r="K54" s="199">
        <v>1026107.551</v>
      </c>
      <c r="L54" s="199">
        <v>790815.91100000008</v>
      </c>
      <c r="M54" s="199">
        <v>796851.3330000001</v>
      </c>
      <c r="N54" s="199">
        <v>866700</v>
      </c>
      <c r="O54" s="199">
        <v>639487</v>
      </c>
      <c r="P54" s="248">
        <v>9873434.4920000006</v>
      </c>
    </row>
    <row r="55" spans="2:16" x14ac:dyDescent="0.25">
      <c r="B55" s="1352"/>
      <c r="C55" s="199" t="s">
        <v>129</v>
      </c>
      <c r="D55" s="199">
        <v>595636.43599999999</v>
      </c>
      <c r="E55" s="199">
        <v>564954.88599999994</v>
      </c>
      <c r="F55" s="199">
        <v>652906.99699999997</v>
      </c>
      <c r="G55" s="199">
        <v>582034.59000000008</v>
      </c>
      <c r="H55" s="199">
        <v>656846.22499999998</v>
      </c>
      <c r="I55" s="199">
        <v>700714.99300000002</v>
      </c>
      <c r="J55" s="199">
        <v>657761.67200000002</v>
      </c>
      <c r="K55" s="199">
        <v>777388.027</v>
      </c>
      <c r="L55" s="199">
        <v>638842.69900000002</v>
      </c>
      <c r="M55" s="199">
        <v>759519.57700000005</v>
      </c>
      <c r="N55" s="199">
        <v>747815</v>
      </c>
      <c r="O55" s="199">
        <v>642904</v>
      </c>
      <c r="P55" s="248">
        <v>7977325.102</v>
      </c>
    </row>
    <row r="56" spans="2:16" x14ac:dyDescent="0.25">
      <c r="B56" s="1354"/>
      <c r="C56" s="225" t="s">
        <v>130</v>
      </c>
      <c r="D56" s="225">
        <v>181853.99100000001</v>
      </c>
      <c r="E56" s="225">
        <v>181361.63500000001</v>
      </c>
      <c r="F56" s="225">
        <v>193503.91099999999</v>
      </c>
      <c r="G56" s="225">
        <v>170769.557</v>
      </c>
      <c r="H56" s="225">
        <v>225944.114</v>
      </c>
      <c r="I56" s="225">
        <v>260175.21100000001</v>
      </c>
      <c r="J56" s="225">
        <v>216241.8</v>
      </c>
      <c r="K56" s="225">
        <v>211233.02300000002</v>
      </c>
      <c r="L56" s="225">
        <v>275397.408</v>
      </c>
      <c r="M56" s="225">
        <v>178519.035</v>
      </c>
      <c r="N56" s="225">
        <v>231047</v>
      </c>
      <c r="O56" s="225">
        <v>155908</v>
      </c>
      <c r="P56" s="954">
        <v>2481954.6850000005</v>
      </c>
    </row>
    <row r="57" spans="2:16" x14ac:dyDescent="0.25">
      <c r="B57" s="250"/>
      <c r="C57" s="250"/>
      <c r="D57" s="250"/>
      <c r="E57" s="251"/>
      <c r="F57" s="251"/>
      <c r="G57" s="251"/>
      <c r="H57" s="251"/>
      <c r="I57" s="251"/>
      <c r="J57" s="251"/>
      <c r="K57" s="251"/>
      <c r="L57" s="251"/>
      <c r="M57" s="251"/>
      <c r="N57" s="251"/>
      <c r="O57" s="251"/>
      <c r="P57" s="252"/>
    </row>
  </sheetData>
  <mergeCells count="14">
    <mergeCell ref="B17:O17"/>
    <mergeCell ref="B2:O2"/>
    <mergeCell ref="B3:O3"/>
    <mergeCell ref="B4:O4"/>
    <mergeCell ref="B15:O15"/>
    <mergeCell ref="B16:O16"/>
    <mergeCell ref="B45:B50"/>
    <mergeCell ref="B51:B56"/>
    <mergeCell ref="B28:P28"/>
    <mergeCell ref="B29:O29"/>
    <mergeCell ref="B30:P30"/>
    <mergeCell ref="B31:P31"/>
    <mergeCell ref="B33:B38"/>
    <mergeCell ref="B39:B44"/>
  </mergeCells>
  <hyperlinks>
    <hyperlink ref="P3" location="Índice!A1" display="Volver"/>
  </hyperlinks>
  <pageMargins left="0.70866141732283472" right="0.70866141732283472" top="0.74803149606299213" bottom="0.74803149606299213" header="0.31496062992125984" footer="0.31496062992125984"/>
  <pageSetup paperSize="1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33"/>
  <sheetViews>
    <sheetView showGridLines="0" zoomScale="90" zoomScaleNormal="90" workbookViewId="0"/>
  </sheetViews>
  <sheetFormatPr baseColWidth="10" defaultColWidth="42.5703125" defaultRowHeight="12.75" x14ac:dyDescent="0.2"/>
  <cols>
    <col min="1" max="1" width="6.7109375" style="253" customWidth="1"/>
    <col min="2" max="2" width="40.5703125" style="254" customWidth="1"/>
    <col min="3" max="10" width="8.140625" style="255" bestFit="1" customWidth="1"/>
    <col min="11" max="11" width="11.42578125" style="255" bestFit="1" customWidth="1"/>
    <col min="12" max="12" width="8.140625" style="255" bestFit="1" customWidth="1"/>
    <col min="13" max="13" width="11" style="255" bestFit="1" customWidth="1"/>
    <col min="14" max="14" width="10.28515625" style="255" bestFit="1" customWidth="1"/>
    <col min="15" max="15" width="9.28515625" style="255" bestFit="1" customWidth="1"/>
    <col min="16" max="16" width="8.140625" style="253" customWidth="1"/>
    <col min="17" max="17" width="8" style="253" customWidth="1"/>
    <col min="18" max="18" width="8.85546875" style="253" customWidth="1"/>
    <col min="19" max="19" width="8.42578125" style="253" customWidth="1"/>
    <col min="20" max="20" width="8.85546875" style="253" customWidth="1"/>
    <col min="21" max="21" width="9.28515625" style="253" customWidth="1"/>
    <col min="22" max="22" width="7.42578125" style="253" customWidth="1"/>
    <col min="23" max="24" width="8.42578125" style="253" customWidth="1"/>
    <col min="25" max="25" width="6.28515625" style="253" customWidth="1"/>
    <col min="26" max="26" width="8.5703125" style="253" customWidth="1"/>
    <col min="27" max="16384" width="42.5703125" style="253"/>
  </cols>
  <sheetData>
    <row r="1" spans="2:18" ht="24" customHeight="1" x14ac:dyDescent="0.2"/>
    <row r="2" spans="2:18" ht="15.75" customHeight="1" x14ac:dyDescent="0.25">
      <c r="B2" s="1358" t="s">
        <v>146</v>
      </c>
      <c r="C2" s="1358"/>
      <c r="D2" s="1358"/>
      <c r="E2" s="1358"/>
      <c r="F2" s="1358"/>
      <c r="G2" s="1358"/>
      <c r="H2" s="1358"/>
      <c r="I2" s="1358"/>
      <c r="J2" s="1358"/>
      <c r="K2" s="1358"/>
      <c r="L2" s="1358"/>
      <c r="M2" s="1358"/>
      <c r="N2" s="1358"/>
      <c r="O2" s="1358"/>
      <c r="P2" s="896" t="s">
        <v>1059</v>
      </c>
    </row>
    <row r="3" spans="2:18" ht="15.75" customHeight="1" x14ac:dyDescent="0.25">
      <c r="B3" s="1358" t="s">
        <v>13</v>
      </c>
      <c r="C3" s="1358"/>
      <c r="D3" s="1358"/>
      <c r="E3" s="1358"/>
      <c r="F3" s="1358"/>
      <c r="G3" s="1358"/>
      <c r="H3" s="1358"/>
      <c r="I3" s="1358"/>
      <c r="J3" s="1358"/>
      <c r="K3" s="1358"/>
      <c r="L3" s="1358"/>
      <c r="M3" s="1358"/>
      <c r="N3" s="1358"/>
      <c r="O3" s="1358"/>
    </row>
    <row r="4" spans="2:18" ht="15.75" customHeight="1" x14ac:dyDescent="0.2">
      <c r="B4" s="899"/>
      <c r="C4" s="256"/>
      <c r="D4" s="899"/>
      <c r="E4" s="899"/>
      <c r="F4" s="899"/>
      <c r="G4" s="899"/>
      <c r="H4" s="899"/>
      <c r="I4" s="899"/>
      <c r="J4" s="899"/>
      <c r="K4" s="899"/>
      <c r="L4" s="899"/>
      <c r="M4" s="899"/>
      <c r="N4" s="899"/>
      <c r="O4" s="899"/>
    </row>
    <row r="5" spans="2:18" ht="15" x14ac:dyDescent="0.2">
      <c r="B5" s="1269" t="s">
        <v>147</v>
      </c>
      <c r="C5" s="1270" t="s">
        <v>28</v>
      </c>
      <c r="D5" s="1271" t="s">
        <v>29</v>
      </c>
      <c r="E5" s="1271" t="s">
        <v>30</v>
      </c>
      <c r="F5" s="1271" t="s">
        <v>31</v>
      </c>
      <c r="G5" s="1271" t="s">
        <v>32</v>
      </c>
      <c r="H5" s="1271" t="s">
        <v>33</v>
      </c>
      <c r="I5" s="1271" t="s">
        <v>34</v>
      </c>
      <c r="J5" s="1271" t="s">
        <v>35</v>
      </c>
      <c r="K5" s="1271" t="s">
        <v>36</v>
      </c>
      <c r="L5" s="1271" t="s">
        <v>37</v>
      </c>
      <c r="M5" s="1271" t="s">
        <v>38</v>
      </c>
      <c r="N5" s="1271" t="s">
        <v>39</v>
      </c>
      <c r="O5" s="1272" t="s">
        <v>27</v>
      </c>
      <c r="P5" s="64"/>
      <c r="Q5" s="64"/>
      <c r="R5" s="64"/>
    </row>
    <row r="6" spans="2:18" x14ac:dyDescent="0.2">
      <c r="B6" s="1359" t="s">
        <v>148</v>
      </c>
      <c r="C6" s="1359"/>
      <c r="D6" s="1359"/>
      <c r="E6" s="1359"/>
      <c r="F6" s="1359"/>
      <c r="G6" s="1359"/>
      <c r="H6" s="1359"/>
      <c r="I6" s="1359"/>
      <c r="J6" s="1359"/>
      <c r="K6" s="1359"/>
      <c r="L6" s="1359"/>
      <c r="M6" s="1359"/>
      <c r="N6" s="1359"/>
      <c r="O6" s="1359"/>
      <c r="Q6" s="257"/>
      <c r="R6" s="64"/>
    </row>
    <row r="7" spans="2:18" x14ac:dyDescent="0.2">
      <c r="B7" s="258" t="s">
        <v>149</v>
      </c>
      <c r="C7" s="259">
        <v>1534</v>
      </c>
      <c r="D7" s="259">
        <v>1978</v>
      </c>
      <c r="E7" s="259">
        <v>1814</v>
      </c>
      <c r="F7" s="259">
        <v>1476</v>
      </c>
      <c r="G7" s="259">
        <v>1772</v>
      </c>
      <c r="H7" s="259">
        <v>1369</v>
      </c>
      <c r="I7" s="259">
        <v>1582</v>
      </c>
      <c r="J7" s="259">
        <v>1528</v>
      </c>
      <c r="K7" s="259">
        <v>1421</v>
      </c>
      <c r="L7" s="259">
        <v>1464</v>
      </c>
      <c r="M7" s="259">
        <v>1842</v>
      </c>
      <c r="N7" s="259">
        <v>1275</v>
      </c>
      <c r="O7" s="260">
        <v>19055</v>
      </c>
      <c r="Q7" s="261"/>
      <c r="R7" s="64"/>
    </row>
    <row r="8" spans="2:18" x14ac:dyDescent="0.2">
      <c r="B8" s="262" t="s">
        <v>150</v>
      </c>
      <c r="C8" s="63">
        <v>19</v>
      </c>
      <c r="D8" s="263">
        <v>15</v>
      </c>
      <c r="E8" s="263">
        <v>14</v>
      </c>
      <c r="F8" s="263">
        <v>16</v>
      </c>
      <c r="G8" s="263">
        <v>14</v>
      </c>
      <c r="H8" s="263">
        <v>19</v>
      </c>
      <c r="I8" s="263">
        <v>13</v>
      </c>
      <c r="J8" s="263">
        <v>18</v>
      </c>
      <c r="K8" s="263">
        <v>16</v>
      </c>
      <c r="L8" s="263">
        <v>16</v>
      </c>
      <c r="M8" s="263">
        <v>20</v>
      </c>
      <c r="N8" s="263">
        <v>21</v>
      </c>
      <c r="O8" s="264">
        <v>201</v>
      </c>
      <c r="Q8" s="261"/>
      <c r="R8" s="64"/>
    </row>
    <row r="9" spans="2:18" x14ac:dyDescent="0.2">
      <c r="B9" s="262" t="s">
        <v>151</v>
      </c>
      <c r="C9" s="63">
        <v>363</v>
      </c>
      <c r="D9" s="265">
        <v>364</v>
      </c>
      <c r="E9" s="265">
        <v>388</v>
      </c>
      <c r="F9" s="265">
        <v>295</v>
      </c>
      <c r="G9" s="265">
        <v>380</v>
      </c>
      <c r="H9" s="265">
        <v>394</v>
      </c>
      <c r="I9" s="265">
        <v>366</v>
      </c>
      <c r="J9" s="265">
        <v>555</v>
      </c>
      <c r="K9" s="265">
        <v>486</v>
      </c>
      <c r="L9" s="265">
        <v>435</v>
      </c>
      <c r="M9" s="265">
        <v>440</v>
      </c>
      <c r="N9" s="265">
        <v>356</v>
      </c>
      <c r="O9" s="264">
        <v>4822</v>
      </c>
      <c r="Q9" s="261"/>
      <c r="R9" s="64"/>
    </row>
    <row r="10" spans="2:18" x14ac:dyDescent="0.2">
      <c r="B10" s="262" t="s">
        <v>152</v>
      </c>
      <c r="C10" s="63">
        <v>6</v>
      </c>
      <c r="D10" s="265">
        <v>4</v>
      </c>
      <c r="E10" s="265">
        <v>2</v>
      </c>
      <c r="F10" s="265">
        <v>2</v>
      </c>
      <c r="G10" s="265">
        <v>4</v>
      </c>
      <c r="H10" s="265">
        <v>2</v>
      </c>
      <c r="I10" s="265">
        <v>4</v>
      </c>
      <c r="J10" s="265">
        <v>2</v>
      </c>
      <c r="K10" s="265">
        <v>3</v>
      </c>
      <c r="L10" s="265">
        <v>3</v>
      </c>
      <c r="M10" s="265">
        <v>6</v>
      </c>
      <c r="N10" s="265">
        <v>2</v>
      </c>
      <c r="O10" s="264">
        <v>40</v>
      </c>
      <c r="Q10" s="261"/>
      <c r="R10" s="64"/>
    </row>
    <row r="11" spans="2:18" x14ac:dyDescent="0.2">
      <c r="B11" s="262" t="s">
        <v>153</v>
      </c>
      <c r="C11" s="63">
        <v>468</v>
      </c>
      <c r="D11" s="265">
        <v>390</v>
      </c>
      <c r="E11" s="265">
        <v>455</v>
      </c>
      <c r="F11" s="265">
        <v>356</v>
      </c>
      <c r="G11" s="265">
        <v>532</v>
      </c>
      <c r="H11" s="265">
        <v>461</v>
      </c>
      <c r="I11" s="265">
        <v>454</v>
      </c>
      <c r="J11" s="265">
        <v>541</v>
      </c>
      <c r="K11" s="265">
        <v>394</v>
      </c>
      <c r="L11" s="265">
        <v>522</v>
      </c>
      <c r="M11" s="265">
        <v>429</v>
      </c>
      <c r="N11" s="265">
        <v>478</v>
      </c>
      <c r="O11" s="264">
        <v>5480</v>
      </c>
      <c r="Q11" s="261"/>
      <c r="R11" s="64"/>
    </row>
    <row r="12" spans="2:18" x14ac:dyDescent="0.2">
      <c r="B12" s="262" t="s">
        <v>154</v>
      </c>
      <c r="C12" s="63">
        <v>315</v>
      </c>
      <c r="D12" s="265">
        <v>264</v>
      </c>
      <c r="E12" s="265">
        <v>358</v>
      </c>
      <c r="F12" s="265">
        <v>308</v>
      </c>
      <c r="G12" s="265">
        <v>352</v>
      </c>
      <c r="H12" s="265">
        <v>301</v>
      </c>
      <c r="I12" s="265">
        <v>372</v>
      </c>
      <c r="J12" s="265">
        <v>326</v>
      </c>
      <c r="K12" s="265">
        <v>291</v>
      </c>
      <c r="L12" s="265">
        <v>314</v>
      </c>
      <c r="M12" s="265">
        <v>348</v>
      </c>
      <c r="N12" s="265">
        <v>327</v>
      </c>
      <c r="O12" s="264">
        <v>3876</v>
      </c>
      <c r="Q12" s="261"/>
      <c r="R12" s="64"/>
    </row>
    <row r="13" spans="2:18" x14ac:dyDescent="0.2">
      <c r="B13" s="262" t="s">
        <v>155</v>
      </c>
      <c r="C13" s="63">
        <v>679</v>
      </c>
      <c r="D13" s="265">
        <v>601</v>
      </c>
      <c r="E13" s="265">
        <v>601</v>
      </c>
      <c r="F13" s="265">
        <v>541</v>
      </c>
      <c r="G13" s="265">
        <v>641</v>
      </c>
      <c r="H13" s="265">
        <v>620</v>
      </c>
      <c r="I13" s="265">
        <v>592</v>
      </c>
      <c r="J13" s="265">
        <v>551</v>
      </c>
      <c r="K13" s="265">
        <v>559</v>
      </c>
      <c r="L13" s="265">
        <v>568</v>
      </c>
      <c r="M13" s="265">
        <v>583</v>
      </c>
      <c r="N13" s="265">
        <v>550</v>
      </c>
      <c r="O13" s="264">
        <v>7086</v>
      </c>
      <c r="Q13" s="261"/>
      <c r="R13" s="64"/>
    </row>
    <row r="14" spans="2:18" x14ac:dyDescent="0.2">
      <c r="B14" s="262" t="s">
        <v>156</v>
      </c>
      <c r="C14" s="266">
        <v>0</v>
      </c>
      <c r="D14" s="265">
        <v>0</v>
      </c>
      <c r="E14" s="265">
        <v>1</v>
      </c>
      <c r="F14" s="265">
        <v>1</v>
      </c>
      <c r="G14" s="265">
        <v>1</v>
      </c>
      <c r="H14" s="265">
        <v>1</v>
      </c>
      <c r="I14" s="265">
        <v>0</v>
      </c>
      <c r="J14" s="265">
        <v>0</v>
      </c>
      <c r="K14" s="265">
        <v>0</v>
      </c>
      <c r="L14" s="265">
        <v>0</v>
      </c>
      <c r="M14" s="265">
        <v>0</v>
      </c>
      <c r="N14" s="265">
        <v>0</v>
      </c>
      <c r="O14" s="264">
        <v>4</v>
      </c>
      <c r="Q14" s="261"/>
      <c r="R14" s="64"/>
    </row>
    <row r="15" spans="2:18" x14ac:dyDescent="0.2">
      <c r="B15" s="262" t="s">
        <v>157</v>
      </c>
      <c r="C15" s="266">
        <v>5</v>
      </c>
      <c r="D15" s="265">
        <v>2</v>
      </c>
      <c r="E15" s="265">
        <v>0</v>
      </c>
      <c r="F15" s="265">
        <v>2</v>
      </c>
      <c r="G15" s="265">
        <v>505</v>
      </c>
      <c r="H15" s="265">
        <v>406</v>
      </c>
      <c r="I15" s="265">
        <v>314</v>
      </c>
      <c r="J15" s="265">
        <v>399</v>
      </c>
      <c r="K15" s="265">
        <v>265</v>
      </c>
      <c r="L15" s="265">
        <v>308</v>
      </c>
      <c r="M15" s="265">
        <v>334</v>
      </c>
      <c r="N15" s="265">
        <v>261</v>
      </c>
      <c r="O15" s="264">
        <v>2801</v>
      </c>
      <c r="Q15" s="261"/>
      <c r="R15" s="64"/>
    </row>
    <row r="16" spans="2:18" x14ac:dyDescent="0.2">
      <c r="B16" s="262" t="s">
        <v>158</v>
      </c>
      <c r="C16" s="266">
        <v>3</v>
      </c>
      <c r="D16" s="265">
        <v>1</v>
      </c>
      <c r="E16" s="265">
        <v>6</v>
      </c>
      <c r="F16" s="265">
        <v>3</v>
      </c>
      <c r="G16" s="265">
        <v>4</v>
      </c>
      <c r="H16" s="265">
        <v>1</v>
      </c>
      <c r="I16" s="265">
        <v>1</v>
      </c>
      <c r="J16" s="265">
        <v>3</v>
      </c>
      <c r="K16" s="265">
        <v>0</v>
      </c>
      <c r="L16" s="265">
        <v>1</v>
      </c>
      <c r="M16" s="265">
        <v>2</v>
      </c>
      <c r="N16" s="265">
        <v>2</v>
      </c>
      <c r="O16" s="264">
        <v>27</v>
      </c>
      <c r="Q16" s="261"/>
      <c r="R16" s="64"/>
    </row>
    <row r="17" spans="2:18" x14ac:dyDescent="0.2">
      <c r="B17" s="262" t="s">
        <v>159</v>
      </c>
      <c r="C17" s="266">
        <v>464</v>
      </c>
      <c r="D17" s="265">
        <v>410</v>
      </c>
      <c r="E17" s="265">
        <v>470</v>
      </c>
      <c r="F17" s="265">
        <v>351</v>
      </c>
      <c r="G17" s="265">
        <v>0</v>
      </c>
      <c r="H17" s="265">
        <v>0</v>
      </c>
      <c r="I17" s="265">
        <v>0</v>
      </c>
      <c r="J17" s="265">
        <v>0</v>
      </c>
      <c r="K17" s="265">
        <v>0</v>
      </c>
      <c r="L17" s="265">
        <v>0</v>
      </c>
      <c r="M17" s="265">
        <v>0</v>
      </c>
      <c r="N17" s="265">
        <v>0</v>
      </c>
      <c r="O17" s="264">
        <v>1695</v>
      </c>
      <c r="Q17" s="261"/>
      <c r="R17" s="64"/>
    </row>
    <row r="18" spans="2:18" x14ac:dyDescent="0.2">
      <c r="B18" s="262" t="s">
        <v>160</v>
      </c>
      <c r="C18" s="266">
        <v>0</v>
      </c>
      <c r="D18" s="265">
        <v>0</v>
      </c>
      <c r="E18" s="265">
        <v>0</v>
      </c>
      <c r="F18" s="265">
        <v>0</v>
      </c>
      <c r="G18" s="265">
        <v>0</v>
      </c>
      <c r="H18" s="265">
        <v>1</v>
      </c>
      <c r="I18" s="265">
        <v>1</v>
      </c>
      <c r="J18" s="265">
        <v>1</v>
      </c>
      <c r="K18" s="265">
        <v>0</v>
      </c>
      <c r="L18" s="265">
        <v>0</v>
      </c>
      <c r="M18" s="265">
        <v>0</v>
      </c>
      <c r="N18" s="265">
        <v>0</v>
      </c>
      <c r="O18" s="264">
        <v>3</v>
      </c>
      <c r="Q18" s="261"/>
      <c r="R18" s="64"/>
    </row>
    <row r="19" spans="2:18" x14ac:dyDescent="0.2">
      <c r="B19" s="262" t="s">
        <v>161</v>
      </c>
      <c r="C19" s="266">
        <v>0</v>
      </c>
      <c r="D19" s="265">
        <v>0</v>
      </c>
      <c r="E19" s="265">
        <v>0</v>
      </c>
      <c r="F19" s="265">
        <v>0</v>
      </c>
      <c r="G19" s="265">
        <v>0</v>
      </c>
      <c r="H19" s="265">
        <v>0</v>
      </c>
      <c r="I19" s="265">
        <v>0</v>
      </c>
      <c r="J19" s="265">
        <v>0</v>
      </c>
      <c r="K19" s="265">
        <v>0</v>
      </c>
      <c r="L19" s="265">
        <v>0</v>
      </c>
      <c r="M19" s="265">
        <v>0</v>
      </c>
      <c r="N19" s="265">
        <v>0</v>
      </c>
      <c r="O19" s="264">
        <v>0</v>
      </c>
      <c r="Q19" s="261"/>
      <c r="R19" s="64"/>
    </row>
    <row r="20" spans="2:18" x14ac:dyDescent="0.2">
      <c r="B20" s="262" t="s">
        <v>162</v>
      </c>
      <c r="C20" s="266">
        <v>83</v>
      </c>
      <c r="D20" s="265">
        <v>85</v>
      </c>
      <c r="E20" s="265">
        <v>70</v>
      </c>
      <c r="F20" s="265">
        <v>77</v>
      </c>
      <c r="G20" s="265">
        <v>97</v>
      </c>
      <c r="H20" s="265">
        <v>82</v>
      </c>
      <c r="I20" s="265">
        <v>73</v>
      </c>
      <c r="J20" s="265">
        <v>109</v>
      </c>
      <c r="K20" s="265">
        <v>101</v>
      </c>
      <c r="L20" s="265">
        <v>86</v>
      </c>
      <c r="M20" s="265">
        <v>97</v>
      </c>
      <c r="N20" s="265">
        <v>90</v>
      </c>
      <c r="O20" s="264">
        <v>1050</v>
      </c>
      <c r="Q20" s="261"/>
      <c r="R20" s="64"/>
    </row>
    <row r="21" spans="2:18" x14ac:dyDescent="0.2">
      <c r="B21" s="267" t="s">
        <v>163</v>
      </c>
      <c r="C21" s="268">
        <v>2405</v>
      </c>
      <c r="D21" s="268">
        <v>2136</v>
      </c>
      <c r="E21" s="268">
        <v>2365</v>
      </c>
      <c r="F21" s="268">
        <v>1952</v>
      </c>
      <c r="G21" s="268">
        <v>2530</v>
      </c>
      <c r="H21" s="268">
        <v>2288</v>
      </c>
      <c r="I21" s="268">
        <v>2190</v>
      </c>
      <c r="J21" s="268">
        <v>2505</v>
      </c>
      <c r="K21" s="268">
        <v>2115</v>
      </c>
      <c r="L21" s="268">
        <v>2253</v>
      </c>
      <c r="M21" s="268">
        <v>2259</v>
      </c>
      <c r="N21" s="268">
        <v>2087</v>
      </c>
      <c r="O21" s="269">
        <v>27085</v>
      </c>
      <c r="Q21" s="261"/>
      <c r="R21" s="64"/>
    </row>
    <row r="22" spans="2:18" x14ac:dyDescent="0.2">
      <c r="B22" s="262" t="s">
        <v>164</v>
      </c>
      <c r="C22" s="63">
        <v>288</v>
      </c>
      <c r="D22" s="266">
        <v>267</v>
      </c>
      <c r="E22" s="266">
        <v>320</v>
      </c>
      <c r="F22" s="266">
        <v>223</v>
      </c>
      <c r="G22" s="266">
        <v>267</v>
      </c>
      <c r="H22" s="266">
        <v>318</v>
      </c>
      <c r="I22" s="266">
        <v>256</v>
      </c>
      <c r="J22" s="266">
        <v>282</v>
      </c>
      <c r="K22" s="266">
        <v>218</v>
      </c>
      <c r="L22" s="266">
        <v>290</v>
      </c>
      <c r="M22" s="266">
        <v>263</v>
      </c>
      <c r="N22" s="266">
        <v>291</v>
      </c>
      <c r="O22" s="264">
        <v>3283</v>
      </c>
      <c r="Q22" s="261"/>
      <c r="R22" s="64"/>
    </row>
    <row r="23" spans="2:18" x14ac:dyDescent="0.2">
      <c r="B23" s="262" t="s">
        <v>165</v>
      </c>
      <c r="C23" s="63">
        <v>2688</v>
      </c>
      <c r="D23" s="266">
        <v>2326</v>
      </c>
      <c r="E23" s="266">
        <v>2711</v>
      </c>
      <c r="F23" s="266">
        <v>2151</v>
      </c>
      <c r="G23" s="266">
        <v>2553</v>
      </c>
      <c r="H23" s="266">
        <v>2410</v>
      </c>
      <c r="I23" s="266">
        <v>2277</v>
      </c>
      <c r="J23" s="266">
        <v>2770</v>
      </c>
      <c r="K23" s="266">
        <v>2457</v>
      </c>
      <c r="L23" s="266">
        <v>2927</v>
      </c>
      <c r="M23" s="266">
        <v>2842</v>
      </c>
      <c r="N23" s="266">
        <v>2283</v>
      </c>
      <c r="O23" s="264">
        <v>30395</v>
      </c>
      <c r="Q23" s="261"/>
      <c r="R23" s="64"/>
    </row>
    <row r="24" spans="2:18" x14ac:dyDescent="0.2">
      <c r="B24" s="262" t="s">
        <v>166</v>
      </c>
      <c r="C24" s="63">
        <v>100</v>
      </c>
      <c r="D24" s="266">
        <v>94</v>
      </c>
      <c r="E24" s="266">
        <v>106</v>
      </c>
      <c r="F24" s="266">
        <v>86</v>
      </c>
      <c r="G24" s="266">
        <v>83</v>
      </c>
      <c r="H24" s="266">
        <v>131</v>
      </c>
      <c r="I24" s="266">
        <v>90</v>
      </c>
      <c r="J24" s="266">
        <v>93</v>
      </c>
      <c r="K24" s="266">
        <v>106</v>
      </c>
      <c r="L24" s="266">
        <v>73</v>
      </c>
      <c r="M24" s="266">
        <v>88</v>
      </c>
      <c r="N24" s="266">
        <v>89</v>
      </c>
      <c r="O24" s="264">
        <v>1139</v>
      </c>
      <c r="Q24" s="261"/>
      <c r="R24" s="64"/>
    </row>
    <row r="25" spans="2:18" x14ac:dyDescent="0.2">
      <c r="B25" s="262" t="s">
        <v>167</v>
      </c>
      <c r="C25" s="63">
        <v>789</v>
      </c>
      <c r="D25" s="266">
        <v>847</v>
      </c>
      <c r="E25" s="266">
        <v>1033</v>
      </c>
      <c r="F25" s="266">
        <v>827</v>
      </c>
      <c r="G25" s="266">
        <v>856</v>
      </c>
      <c r="H25" s="266">
        <v>868</v>
      </c>
      <c r="I25" s="266">
        <v>707</v>
      </c>
      <c r="J25" s="266">
        <v>848</v>
      </c>
      <c r="K25" s="266">
        <v>809</v>
      </c>
      <c r="L25" s="266">
        <v>678</v>
      </c>
      <c r="M25" s="266">
        <v>920</v>
      </c>
      <c r="N25" s="266">
        <v>772</v>
      </c>
      <c r="O25" s="264">
        <v>9954</v>
      </c>
      <c r="Q25" s="261"/>
      <c r="R25" s="64"/>
    </row>
    <row r="26" spans="2:18" x14ac:dyDescent="0.2">
      <c r="B26" s="262" t="s">
        <v>168</v>
      </c>
      <c r="C26" s="63">
        <v>313</v>
      </c>
      <c r="D26" s="266">
        <v>244</v>
      </c>
      <c r="E26" s="266">
        <v>300</v>
      </c>
      <c r="F26" s="266">
        <v>226</v>
      </c>
      <c r="G26" s="266">
        <v>283</v>
      </c>
      <c r="H26" s="266">
        <v>180</v>
      </c>
      <c r="I26" s="266">
        <v>272</v>
      </c>
      <c r="J26" s="266">
        <v>269</v>
      </c>
      <c r="K26" s="266">
        <v>250</v>
      </c>
      <c r="L26" s="266">
        <v>250</v>
      </c>
      <c r="M26" s="266">
        <v>248</v>
      </c>
      <c r="N26" s="266">
        <v>205</v>
      </c>
      <c r="O26" s="264">
        <v>3040</v>
      </c>
      <c r="Q26" s="261"/>
      <c r="R26" s="64"/>
    </row>
    <row r="27" spans="2:18" x14ac:dyDescent="0.2">
      <c r="B27" s="267" t="s">
        <v>169</v>
      </c>
      <c r="C27" s="268">
        <v>4178</v>
      </c>
      <c r="D27" s="270">
        <v>3778</v>
      </c>
      <c r="E27" s="270">
        <v>4470</v>
      </c>
      <c r="F27" s="270">
        <v>3513</v>
      </c>
      <c r="G27" s="270">
        <v>4042</v>
      </c>
      <c r="H27" s="270">
        <v>3907</v>
      </c>
      <c r="I27" s="270">
        <v>3602</v>
      </c>
      <c r="J27" s="270">
        <v>4262</v>
      </c>
      <c r="K27" s="270">
        <v>3840</v>
      </c>
      <c r="L27" s="270">
        <v>4218</v>
      </c>
      <c r="M27" s="270">
        <v>4361</v>
      </c>
      <c r="N27" s="270">
        <v>3640</v>
      </c>
      <c r="O27" s="271">
        <v>47811</v>
      </c>
      <c r="P27" s="64"/>
      <c r="Q27" s="261"/>
      <c r="R27" s="64"/>
    </row>
    <row r="28" spans="2:18" x14ac:dyDescent="0.2">
      <c r="B28" s="272" t="s">
        <v>40</v>
      </c>
      <c r="C28" s="273">
        <v>8117</v>
      </c>
      <c r="D28" s="274">
        <v>7892</v>
      </c>
      <c r="E28" s="274">
        <v>8649</v>
      </c>
      <c r="F28" s="274">
        <v>6941</v>
      </c>
      <c r="G28" s="274">
        <v>8344</v>
      </c>
      <c r="H28" s="274">
        <v>7564</v>
      </c>
      <c r="I28" s="274">
        <v>7374</v>
      </c>
      <c r="J28" s="274">
        <v>8295</v>
      </c>
      <c r="K28" s="274">
        <v>7376</v>
      </c>
      <c r="L28" s="274">
        <v>7935</v>
      </c>
      <c r="M28" s="274">
        <v>8462</v>
      </c>
      <c r="N28" s="274">
        <v>7002</v>
      </c>
      <c r="O28" s="275">
        <v>93951</v>
      </c>
      <c r="P28" s="276"/>
      <c r="Q28" s="261"/>
      <c r="R28" s="64"/>
    </row>
    <row r="29" spans="2:18" x14ac:dyDescent="0.2">
      <c r="B29" s="1357" t="s">
        <v>170</v>
      </c>
      <c r="C29" s="1357"/>
      <c r="D29" s="1357"/>
      <c r="E29" s="1357"/>
      <c r="F29" s="1357"/>
      <c r="G29" s="1357"/>
      <c r="H29" s="1357"/>
      <c r="I29" s="1357"/>
      <c r="J29" s="1357"/>
      <c r="K29" s="1357"/>
      <c r="L29" s="1357"/>
      <c r="M29" s="1357"/>
      <c r="N29" s="1357"/>
      <c r="O29" s="1357"/>
      <c r="Q29" s="257"/>
      <c r="R29" s="64"/>
    </row>
    <row r="30" spans="2:18" x14ac:dyDescent="0.2">
      <c r="B30" s="258" t="s">
        <v>149</v>
      </c>
      <c r="C30" s="277">
        <v>1690</v>
      </c>
      <c r="D30" s="277">
        <v>2076</v>
      </c>
      <c r="E30" s="277">
        <v>1951</v>
      </c>
      <c r="F30" s="277">
        <v>1556</v>
      </c>
      <c r="G30" s="277">
        <v>1855</v>
      </c>
      <c r="H30" s="277">
        <v>1476</v>
      </c>
      <c r="I30" s="277">
        <v>1736</v>
      </c>
      <c r="J30" s="277">
        <v>1622</v>
      </c>
      <c r="K30" s="277">
        <v>1286</v>
      </c>
      <c r="L30" s="277">
        <v>1579</v>
      </c>
      <c r="M30" s="277">
        <v>1868</v>
      </c>
      <c r="N30" s="277">
        <v>1247</v>
      </c>
      <c r="O30" s="278">
        <v>19942</v>
      </c>
      <c r="Q30" s="257"/>
      <c r="R30" s="64"/>
    </row>
    <row r="31" spans="2:18" x14ac:dyDescent="0.2">
      <c r="B31" s="262" t="s">
        <v>150</v>
      </c>
      <c r="C31" s="63">
        <v>21</v>
      </c>
      <c r="D31" s="263">
        <v>18</v>
      </c>
      <c r="E31" s="263">
        <v>17</v>
      </c>
      <c r="F31" s="263">
        <v>17</v>
      </c>
      <c r="G31" s="263">
        <v>15</v>
      </c>
      <c r="H31" s="263">
        <v>14</v>
      </c>
      <c r="I31" s="263">
        <v>18</v>
      </c>
      <c r="J31" s="263">
        <v>14</v>
      </c>
      <c r="K31" s="263">
        <v>19</v>
      </c>
      <c r="L31" s="263">
        <v>16</v>
      </c>
      <c r="M31" s="263">
        <v>11</v>
      </c>
      <c r="N31" s="263">
        <v>19</v>
      </c>
      <c r="O31" s="279">
        <v>199</v>
      </c>
      <c r="Q31" s="261"/>
      <c r="R31" s="64"/>
    </row>
    <row r="32" spans="2:18" x14ac:dyDescent="0.2">
      <c r="B32" s="262" t="s">
        <v>151</v>
      </c>
      <c r="C32" s="63">
        <v>363</v>
      </c>
      <c r="D32" s="265">
        <v>355</v>
      </c>
      <c r="E32" s="265">
        <v>352</v>
      </c>
      <c r="F32" s="265">
        <v>312</v>
      </c>
      <c r="G32" s="265">
        <v>450</v>
      </c>
      <c r="H32" s="265">
        <v>360</v>
      </c>
      <c r="I32" s="265">
        <v>395</v>
      </c>
      <c r="J32" s="265">
        <v>545</v>
      </c>
      <c r="K32" s="265">
        <v>502</v>
      </c>
      <c r="L32" s="265">
        <v>470</v>
      </c>
      <c r="M32" s="265">
        <v>423</v>
      </c>
      <c r="N32" s="265">
        <v>374</v>
      </c>
      <c r="O32" s="279">
        <v>4901</v>
      </c>
      <c r="Q32" s="261"/>
      <c r="R32" s="64"/>
    </row>
    <row r="33" spans="2:18" x14ac:dyDescent="0.2">
      <c r="B33" s="262" t="s">
        <v>152</v>
      </c>
      <c r="C33" s="63">
        <v>2</v>
      </c>
      <c r="D33" s="265">
        <v>4</v>
      </c>
      <c r="E33" s="265">
        <v>6</v>
      </c>
      <c r="F33" s="265">
        <v>2</v>
      </c>
      <c r="G33" s="265">
        <v>2</v>
      </c>
      <c r="H33" s="265">
        <v>2</v>
      </c>
      <c r="I33" s="265">
        <v>3</v>
      </c>
      <c r="J33" s="265">
        <v>3</v>
      </c>
      <c r="K33" s="265">
        <v>3</v>
      </c>
      <c r="L33" s="265">
        <v>2</v>
      </c>
      <c r="M33" s="265">
        <v>5</v>
      </c>
      <c r="N33" s="265">
        <v>3</v>
      </c>
      <c r="O33" s="279">
        <v>37</v>
      </c>
      <c r="Q33" s="261"/>
      <c r="R33" s="64"/>
    </row>
    <row r="34" spans="2:18" x14ac:dyDescent="0.2">
      <c r="B34" s="262" t="s">
        <v>153</v>
      </c>
      <c r="C34" s="63">
        <v>500</v>
      </c>
      <c r="D34" s="265">
        <v>494</v>
      </c>
      <c r="E34" s="265">
        <v>427</v>
      </c>
      <c r="F34" s="265">
        <v>341</v>
      </c>
      <c r="G34" s="265">
        <v>540</v>
      </c>
      <c r="H34" s="265">
        <v>512</v>
      </c>
      <c r="I34" s="265">
        <v>452</v>
      </c>
      <c r="J34" s="265">
        <v>530</v>
      </c>
      <c r="K34" s="265">
        <v>338</v>
      </c>
      <c r="L34" s="265">
        <v>517</v>
      </c>
      <c r="M34" s="265">
        <v>458</v>
      </c>
      <c r="N34" s="265">
        <v>481</v>
      </c>
      <c r="O34" s="279">
        <v>5590</v>
      </c>
      <c r="Q34" s="261"/>
      <c r="R34" s="64"/>
    </row>
    <row r="35" spans="2:18" x14ac:dyDescent="0.2">
      <c r="B35" s="262" t="s">
        <v>154</v>
      </c>
      <c r="C35" s="63">
        <v>277</v>
      </c>
      <c r="D35" s="265">
        <v>258</v>
      </c>
      <c r="E35" s="265">
        <v>346</v>
      </c>
      <c r="F35" s="265">
        <v>326</v>
      </c>
      <c r="G35" s="265">
        <v>327</v>
      </c>
      <c r="H35" s="265">
        <v>364</v>
      </c>
      <c r="I35" s="265">
        <v>383</v>
      </c>
      <c r="J35" s="265">
        <v>338</v>
      </c>
      <c r="K35" s="265">
        <v>311</v>
      </c>
      <c r="L35" s="265">
        <v>347</v>
      </c>
      <c r="M35" s="265">
        <v>304</v>
      </c>
      <c r="N35" s="265">
        <v>327</v>
      </c>
      <c r="O35" s="279">
        <v>3908</v>
      </c>
      <c r="Q35" s="261"/>
      <c r="R35" s="64"/>
    </row>
    <row r="36" spans="2:18" x14ac:dyDescent="0.2">
      <c r="B36" s="262" t="s">
        <v>155</v>
      </c>
      <c r="C36" s="63">
        <v>698</v>
      </c>
      <c r="D36" s="265">
        <v>601</v>
      </c>
      <c r="E36" s="265">
        <v>628</v>
      </c>
      <c r="F36" s="265">
        <v>573</v>
      </c>
      <c r="G36" s="265">
        <v>711</v>
      </c>
      <c r="H36" s="265">
        <v>625</v>
      </c>
      <c r="I36" s="265">
        <v>617</v>
      </c>
      <c r="J36" s="265">
        <v>613</v>
      </c>
      <c r="K36" s="265">
        <v>592</v>
      </c>
      <c r="L36" s="265">
        <v>573</v>
      </c>
      <c r="M36" s="265">
        <v>593</v>
      </c>
      <c r="N36" s="265">
        <v>545</v>
      </c>
      <c r="O36" s="279">
        <v>7369</v>
      </c>
      <c r="Q36" s="261"/>
      <c r="R36" s="64"/>
    </row>
    <row r="37" spans="2:18" x14ac:dyDescent="0.2">
      <c r="B37" s="262" t="s">
        <v>156</v>
      </c>
      <c r="C37" s="266">
        <v>0</v>
      </c>
      <c r="D37" s="265">
        <v>0</v>
      </c>
      <c r="E37" s="265">
        <v>0</v>
      </c>
      <c r="F37" s="265">
        <v>1</v>
      </c>
      <c r="G37" s="265">
        <v>0</v>
      </c>
      <c r="H37" s="265">
        <v>1</v>
      </c>
      <c r="I37" s="265">
        <v>1</v>
      </c>
      <c r="J37" s="265">
        <v>0</v>
      </c>
      <c r="K37" s="265">
        <v>0</v>
      </c>
      <c r="L37" s="265">
        <v>0</v>
      </c>
      <c r="M37" s="265">
        <v>0</v>
      </c>
      <c r="N37" s="265">
        <v>0</v>
      </c>
      <c r="O37" s="279">
        <v>3</v>
      </c>
      <c r="Q37" s="261"/>
      <c r="R37" s="64"/>
    </row>
    <row r="38" spans="2:18" x14ac:dyDescent="0.2">
      <c r="B38" s="262" t="s">
        <v>157</v>
      </c>
      <c r="C38" s="266">
        <v>2</v>
      </c>
      <c r="D38" s="265">
        <v>1</v>
      </c>
      <c r="E38" s="265">
        <v>4</v>
      </c>
      <c r="F38" s="265">
        <v>0</v>
      </c>
      <c r="G38" s="265">
        <v>913</v>
      </c>
      <c r="H38" s="265">
        <v>535</v>
      </c>
      <c r="I38" s="265">
        <v>322</v>
      </c>
      <c r="J38" s="265">
        <v>522</v>
      </c>
      <c r="K38" s="265">
        <v>255</v>
      </c>
      <c r="L38" s="265">
        <v>364</v>
      </c>
      <c r="M38" s="265">
        <v>375</v>
      </c>
      <c r="N38" s="265">
        <v>302</v>
      </c>
      <c r="O38" s="279">
        <v>3595</v>
      </c>
      <c r="Q38" s="261"/>
      <c r="R38" s="64"/>
    </row>
    <row r="39" spans="2:18" x14ac:dyDescent="0.2">
      <c r="B39" s="262" t="s">
        <v>158</v>
      </c>
      <c r="C39" s="266">
        <v>1</v>
      </c>
      <c r="D39" s="265">
        <v>4</v>
      </c>
      <c r="E39" s="265">
        <v>3</v>
      </c>
      <c r="F39" s="265">
        <v>1</v>
      </c>
      <c r="G39" s="265">
        <v>5</v>
      </c>
      <c r="H39" s="265">
        <v>7</v>
      </c>
      <c r="I39" s="265">
        <v>1</v>
      </c>
      <c r="J39" s="265">
        <v>2</v>
      </c>
      <c r="K39" s="265">
        <v>2</v>
      </c>
      <c r="L39" s="265">
        <v>1</v>
      </c>
      <c r="M39" s="265">
        <v>1</v>
      </c>
      <c r="N39" s="265">
        <v>1</v>
      </c>
      <c r="O39" s="279">
        <v>29</v>
      </c>
      <c r="Q39" s="261"/>
      <c r="R39" s="64"/>
    </row>
    <row r="40" spans="2:18" x14ac:dyDescent="0.2">
      <c r="B40" s="262" t="s">
        <v>159</v>
      </c>
      <c r="C40" s="266">
        <v>505</v>
      </c>
      <c r="D40" s="265">
        <v>472</v>
      </c>
      <c r="E40" s="265">
        <v>438</v>
      </c>
      <c r="F40" s="265">
        <v>387</v>
      </c>
      <c r="G40" s="265">
        <v>0</v>
      </c>
      <c r="H40" s="265">
        <v>0</v>
      </c>
      <c r="I40" s="265">
        <v>0</v>
      </c>
      <c r="J40" s="265">
        <v>0</v>
      </c>
      <c r="K40" s="265">
        <v>0</v>
      </c>
      <c r="L40" s="265">
        <v>0</v>
      </c>
      <c r="M40" s="265">
        <v>0</v>
      </c>
      <c r="N40" s="265">
        <v>0</v>
      </c>
      <c r="O40" s="279">
        <v>1802</v>
      </c>
      <c r="Q40" s="261"/>
      <c r="R40" s="64"/>
    </row>
    <row r="41" spans="2:18" x14ac:dyDescent="0.2">
      <c r="B41" s="262" t="s">
        <v>160</v>
      </c>
      <c r="C41" s="266">
        <v>0</v>
      </c>
      <c r="D41" s="265">
        <v>1</v>
      </c>
      <c r="E41" s="265">
        <v>1</v>
      </c>
      <c r="F41" s="265">
        <v>0</v>
      </c>
      <c r="G41" s="265">
        <v>0</v>
      </c>
      <c r="H41" s="265">
        <v>0</v>
      </c>
      <c r="I41" s="265">
        <v>0</v>
      </c>
      <c r="J41" s="265">
        <v>2</v>
      </c>
      <c r="K41" s="265">
        <v>0</v>
      </c>
      <c r="L41" s="265">
        <v>0</v>
      </c>
      <c r="M41" s="265">
        <v>1</v>
      </c>
      <c r="N41" s="265">
        <v>0</v>
      </c>
      <c r="O41" s="279">
        <v>5</v>
      </c>
      <c r="Q41" s="261"/>
      <c r="R41" s="64"/>
    </row>
    <row r="42" spans="2:18" x14ac:dyDescent="0.2">
      <c r="B42" s="262" t="s">
        <v>161</v>
      </c>
      <c r="C42" s="266">
        <v>1</v>
      </c>
      <c r="D42" s="265">
        <v>0</v>
      </c>
      <c r="E42" s="265">
        <v>0</v>
      </c>
      <c r="F42" s="265">
        <v>0</v>
      </c>
      <c r="G42" s="265">
        <v>0</v>
      </c>
      <c r="H42" s="265">
        <v>0</v>
      </c>
      <c r="I42" s="265">
        <v>0</v>
      </c>
      <c r="J42" s="265">
        <v>0</v>
      </c>
      <c r="K42" s="265">
        <v>0</v>
      </c>
      <c r="L42" s="265">
        <v>0</v>
      </c>
      <c r="M42" s="265">
        <v>0</v>
      </c>
      <c r="N42" s="265">
        <v>0</v>
      </c>
      <c r="O42" s="279">
        <v>1</v>
      </c>
      <c r="Q42" s="261"/>
      <c r="R42" s="64"/>
    </row>
    <row r="43" spans="2:18" x14ac:dyDescent="0.2">
      <c r="B43" s="262" t="s">
        <v>162</v>
      </c>
      <c r="C43" s="266">
        <v>99</v>
      </c>
      <c r="D43" s="265">
        <v>84</v>
      </c>
      <c r="E43" s="265">
        <v>73</v>
      </c>
      <c r="F43" s="265">
        <v>70</v>
      </c>
      <c r="G43" s="265">
        <v>98</v>
      </c>
      <c r="H43" s="265">
        <v>84</v>
      </c>
      <c r="I43" s="265">
        <v>91</v>
      </c>
      <c r="J43" s="265">
        <v>117</v>
      </c>
      <c r="K43" s="265">
        <v>91</v>
      </c>
      <c r="L43" s="265">
        <v>97</v>
      </c>
      <c r="M43" s="265">
        <v>97</v>
      </c>
      <c r="N43" s="265">
        <v>89</v>
      </c>
      <c r="O43" s="279">
        <v>1090</v>
      </c>
      <c r="Q43" s="261"/>
      <c r="R43" s="64"/>
    </row>
    <row r="44" spans="2:18" x14ac:dyDescent="0.2">
      <c r="B44" s="267" t="s">
        <v>163</v>
      </c>
      <c r="C44" s="268">
        <v>2469</v>
      </c>
      <c r="D44" s="270">
        <v>2292</v>
      </c>
      <c r="E44" s="270">
        <v>2295</v>
      </c>
      <c r="F44" s="270">
        <v>2030</v>
      </c>
      <c r="G44" s="270">
        <v>3061</v>
      </c>
      <c r="H44" s="270">
        <v>2504</v>
      </c>
      <c r="I44" s="270">
        <v>2283</v>
      </c>
      <c r="J44" s="270">
        <v>2686</v>
      </c>
      <c r="K44" s="270">
        <v>2113</v>
      </c>
      <c r="L44" s="270">
        <v>2387</v>
      </c>
      <c r="M44" s="270">
        <v>2268</v>
      </c>
      <c r="N44" s="270">
        <v>2141</v>
      </c>
      <c r="O44" s="269">
        <v>28529</v>
      </c>
      <c r="P44" s="64"/>
      <c r="Q44" s="261"/>
      <c r="R44" s="64"/>
    </row>
    <row r="45" spans="2:18" x14ac:dyDescent="0.2">
      <c r="B45" s="262" t="s">
        <v>164</v>
      </c>
      <c r="C45" s="63">
        <v>283</v>
      </c>
      <c r="D45" s="266">
        <v>338</v>
      </c>
      <c r="E45" s="266">
        <v>342</v>
      </c>
      <c r="F45" s="266">
        <v>249</v>
      </c>
      <c r="G45" s="266">
        <v>288</v>
      </c>
      <c r="H45" s="266">
        <v>288</v>
      </c>
      <c r="I45" s="266">
        <v>269</v>
      </c>
      <c r="J45" s="266">
        <v>308</v>
      </c>
      <c r="K45" s="266">
        <v>227</v>
      </c>
      <c r="L45" s="266">
        <v>283</v>
      </c>
      <c r="M45" s="266">
        <v>300</v>
      </c>
      <c r="N45" s="266">
        <v>246</v>
      </c>
      <c r="O45" s="279">
        <v>3421</v>
      </c>
      <c r="Q45" s="261"/>
      <c r="R45" s="64"/>
    </row>
    <row r="46" spans="2:18" x14ac:dyDescent="0.2">
      <c r="B46" s="262" t="s">
        <v>165</v>
      </c>
      <c r="C46" s="63">
        <v>2364</v>
      </c>
      <c r="D46" s="266">
        <v>2632</v>
      </c>
      <c r="E46" s="266">
        <v>3083</v>
      </c>
      <c r="F46" s="266">
        <v>2211</v>
      </c>
      <c r="G46" s="266">
        <v>2740</v>
      </c>
      <c r="H46" s="266">
        <v>2449</v>
      </c>
      <c r="I46" s="266">
        <v>2253</v>
      </c>
      <c r="J46" s="266">
        <v>2731</v>
      </c>
      <c r="K46" s="266">
        <v>2582</v>
      </c>
      <c r="L46" s="266">
        <v>2919</v>
      </c>
      <c r="M46" s="266">
        <v>2766</v>
      </c>
      <c r="N46" s="266">
        <v>2284</v>
      </c>
      <c r="O46" s="279">
        <v>31014</v>
      </c>
      <c r="Q46" s="261"/>
      <c r="R46" s="64"/>
    </row>
    <row r="47" spans="2:18" x14ac:dyDescent="0.2">
      <c r="B47" s="262" t="s">
        <v>166</v>
      </c>
      <c r="C47" s="63">
        <v>88</v>
      </c>
      <c r="D47" s="266">
        <v>148</v>
      </c>
      <c r="E47" s="266">
        <v>104</v>
      </c>
      <c r="F47" s="266">
        <v>97</v>
      </c>
      <c r="G47" s="266">
        <v>117</v>
      </c>
      <c r="H47" s="266">
        <v>120</v>
      </c>
      <c r="I47" s="266">
        <v>98</v>
      </c>
      <c r="J47" s="266">
        <v>91</v>
      </c>
      <c r="K47" s="266">
        <v>110</v>
      </c>
      <c r="L47" s="266">
        <v>87</v>
      </c>
      <c r="M47" s="266">
        <v>87</v>
      </c>
      <c r="N47" s="266">
        <v>65</v>
      </c>
      <c r="O47" s="280">
        <v>1212</v>
      </c>
      <c r="Q47" s="261"/>
      <c r="R47" s="64"/>
    </row>
    <row r="48" spans="2:18" x14ac:dyDescent="0.2">
      <c r="B48" s="262" t="s">
        <v>167</v>
      </c>
      <c r="C48" s="63">
        <v>791</v>
      </c>
      <c r="D48" s="266">
        <v>878</v>
      </c>
      <c r="E48" s="266">
        <v>1118</v>
      </c>
      <c r="F48" s="266">
        <v>925</v>
      </c>
      <c r="G48" s="266">
        <v>889</v>
      </c>
      <c r="H48" s="266">
        <v>860</v>
      </c>
      <c r="I48" s="266">
        <v>808</v>
      </c>
      <c r="J48" s="266">
        <v>880</v>
      </c>
      <c r="K48" s="266">
        <v>879</v>
      </c>
      <c r="L48" s="266">
        <v>676</v>
      </c>
      <c r="M48" s="266">
        <v>881</v>
      </c>
      <c r="N48" s="266">
        <v>748</v>
      </c>
      <c r="O48" s="280">
        <v>10333</v>
      </c>
      <c r="Q48" s="261"/>
      <c r="R48" s="64"/>
    </row>
    <row r="49" spans="2:18" x14ac:dyDescent="0.2">
      <c r="B49" s="262" t="s">
        <v>168</v>
      </c>
      <c r="C49" s="63">
        <v>286</v>
      </c>
      <c r="D49" s="266">
        <v>328</v>
      </c>
      <c r="E49" s="266">
        <v>350</v>
      </c>
      <c r="F49" s="266">
        <v>238</v>
      </c>
      <c r="G49" s="266">
        <v>305</v>
      </c>
      <c r="H49" s="266">
        <v>225</v>
      </c>
      <c r="I49" s="266">
        <v>261</v>
      </c>
      <c r="J49" s="266">
        <v>288</v>
      </c>
      <c r="K49" s="266">
        <v>243</v>
      </c>
      <c r="L49" s="266">
        <v>283</v>
      </c>
      <c r="M49" s="266">
        <v>266</v>
      </c>
      <c r="N49" s="266">
        <v>206</v>
      </c>
      <c r="O49" s="280">
        <v>3279</v>
      </c>
      <c r="Q49" s="261"/>
      <c r="R49" s="64"/>
    </row>
    <row r="50" spans="2:18" x14ac:dyDescent="0.2">
      <c r="B50" s="267" t="s">
        <v>169</v>
      </c>
      <c r="C50" s="268">
        <v>3812</v>
      </c>
      <c r="D50" s="270">
        <v>4324</v>
      </c>
      <c r="E50" s="270">
        <v>4997</v>
      </c>
      <c r="F50" s="270">
        <v>3720</v>
      </c>
      <c r="G50" s="270">
        <v>4339</v>
      </c>
      <c r="H50" s="270">
        <v>3942</v>
      </c>
      <c r="I50" s="270">
        <v>3689</v>
      </c>
      <c r="J50" s="270">
        <v>4298</v>
      </c>
      <c r="K50" s="270">
        <v>4041</v>
      </c>
      <c r="L50" s="270">
        <v>4248</v>
      </c>
      <c r="M50" s="270">
        <v>4300</v>
      </c>
      <c r="N50" s="270">
        <v>3549</v>
      </c>
      <c r="O50" s="281">
        <v>49259</v>
      </c>
      <c r="Q50" s="261"/>
      <c r="R50" s="64"/>
    </row>
    <row r="51" spans="2:18" x14ac:dyDescent="0.2">
      <c r="B51" s="282" t="s">
        <v>40</v>
      </c>
      <c r="C51" s="283">
        <v>7971</v>
      </c>
      <c r="D51" s="284">
        <v>8692</v>
      </c>
      <c r="E51" s="284">
        <v>9243</v>
      </c>
      <c r="F51" s="284">
        <v>7306</v>
      </c>
      <c r="G51" s="284">
        <v>9255</v>
      </c>
      <c r="H51" s="284">
        <v>7922</v>
      </c>
      <c r="I51" s="284">
        <v>7708</v>
      </c>
      <c r="J51" s="284">
        <v>8606</v>
      </c>
      <c r="K51" s="284">
        <v>7440</v>
      </c>
      <c r="L51" s="284">
        <v>8214</v>
      </c>
      <c r="M51" s="284">
        <v>8436</v>
      </c>
      <c r="N51" s="284">
        <v>6937</v>
      </c>
      <c r="O51" s="285">
        <v>97730</v>
      </c>
      <c r="P51" s="64"/>
      <c r="Q51" s="261"/>
      <c r="R51" s="64"/>
    </row>
    <row r="52" spans="2:18" x14ac:dyDescent="0.2">
      <c r="B52" s="1357" t="s">
        <v>171</v>
      </c>
      <c r="C52" s="1357"/>
      <c r="D52" s="1357"/>
      <c r="E52" s="1357"/>
      <c r="F52" s="1357"/>
      <c r="G52" s="1357"/>
      <c r="H52" s="1357"/>
      <c r="I52" s="1357"/>
      <c r="J52" s="1357"/>
      <c r="K52" s="1357"/>
      <c r="L52" s="1357"/>
      <c r="M52" s="1357"/>
      <c r="N52" s="1357"/>
      <c r="O52" s="1357"/>
      <c r="Q52" s="257"/>
      <c r="R52" s="64"/>
    </row>
    <row r="53" spans="2:18" x14ac:dyDescent="0.2">
      <c r="B53" s="286" t="s">
        <v>149</v>
      </c>
      <c r="C53" s="277">
        <v>1744</v>
      </c>
      <c r="D53" s="277">
        <v>1895</v>
      </c>
      <c r="E53" s="277">
        <v>1843</v>
      </c>
      <c r="F53" s="277">
        <v>1498</v>
      </c>
      <c r="G53" s="277">
        <v>1702</v>
      </c>
      <c r="H53" s="277">
        <v>1086</v>
      </c>
      <c r="I53" s="277">
        <v>2507</v>
      </c>
      <c r="J53" s="277">
        <v>1790</v>
      </c>
      <c r="K53" s="277">
        <v>1232</v>
      </c>
      <c r="L53" s="277">
        <v>1871</v>
      </c>
      <c r="M53" s="277">
        <v>1247</v>
      </c>
      <c r="N53" s="277">
        <v>1101</v>
      </c>
      <c r="O53" s="278">
        <v>19516</v>
      </c>
      <c r="R53" s="64"/>
    </row>
    <row r="54" spans="2:18" x14ac:dyDescent="0.2">
      <c r="B54" s="262" t="s">
        <v>150</v>
      </c>
      <c r="C54" s="63">
        <v>21</v>
      </c>
      <c r="D54" s="287">
        <v>18</v>
      </c>
      <c r="E54" s="287">
        <v>26</v>
      </c>
      <c r="F54" s="263">
        <v>21</v>
      </c>
      <c r="G54" s="263">
        <v>22</v>
      </c>
      <c r="H54" s="263">
        <v>11</v>
      </c>
      <c r="I54" s="263">
        <v>19</v>
      </c>
      <c r="J54" s="263">
        <v>13</v>
      </c>
      <c r="K54" s="263">
        <v>13</v>
      </c>
      <c r="L54" s="263">
        <v>16</v>
      </c>
      <c r="M54" s="263">
        <v>18</v>
      </c>
      <c r="N54" s="263">
        <v>16</v>
      </c>
      <c r="O54" s="279">
        <v>214</v>
      </c>
      <c r="R54" s="64"/>
    </row>
    <row r="55" spans="2:18" x14ac:dyDescent="0.2">
      <c r="B55" s="262" t="s">
        <v>151</v>
      </c>
      <c r="C55" s="63">
        <v>368</v>
      </c>
      <c r="D55" s="266">
        <v>337</v>
      </c>
      <c r="E55" s="266">
        <v>350</v>
      </c>
      <c r="F55" s="265">
        <v>334</v>
      </c>
      <c r="G55" s="265">
        <v>412</v>
      </c>
      <c r="H55" s="265">
        <v>348</v>
      </c>
      <c r="I55" s="265">
        <v>488</v>
      </c>
      <c r="J55" s="265">
        <v>994</v>
      </c>
      <c r="K55" s="265">
        <v>614</v>
      </c>
      <c r="L55" s="265">
        <v>546</v>
      </c>
      <c r="M55" s="265">
        <v>512</v>
      </c>
      <c r="N55" s="265">
        <v>390</v>
      </c>
      <c r="O55" s="279">
        <v>5693</v>
      </c>
      <c r="R55" s="64"/>
    </row>
    <row r="56" spans="2:18" x14ac:dyDescent="0.2">
      <c r="B56" s="262" t="s">
        <v>152</v>
      </c>
      <c r="C56" s="63">
        <v>0</v>
      </c>
      <c r="D56" s="266">
        <v>3</v>
      </c>
      <c r="E56" s="266">
        <v>1</v>
      </c>
      <c r="F56" s="265">
        <v>4</v>
      </c>
      <c r="G56" s="265">
        <v>6</v>
      </c>
      <c r="H56" s="265">
        <v>3</v>
      </c>
      <c r="I56" s="265">
        <v>1</v>
      </c>
      <c r="J56" s="265">
        <v>3</v>
      </c>
      <c r="K56" s="265">
        <v>3</v>
      </c>
      <c r="L56" s="265">
        <v>2</v>
      </c>
      <c r="M56" s="265">
        <v>4</v>
      </c>
      <c r="N56" s="265">
        <v>2</v>
      </c>
      <c r="O56" s="279">
        <v>32</v>
      </c>
      <c r="R56" s="64"/>
    </row>
    <row r="57" spans="2:18" x14ac:dyDescent="0.2">
      <c r="B57" s="262" t="s">
        <v>153</v>
      </c>
      <c r="C57" s="63">
        <v>352</v>
      </c>
      <c r="D57" s="266">
        <v>695</v>
      </c>
      <c r="E57" s="266">
        <v>473</v>
      </c>
      <c r="F57" s="265">
        <v>338</v>
      </c>
      <c r="G57" s="265">
        <v>502</v>
      </c>
      <c r="H57" s="265">
        <v>481</v>
      </c>
      <c r="I57" s="265">
        <v>468</v>
      </c>
      <c r="J57" s="265">
        <v>508</v>
      </c>
      <c r="K57" s="265">
        <v>387</v>
      </c>
      <c r="L57" s="265">
        <v>400</v>
      </c>
      <c r="M57" s="265">
        <v>430</v>
      </c>
      <c r="N57" s="265">
        <v>543</v>
      </c>
      <c r="O57" s="279">
        <v>5577</v>
      </c>
      <c r="R57" s="64"/>
    </row>
    <row r="58" spans="2:18" x14ac:dyDescent="0.2">
      <c r="B58" s="262" t="s">
        <v>154</v>
      </c>
      <c r="C58" s="63">
        <v>254</v>
      </c>
      <c r="D58" s="266">
        <v>255</v>
      </c>
      <c r="E58" s="266">
        <v>294</v>
      </c>
      <c r="F58" s="265">
        <v>318</v>
      </c>
      <c r="G58" s="265">
        <v>316</v>
      </c>
      <c r="H58" s="265">
        <v>303</v>
      </c>
      <c r="I58" s="265">
        <v>431</v>
      </c>
      <c r="J58" s="265">
        <v>384</v>
      </c>
      <c r="K58" s="265">
        <v>394</v>
      </c>
      <c r="L58" s="265">
        <v>320</v>
      </c>
      <c r="M58" s="265">
        <v>283</v>
      </c>
      <c r="N58" s="265">
        <v>291</v>
      </c>
      <c r="O58" s="279">
        <v>3843</v>
      </c>
      <c r="R58" s="64"/>
    </row>
    <row r="59" spans="2:18" x14ac:dyDescent="0.2">
      <c r="B59" s="262" t="s">
        <v>155</v>
      </c>
      <c r="C59" s="63">
        <v>590</v>
      </c>
      <c r="D59" s="266">
        <v>588</v>
      </c>
      <c r="E59" s="266">
        <v>663</v>
      </c>
      <c r="F59" s="265">
        <v>622</v>
      </c>
      <c r="G59" s="265">
        <v>683</v>
      </c>
      <c r="H59" s="265">
        <v>651</v>
      </c>
      <c r="I59" s="265">
        <v>600</v>
      </c>
      <c r="J59" s="265">
        <v>580</v>
      </c>
      <c r="K59" s="265">
        <v>644</v>
      </c>
      <c r="L59" s="265">
        <v>626</v>
      </c>
      <c r="M59" s="265">
        <v>630</v>
      </c>
      <c r="N59" s="265">
        <v>537</v>
      </c>
      <c r="O59" s="279">
        <v>7414</v>
      </c>
      <c r="R59" s="64"/>
    </row>
    <row r="60" spans="2:18" x14ac:dyDescent="0.2">
      <c r="B60" s="262" t="s">
        <v>156</v>
      </c>
      <c r="C60" s="266">
        <v>0</v>
      </c>
      <c r="D60" s="266">
        <v>0</v>
      </c>
      <c r="E60" s="266">
        <v>0</v>
      </c>
      <c r="F60" s="265">
        <v>0</v>
      </c>
      <c r="G60" s="265">
        <v>0</v>
      </c>
      <c r="H60" s="265">
        <v>0</v>
      </c>
      <c r="I60" s="265">
        <v>1</v>
      </c>
      <c r="J60" s="265">
        <v>0</v>
      </c>
      <c r="K60" s="265">
        <v>1</v>
      </c>
      <c r="L60" s="265">
        <v>1</v>
      </c>
      <c r="M60" s="265">
        <v>0</v>
      </c>
      <c r="N60" s="265">
        <v>0</v>
      </c>
      <c r="O60" s="279">
        <v>3</v>
      </c>
      <c r="R60" s="64"/>
    </row>
    <row r="61" spans="2:18" x14ac:dyDescent="0.2">
      <c r="B61" s="262" t="s">
        <v>157</v>
      </c>
      <c r="C61" s="266">
        <v>1</v>
      </c>
      <c r="D61" s="266">
        <v>1</v>
      </c>
      <c r="E61" s="266">
        <v>2</v>
      </c>
      <c r="F61" s="265">
        <v>3</v>
      </c>
      <c r="G61" s="265">
        <v>976</v>
      </c>
      <c r="H61" s="265">
        <v>572</v>
      </c>
      <c r="I61" s="265">
        <v>263</v>
      </c>
      <c r="J61" s="265">
        <v>367</v>
      </c>
      <c r="K61" s="265">
        <v>417</v>
      </c>
      <c r="L61" s="265">
        <v>470</v>
      </c>
      <c r="M61" s="265">
        <v>140</v>
      </c>
      <c r="N61" s="265">
        <v>487</v>
      </c>
      <c r="O61" s="279">
        <v>3699</v>
      </c>
      <c r="R61" s="64"/>
    </row>
    <row r="62" spans="2:18" x14ac:dyDescent="0.2">
      <c r="B62" s="262" t="s">
        <v>158</v>
      </c>
      <c r="C62" s="266">
        <v>0</v>
      </c>
      <c r="D62" s="266">
        <v>3</v>
      </c>
      <c r="E62" s="266">
        <v>2</v>
      </c>
      <c r="F62" s="265">
        <v>2</v>
      </c>
      <c r="G62" s="265">
        <v>4</v>
      </c>
      <c r="H62" s="265">
        <v>0</v>
      </c>
      <c r="I62" s="265">
        <v>8</v>
      </c>
      <c r="J62" s="265">
        <v>4</v>
      </c>
      <c r="K62" s="265">
        <v>2</v>
      </c>
      <c r="L62" s="265">
        <v>0</v>
      </c>
      <c r="M62" s="265">
        <v>1</v>
      </c>
      <c r="N62" s="265">
        <v>3</v>
      </c>
      <c r="O62" s="279">
        <v>29</v>
      </c>
      <c r="R62" s="64"/>
    </row>
    <row r="63" spans="2:18" x14ac:dyDescent="0.2">
      <c r="B63" s="262" t="s">
        <v>159</v>
      </c>
      <c r="C63" s="266">
        <v>433</v>
      </c>
      <c r="D63" s="266">
        <v>435</v>
      </c>
      <c r="E63" s="266">
        <v>352</v>
      </c>
      <c r="F63" s="265">
        <v>352</v>
      </c>
      <c r="G63" s="265">
        <v>0</v>
      </c>
      <c r="H63" s="265">
        <v>0</v>
      </c>
      <c r="I63" s="265">
        <v>0</v>
      </c>
      <c r="J63" s="265">
        <v>0</v>
      </c>
      <c r="K63" s="265">
        <v>0</v>
      </c>
      <c r="L63" s="265">
        <v>0</v>
      </c>
      <c r="M63" s="265">
        <v>0</v>
      </c>
      <c r="N63" s="265">
        <v>0</v>
      </c>
      <c r="O63" s="279">
        <v>1572</v>
      </c>
      <c r="R63" s="64"/>
    </row>
    <row r="64" spans="2:18" x14ac:dyDescent="0.2">
      <c r="B64" s="262" t="s">
        <v>160</v>
      </c>
      <c r="C64" s="266">
        <v>0</v>
      </c>
      <c r="D64" s="266">
        <v>1</v>
      </c>
      <c r="E64" s="266">
        <v>0</v>
      </c>
      <c r="F64" s="265">
        <v>1</v>
      </c>
      <c r="G64" s="265">
        <v>1</v>
      </c>
      <c r="H64" s="265">
        <v>0</v>
      </c>
      <c r="I64" s="265">
        <v>0</v>
      </c>
      <c r="J64" s="265">
        <v>0</v>
      </c>
      <c r="K64" s="265">
        <v>0</v>
      </c>
      <c r="L64" s="265">
        <v>0</v>
      </c>
      <c r="M64" s="265">
        <v>2</v>
      </c>
      <c r="N64" s="265">
        <v>1</v>
      </c>
      <c r="O64" s="279">
        <v>6</v>
      </c>
      <c r="R64" s="64"/>
    </row>
    <row r="65" spans="2:18" x14ac:dyDescent="0.2">
      <c r="B65" s="262" t="s">
        <v>161</v>
      </c>
      <c r="C65" s="266">
        <v>0</v>
      </c>
      <c r="D65" s="266">
        <v>0</v>
      </c>
      <c r="E65" s="266">
        <v>0</v>
      </c>
      <c r="F65" s="265">
        <v>1</v>
      </c>
      <c r="G65" s="265">
        <v>0</v>
      </c>
      <c r="H65" s="265">
        <v>0</v>
      </c>
      <c r="I65" s="265">
        <v>0</v>
      </c>
      <c r="J65" s="265">
        <v>0</v>
      </c>
      <c r="K65" s="265">
        <v>0</v>
      </c>
      <c r="L65" s="265">
        <v>0</v>
      </c>
      <c r="M65" s="265">
        <v>0</v>
      </c>
      <c r="N65" s="265">
        <v>0</v>
      </c>
      <c r="O65" s="279">
        <v>1</v>
      </c>
      <c r="R65" s="64"/>
    </row>
    <row r="66" spans="2:18" x14ac:dyDescent="0.2">
      <c r="B66" s="262" t="s">
        <v>162</v>
      </c>
      <c r="C66" s="266">
        <v>98</v>
      </c>
      <c r="D66" s="266">
        <v>76</v>
      </c>
      <c r="E66" s="266">
        <v>68</v>
      </c>
      <c r="F66" s="265">
        <v>87</v>
      </c>
      <c r="G66" s="265">
        <v>97</v>
      </c>
      <c r="H66" s="265">
        <v>89</v>
      </c>
      <c r="I66" s="265">
        <v>106</v>
      </c>
      <c r="J66" s="265">
        <v>185</v>
      </c>
      <c r="K66" s="265">
        <v>137</v>
      </c>
      <c r="L66" s="265">
        <v>122</v>
      </c>
      <c r="M66" s="265">
        <v>95</v>
      </c>
      <c r="N66" s="265">
        <v>82</v>
      </c>
      <c r="O66" s="279">
        <v>1242</v>
      </c>
      <c r="R66" s="64"/>
    </row>
    <row r="67" spans="2:18" x14ac:dyDescent="0.2">
      <c r="B67" s="267" t="s">
        <v>163</v>
      </c>
      <c r="C67" s="268">
        <v>2117</v>
      </c>
      <c r="D67" s="268">
        <v>2412</v>
      </c>
      <c r="E67" s="268">
        <v>2231</v>
      </c>
      <c r="F67" s="268">
        <v>2083</v>
      </c>
      <c r="G67" s="268">
        <v>3019</v>
      </c>
      <c r="H67" s="268">
        <v>2458</v>
      </c>
      <c r="I67" s="268">
        <v>2385</v>
      </c>
      <c r="J67" s="268">
        <v>3038</v>
      </c>
      <c r="K67" s="268">
        <v>2612</v>
      </c>
      <c r="L67" s="268">
        <v>2503</v>
      </c>
      <c r="M67" s="268">
        <v>2115</v>
      </c>
      <c r="N67" s="268">
        <v>2352</v>
      </c>
      <c r="O67" s="269">
        <v>29325</v>
      </c>
      <c r="R67" s="64"/>
    </row>
    <row r="68" spans="2:18" x14ac:dyDescent="0.2">
      <c r="B68" s="262" t="s">
        <v>164</v>
      </c>
      <c r="C68" s="63">
        <v>346</v>
      </c>
      <c r="D68" s="266">
        <v>207</v>
      </c>
      <c r="E68" s="266">
        <v>321</v>
      </c>
      <c r="F68" s="266">
        <v>162</v>
      </c>
      <c r="G68" s="266">
        <v>425</v>
      </c>
      <c r="H68" s="266">
        <v>223</v>
      </c>
      <c r="I68" s="266">
        <v>270</v>
      </c>
      <c r="J68" s="266">
        <v>304</v>
      </c>
      <c r="K68" s="266">
        <v>267</v>
      </c>
      <c r="L68" s="266">
        <v>191</v>
      </c>
      <c r="M68" s="266">
        <v>346</v>
      </c>
      <c r="N68" s="266">
        <v>316</v>
      </c>
      <c r="O68" s="279">
        <v>3378</v>
      </c>
      <c r="R68" s="64"/>
    </row>
    <row r="69" spans="2:18" x14ac:dyDescent="0.2">
      <c r="B69" s="262" t="s">
        <v>165</v>
      </c>
      <c r="C69" s="63">
        <v>2606</v>
      </c>
      <c r="D69" s="266">
        <v>2249</v>
      </c>
      <c r="E69" s="266">
        <v>2894</v>
      </c>
      <c r="F69" s="266">
        <v>2352</v>
      </c>
      <c r="G69" s="266">
        <v>2174</v>
      </c>
      <c r="H69" s="266">
        <v>2842</v>
      </c>
      <c r="I69" s="266">
        <v>1963</v>
      </c>
      <c r="J69" s="266">
        <v>2382</v>
      </c>
      <c r="K69" s="266">
        <v>2798</v>
      </c>
      <c r="L69" s="266">
        <v>2559</v>
      </c>
      <c r="M69" s="266">
        <v>3310</v>
      </c>
      <c r="N69" s="266">
        <v>2443</v>
      </c>
      <c r="O69" s="279">
        <v>30572</v>
      </c>
      <c r="P69" s="288"/>
      <c r="Q69" s="288"/>
      <c r="R69" s="64"/>
    </row>
    <row r="70" spans="2:18" x14ac:dyDescent="0.2">
      <c r="B70" s="262" t="s">
        <v>166</v>
      </c>
      <c r="C70" s="63">
        <v>103</v>
      </c>
      <c r="D70" s="266">
        <v>84</v>
      </c>
      <c r="E70" s="266">
        <v>129</v>
      </c>
      <c r="F70" s="266">
        <v>117</v>
      </c>
      <c r="G70" s="266">
        <v>101</v>
      </c>
      <c r="H70" s="266">
        <v>99</v>
      </c>
      <c r="I70" s="266">
        <v>109</v>
      </c>
      <c r="J70" s="266">
        <v>104</v>
      </c>
      <c r="K70" s="266">
        <v>93</v>
      </c>
      <c r="L70" s="266">
        <v>94</v>
      </c>
      <c r="M70" s="266">
        <v>103</v>
      </c>
      <c r="N70" s="266">
        <v>88</v>
      </c>
      <c r="O70" s="279">
        <v>1224</v>
      </c>
      <c r="R70" s="64"/>
    </row>
    <row r="71" spans="2:18" x14ac:dyDescent="0.2">
      <c r="B71" s="262" t="s">
        <v>167</v>
      </c>
      <c r="C71" s="63">
        <v>875</v>
      </c>
      <c r="D71" s="266">
        <v>805</v>
      </c>
      <c r="E71" s="266">
        <v>968</v>
      </c>
      <c r="F71" s="266">
        <v>729</v>
      </c>
      <c r="G71" s="266">
        <v>1009</v>
      </c>
      <c r="H71" s="266">
        <v>952</v>
      </c>
      <c r="I71" s="266">
        <v>811</v>
      </c>
      <c r="J71" s="266">
        <v>851</v>
      </c>
      <c r="K71" s="266">
        <v>800</v>
      </c>
      <c r="L71" s="266">
        <v>740</v>
      </c>
      <c r="M71" s="266">
        <v>948</v>
      </c>
      <c r="N71" s="266">
        <v>826</v>
      </c>
      <c r="O71" s="279">
        <v>10314</v>
      </c>
      <c r="R71" s="64"/>
    </row>
    <row r="72" spans="2:18" x14ac:dyDescent="0.2">
      <c r="B72" s="262" t="s">
        <v>168</v>
      </c>
      <c r="C72" s="63">
        <v>226</v>
      </c>
      <c r="D72" s="266">
        <v>223</v>
      </c>
      <c r="E72" s="266">
        <v>322</v>
      </c>
      <c r="F72" s="266">
        <v>244</v>
      </c>
      <c r="G72" s="266">
        <v>328</v>
      </c>
      <c r="H72" s="266">
        <v>225</v>
      </c>
      <c r="I72" s="266">
        <v>218</v>
      </c>
      <c r="J72" s="266">
        <v>322</v>
      </c>
      <c r="K72" s="266">
        <v>226</v>
      </c>
      <c r="L72" s="266">
        <v>233</v>
      </c>
      <c r="M72" s="266">
        <v>257</v>
      </c>
      <c r="N72" s="266">
        <v>274</v>
      </c>
      <c r="O72" s="279">
        <v>3098</v>
      </c>
      <c r="R72" s="64"/>
    </row>
    <row r="73" spans="2:18" x14ac:dyDescent="0.2">
      <c r="B73" s="267" t="s">
        <v>169</v>
      </c>
      <c r="C73" s="268">
        <v>4156</v>
      </c>
      <c r="D73" s="268">
        <v>3568</v>
      </c>
      <c r="E73" s="268">
        <v>4634</v>
      </c>
      <c r="F73" s="268">
        <v>3604</v>
      </c>
      <c r="G73" s="268">
        <v>4037</v>
      </c>
      <c r="H73" s="268">
        <v>4341</v>
      </c>
      <c r="I73" s="268">
        <v>3371</v>
      </c>
      <c r="J73" s="268">
        <v>3963</v>
      </c>
      <c r="K73" s="268">
        <v>4184</v>
      </c>
      <c r="L73" s="268">
        <v>3817</v>
      </c>
      <c r="M73" s="268">
        <v>4964</v>
      </c>
      <c r="N73" s="268">
        <v>3947</v>
      </c>
      <c r="O73" s="269">
        <v>48586</v>
      </c>
      <c r="R73" s="64"/>
    </row>
    <row r="74" spans="2:18" x14ac:dyDescent="0.2">
      <c r="B74" s="282" t="s">
        <v>40</v>
      </c>
      <c r="C74" s="283">
        <v>8017</v>
      </c>
      <c r="D74" s="283">
        <v>7875</v>
      </c>
      <c r="E74" s="283">
        <v>8708</v>
      </c>
      <c r="F74" s="283">
        <v>7185</v>
      </c>
      <c r="G74" s="283">
        <v>8758</v>
      </c>
      <c r="H74" s="283">
        <v>7885</v>
      </c>
      <c r="I74" s="283">
        <v>8263</v>
      </c>
      <c r="J74" s="283">
        <v>8791</v>
      </c>
      <c r="K74" s="283">
        <v>8028</v>
      </c>
      <c r="L74" s="283">
        <v>8191</v>
      </c>
      <c r="M74" s="283">
        <v>8326</v>
      </c>
      <c r="N74" s="283">
        <v>7400</v>
      </c>
      <c r="O74" s="289">
        <v>97427</v>
      </c>
      <c r="R74" s="64"/>
    </row>
    <row r="75" spans="2:18" x14ac:dyDescent="0.2">
      <c r="B75" s="1357" t="s">
        <v>172</v>
      </c>
      <c r="C75" s="1357"/>
      <c r="D75" s="1357"/>
      <c r="E75" s="1357"/>
      <c r="F75" s="1357"/>
      <c r="G75" s="1357"/>
      <c r="H75" s="1357"/>
      <c r="I75" s="1357"/>
      <c r="J75" s="1357"/>
      <c r="K75" s="1357"/>
      <c r="L75" s="1357"/>
      <c r="M75" s="1357"/>
      <c r="N75" s="1357"/>
      <c r="O75" s="1357"/>
      <c r="Q75" s="257"/>
      <c r="R75" s="64"/>
    </row>
    <row r="76" spans="2:18" x14ac:dyDescent="0.2">
      <c r="B76" s="262" t="s">
        <v>149</v>
      </c>
      <c r="C76" s="266">
        <v>8</v>
      </c>
      <c r="D76" s="290">
        <v>6</v>
      </c>
      <c r="E76" s="290">
        <v>8</v>
      </c>
      <c r="F76" s="290">
        <v>11</v>
      </c>
      <c r="G76" s="290">
        <v>11</v>
      </c>
      <c r="H76" s="290">
        <v>7</v>
      </c>
      <c r="I76" s="290">
        <v>6</v>
      </c>
      <c r="J76" s="291">
        <v>8</v>
      </c>
      <c r="K76" s="291">
        <v>12</v>
      </c>
      <c r="L76" s="291">
        <v>9</v>
      </c>
      <c r="M76" s="291">
        <v>3</v>
      </c>
      <c r="N76" s="291">
        <v>3</v>
      </c>
      <c r="O76" s="292">
        <v>92</v>
      </c>
      <c r="Q76" s="261"/>
      <c r="R76" s="64"/>
    </row>
    <row r="77" spans="2:18" x14ac:dyDescent="0.2">
      <c r="B77" s="282" t="s">
        <v>40</v>
      </c>
      <c r="C77" s="293">
        <v>8</v>
      </c>
      <c r="D77" s="294">
        <v>6</v>
      </c>
      <c r="E77" s="294">
        <v>8</v>
      </c>
      <c r="F77" s="294">
        <v>11</v>
      </c>
      <c r="G77" s="294">
        <v>11</v>
      </c>
      <c r="H77" s="294">
        <v>7</v>
      </c>
      <c r="I77" s="294">
        <v>6</v>
      </c>
      <c r="J77" s="294">
        <v>8</v>
      </c>
      <c r="K77" s="294">
        <v>12</v>
      </c>
      <c r="L77" s="294">
        <v>9</v>
      </c>
      <c r="M77" s="294">
        <v>3</v>
      </c>
      <c r="N77" s="294">
        <v>3</v>
      </c>
      <c r="O77" s="295">
        <v>92</v>
      </c>
      <c r="Q77" s="261"/>
      <c r="R77" s="64"/>
    </row>
    <row r="78" spans="2:18" x14ac:dyDescent="0.2">
      <c r="B78" s="1357" t="s">
        <v>173</v>
      </c>
      <c r="C78" s="1357"/>
      <c r="D78" s="1357"/>
      <c r="E78" s="1357"/>
      <c r="F78" s="1357"/>
      <c r="G78" s="1357"/>
      <c r="H78" s="1357"/>
      <c r="I78" s="1357"/>
      <c r="J78" s="1357"/>
      <c r="K78" s="1357"/>
      <c r="L78" s="1357"/>
      <c r="M78" s="1357"/>
      <c r="N78" s="1357"/>
      <c r="O78" s="1357"/>
      <c r="Q78" s="257"/>
      <c r="R78" s="64"/>
    </row>
    <row r="79" spans="2:18" x14ac:dyDescent="0.2">
      <c r="B79" s="267" t="s">
        <v>149</v>
      </c>
      <c r="C79" s="296">
        <v>1029</v>
      </c>
      <c r="D79" s="296">
        <v>3097</v>
      </c>
      <c r="E79" s="296">
        <v>1185</v>
      </c>
      <c r="F79" s="296">
        <v>1871</v>
      </c>
      <c r="G79" s="296">
        <v>1786</v>
      </c>
      <c r="H79" s="296">
        <v>1779</v>
      </c>
      <c r="I79" s="296">
        <v>2269</v>
      </c>
      <c r="J79" s="296">
        <v>2647</v>
      </c>
      <c r="K79" s="296">
        <v>2104</v>
      </c>
      <c r="L79" s="296">
        <v>2228</v>
      </c>
      <c r="M79" s="296">
        <v>2762</v>
      </c>
      <c r="N79" s="296">
        <v>2263</v>
      </c>
      <c r="O79" s="297">
        <v>25020</v>
      </c>
      <c r="Q79" s="257"/>
      <c r="R79" s="64"/>
    </row>
    <row r="80" spans="2:18" x14ac:dyDescent="0.2">
      <c r="B80" s="262" t="s">
        <v>150</v>
      </c>
      <c r="C80" s="63">
        <v>66</v>
      </c>
      <c r="D80" s="287">
        <v>36</v>
      </c>
      <c r="E80" s="287">
        <v>69</v>
      </c>
      <c r="F80" s="287">
        <v>51</v>
      </c>
      <c r="G80" s="287">
        <v>59</v>
      </c>
      <c r="H80" s="287">
        <v>72</v>
      </c>
      <c r="I80" s="263">
        <v>79</v>
      </c>
      <c r="J80" s="263">
        <v>71</v>
      </c>
      <c r="K80" s="263">
        <v>55</v>
      </c>
      <c r="L80" s="263">
        <v>50</v>
      </c>
      <c r="M80" s="263">
        <v>69</v>
      </c>
      <c r="N80" s="263">
        <v>44</v>
      </c>
      <c r="O80" s="298">
        <v>721</v>
      </c>
      <c r="Q80" s="261"/>
      <c r="R80" s="64"/>
    </row>
    <row r="81" spans="2:18" x14ac:dyDescent="0.2">
      <c r="B81" s="262" t="s">
        <v>151</v>
      </c>
      <c r="C81" s="63">
        <v>740</v>
      </c>
      <c r="D81" s="266">
        <v>591</v>
      </c>
      <c r="E81" s="266">
        <v>670</v>
      </c>
      <c r="F81" s="266">
        <v>544</v>
      </c>
      <c r="G81" s="266">
        <v>743</v>
      </c>
      <c r="H81" s="266">
        <v>751</v>
      </c>
      <c r="I81" s="265">
        <v>1068</v>
      </c>
      <c r="J81" s="265">
        <v>1485</v>
      </c>
      <c r="K81" s="265">
        <v>1198</v>
      </c>
      <c r="L81" s="265">
        <v>1061</v>
      </c>
      <c r="M81" s="265">
        <v>1015</v>
      </c>
      <c r="N81" s="265">
        <v>873</v>
      </c>
      <c r="O81" s="279">
        <v>10739</v>
      </c>
      <c r="Q81" s="261"/>
      <c r="R81" s="64"/>
    </row>
    <row r="82" spans="2:18" x14ac:dyDescent="0.2">
      <c r="B82" s="262" t="s">
        <v>152</v>
      </c>
      <c r="C82" s="63">
        <v>2</v>
      </c>
      <c r="D82" s="266">
        <v>9</v>
      </c>
      <c r="E82" s="266">
        <v>8</v>
      </c>
      <c r="F82" s="266">
        <v>2</v>
      </c>
      <c r="G82" s="266">
        <v>3</v>
      </c>
      <c r="H82" s="266">
        <v>9</v>
      </c>
      <c r="I82" s="265">
        <v>3</v>
      </c>
      <c r="J82" s="265">
        <v>8</v>
      </c>
      <c r="K82" s="265">
        <v>7</v>
      </c>
      <c r="L82" s="265">
        <v>5</v>
      </c>
      <c r="M82" s="265">
        <v>2</v>
      </c>
      <c r="N82" s="265">
        <v>3</v>
      </c>
      <c r="O82" s="279">
        <v>61</v>
      </c>
      <c r="Q82" s="261"/>
      <c r="R82" s="64"/>
    </row>
    <row r="83" spans="2:18" x14ac:dyDescent="0.2">
      <c r="B83" s="262" t="s">
        <v>153</v>
      </c>
      <c r="C83" s="63">
        <v>890</v>
      </c>
      <c r="D83" s="266">
        <v>743</v>
      </c>
      <c r="E83" s="266">
        <v>855</v>
      </c>
      <c r="F83" s="266">
        <v>692</v>
      </c>
      <c r="G83" s="266">
        <v>1065</v>
      </c>
      <c r="H83" s="266">
        <v>1176</v>
      </c>
      <c r="I83" s="265">
        <v>1247</v>
      </c>
      <c r="J83" s="265">
        <v>1069</v>
      </c>
      <c r="K83" s="265">
        <v>736</v>
      </c>
      <c r="L83" s="265">
        <v>897</v>
      </c>
      <c r="M83" s="265">
        <v>994</v>
      </c>
      <c r="N83" s="265">
        <v>905</v>
      </c>
      <c r="O83" s="279">
        <v>11269</v>
      </c>
      <c r="Q83" s="261"/>
      <c r="R83" s="64"/>
    </row>
    <row r="84" spans="2:18" x14ac:dyDescent="0.2">
      <c r="B84" s="262" t="s">
        <v>154</v>
      </c>
      <c r="C84" s="63">
        <v>610</v>
      </c>
      <c r="D84" s="266">
        <v>419</v>
      </c>
      <c r="E84" s="266">
        <v>580</v>
      </c>
      <c r="F84" s="266">
        <v>698</v>
      </c>
      <c r="G84" s="266">
        <v>814</v>
      </c>
      <c r="H84" s="266">
        <v>872</v>
      </c>
      <c r="I84" s="265">
        <v>1181</v>
      </c>
      <c r="J84" s="265">
        <v>947</v>
      </c>
      <c r="K84" s="265">
        <v>893</v>
      </c>
      <c r="L84" s="265">
        <v>952</v>
      </c>
      <c r="M84" s="265">
        <v>834</v>
      </c>
      <c r="N84" s="265">
        <v>742</v>
      </c>
      <c r="O84" s="279">
        <v>9542</v>
      </c>
      <c r="Q84" s="261"/>
      <c r="R84" s="64"/>
    </row>
    <row r="85" spans="2:18" x14ac:dyDescent="0.2">
      <c r="B85" s="262" t="s">
        <v>155</v>
      </c>
      <c r="C85" s="63">
        <v>1255</v>
      </c>
      <c r="D85" s="266">
        <v>1019</v>
      </c>
      <c r="E85" s="266">
        <v>1051</v>
      </c>
      <c r="F85" s="266">
        <v>1130</v>
      </c>
      <c r="G85" s="266">
        <v>1507</v>
      </c>
      <c r="H85" s="266">
        <v>1558</v>
      </c>
      <c r="I85" s="265">
        <v>1568</v>
      </c>
      <c r="J85" s="265">
        <v>1578</v>
      </c>
      <c r="K85" s="265">
        <v>1532</v>
      </c>
      <c r="L85" s="265">
        <v>1440</v>
      </c>
      <c r="M85" s="265">
        <v>1437</v>
      </c>
      <c r="N85" s="265">
        <v>1281</v>
      </c>
      <c r="O85" s="279">
        <v>16356</v>
      </c>
      <c r="Q85" s="261"/>
      <c r="R85" s="64"/>
    </row>
    <row r="86" spans="2:18" x14ac:dyDescent="0.2">
      <c r="B86" s="262" t="s">
        <v>156</v>
      </c>
      <c r="C86" s="266"/>
      <c r="D86" s="266"/>
      <c r="E86" s="266"/>
      <c r="F86" s="266"/>
      <c r="G86" s="266"/>
      <c r="H86" s="266"/>
      <c r="I86" s="265"/>
      <c r="J86" s="265"/>
      <c r="K86" s="265"/>
      <c r="L86" s="265"/>
      <c r="M86" s="265"/>
      <c r="N86" s="265"/>
      <c r="O86" s="279">
        <v>0</v>
      </c>
      <c r="Q86" s="261"/>
      <c r="R86" s="64"/>
    </row>
    <row r="87" spans="2:18" x14ac:dyDescent="0.2">
      <c r="B87" s="262" t="s">
        <v>157</v>
      </c>
      <c r="C87" s="266">
        <v>7</v>
      </c>
      <c r="D87" s="266">
        <v>3</v>
      </c>
      <c r="E87" s="266">
        <v>10</v>
      </c>
      <c r="F87" s="266">
        <v>7</v>
      </c>
      <c r="G87" s="266">
        <v>767</v>
      </c>
      <c r="H87" s="266">
        <v>1228</v>
      </c>
      <c r="I87" s="265">
        <v>1169</v>
      </c>
      <c r="J87" s="265">
        <v>1424</v>
      </c>
      <c r="K87" s="265">
        <v>933</v>
      </c>
      <c r="L87" s="265">
        <v>908</v>
      </c>
      <c r="M87" s="265">
        <v>1125</v>
      </c>
      <c r="N87" s="265">
        <v>986</v>
      </c>
      <c r="O87" s="279">
        <v>8567</v>
      </c>
      <c r="Q87" s="261"/>
      <c r="R87" s="64"/>
    </row>
    <row r="88" spans="2:18" x14ac:dyDescent="0.2">
      <c r="B88" s="262" t="s">
        <v>158</v>
      </c>
      <c r="C88" s="266">
        <v>9</v>
      </c>
      <c r="D88" s="266">
        <v>2</v>
      </c>
      <c r="E88" s="266">
        <v>3</v>
      </c>
      <c r="F88" s="266">
        <v>2</v>
      </c>
      <c r="G88" s="266">
        <v>3</v>
      </c>
      <c r="H88" s="266">
        <v>8</v>
      </c>
      <c r="I88" s="265">
        <v>3</v>
      </c>
      <c r="J88" s="265">
        <v>10</v>
      </c>
      <c r="K88" s="265">
        <v>5</v>
      </c>
      <c r="L88" s="265">
        <v>3</v>
      </c>
      <c r="M88" s="265">
        <v>9</v>
      </c>
      <c r="N88" s="265">
        <v>6</v>
      </c>
      <c r="O88" s="279">
        <v>63</v>
      </c>
      <c r="Q88" s="261"/>
      <c r="R88" s="64"/>
    </row>
    <row r="89" spans="2:18" x14ac:dyDescent="0.2">
      <c r="B89" s="262" t="s">
        <v>159</v>
      </c>
      <c r="C89" s="266">
        <v>1084</v>
      </c>
      <c r="D89" s="266">
        <v>845</v>
      </c>
      <c r="E89" s="266">
        <v>1022</v>
      </c>
      <c r="F89" s="266">
        <v>988</v>
      </c>
      <c r="G89" s="266">
        <v>0</v>
      </c>
      <c r="H89" s="266">
        <v>0</v>
      </c>
      <c r="I89" s="265">
        <v>0</v>
      </c>
      <c r="J89" s="265">
        <v>0</v>
      </c>
      <c r="K89" s="265">
        <v>0</v>
      </c>
      <c r="L89" s="265">
        <v>0</v>
      </c>
      <c r="M89" s="265">
        <v>0</v>
      </c>
      <c r="N89" s="265">
        <v>0</v>
      </c>
      <c r="O89" s="279">
        <v>3939</v>
      </c>
      <c r="Q89" s="261"/>
      <c r="R89" s="64"/>
    </row>
    <row r="90" spans="2:18" x14ac:dyDescent="0.2">
      <c r="B90" s="262" t="s">
        <v>160</v>
      </c>
      <c r="C90" s="266">
        <v>2</v>
      </c>
      <c r="D90" s="266">
        <v>0</v>
      </c>
      <c r="E90" s="266">
        <v>0</v>
      </c>
      <c r="F90" s="266">
        <v>0</v>
      </c>
      <c r="G90" s="266">
        <v>0</v>
      </c>
      <c r="H90" s="266">
        <v>1</v>
      </c>
      <c r="I90" s="265">
        <v>1</v>
      </c>
      <c r="J90" s="265">
        <v>0</v>
      </c>
      <c r="K90" s="265">
        <v>0</v>
      </c>
      <c r="L90" s="265">
        <v>0</v>
      </c>
      <c r="M90" s="265">
        <v>0</v>
      </c>
      <c r="N90" s="265">
        <v>0</v>
      </c>
      <c r="O90" s="279">
        <v>4</v>
      </c>
      <c r="Q90" s="261"/>
      <c r="R90" s="64"/>
    </row>
    <row r="91" spans="2:18" x14ac:dyDescent="0.2">
      <c r="B91" s="262" t="s">
        <v>161</v>
      </c>
      <c r="C91" s="266"/>
      <c r="D91" s="266"/>
      <c r="E91" s="266"/>
      <c r="F91" s="266"/>
      <c r="G91" s="266"/>
      <c r="H91" s="266"/>
      <c r="I91" s="265"/>
      <c r="J91" s="265"/>
      <c r="K91" s="265"/>
      <c r="L91" s="265"/>
      <c r="M91" s="265"/>
      <c r="N91" s="265"/>
      <c r="O91" s="279">
        <v>0</v>
      </c>
      <c r="Q91" s="261"/>
      <c r="R91" s="64"/>
    </row>
    <row r="92" spans="2:18" x14ac:dyDescent="0.2">
      <c r="B92" s="262" t="s">
        <v>162</v>
      </c>
      <c r="C92" s="266">
        <v>131</v>
      </c>
      <c r="D92" s="266">
        <v>93</v>
      </c>
      <c r="E92" s="266">
        <v>115</v>
      </c>
      <c r="F92" s="266">
        <v>80</v>
      </c>
      <c r="G92" s="266">
        <v>148</v>
      </c>
      <c r="H92" s="266">
        <v>143</v>
      </c>
      <c r="I92" s="265">
        <v>173</v>
      </c>
      <c r="J92" s="265">
        <v>260</v>
      </c>
      <c r="K92" s="265">
        <v>183</v>
      </c>
      <c r="L92" s="265">
        <v>184</v>
      </c>
      <c r="M92" s="265">
        <v>178</v>
      </c>
      <c r="N92" s="265">
        <v>139</v>
      </c>
      <c r="O92" s="279">
        <v>1827</v>
      </c>
      <c r="Q92" s="261"/>
      <c r="R92" s="64"/>
    </row>
    <row r="93" spans="2:18" x14ac:dyDescent="0.2">
      <c r="B93" s="267" t="s">
        <v>163</v>
      </c>
      <c r="C93" s="268">
        <v>4796</v>
      </c>
      <c r="D93" s="268">
        <v>3760</v>
      </c>
      <c r="E93" s="268">
        <v>4383</v>
      </c>
      <c r="F93" s="268">
        <v>4194</v>
      </c>
      <c r="G93" s="268">
        <v>5109</v>
      </c>
      <c r="H93" s="268">
        <v>5818</v>
      </c>
      <c r="I93" s="268">
        <v>6492</v>
      </c>
      <c r="J93" s="268">
        <v>6852</v>
      </c>
      <c r="K93" s="268">
        <v>5542</v>
      </c>
      <c r="L93" s="268">
        <v>5500</v>
      </c>
      <c r="M93" s="268">
        <v>5663</v>
      </c>
      <c r="N93" s="268">
        <v>4979</v>
      </c>
      <c r="O93" s="271">
        <v>63088</v>
      </c>
      <c r="Q93" s="261"/>
      <c r="R93" s="64"/>
    </row>
    <row r="94" spans="2:18" x14ac:dyDescent="0.2">
      <c r="B94" s="262" t="s">
        <v>164</v>
      </c>
      <c r="C94" s="63">
        <v>463</v>
      </c>
      <c r="D94" s="266">
        <v>397</v>
      </c>
      <c r="E94" s="266">
        <v>373</v>
      </c>
      <c r="F94" s="266">
        <v>428</v>
      </c>
      <c r="G94" s="266">
        <v>427</v>
      </c>
      <c r="H94" s="266">
        <v>524</v>
      </c>
      <c r="I94" s="266">
        <v>556</v>
      </c>
      <c r="J94" s="266">
        <v>493</v>
      </c>
      <c r="K94" s="266">
        <v>416</v>
      </c>
      <c r="L94" s="266">
        <v>482</v>
      </c>
      <c r="M94" s="266">
        <v>454</v>
      </c>
      <c r="N94" s="266">
        <v>414</v>
      </c>
      <c r="O94" s="279">
        <v>5427</v>
      </c>
      <c r="Q94" s="261"/>
      <c r="R94" s="64"/>
    </row>
    <row r="95" spans="2:18" x14ac:dyDescent="0.2">
      <c r="B95" s="262" t="s">
        <v>165</v>
      </c>
      <c r="C95" s="63">
        <v>4396</v>
      </c>
      <c r="D95" s="266">
        <v>3398</v>
      </c>
      <c r="E95" s="266">
        <v>4056</v>
      </c>
      <c r="F95" s="266">
        <v>3631</v>
      </c>
      <c r="G95" s="266">
        <v>4885</v>
      </c>
      <c r="H95" s="266">
        <v>4997</v>
      </c>
      <c r="I95" s="266">
        <v>5027</v>
      </c>
      <c r="J95" s="266">
        <v>6011</v>
      </c>
      <c r="K95" s="266">
        <v>5325</v>
      </c>
      <c r="L95" s="266">
        <v>5028</v>
      </c>
      <c r="M95" s="266">
        <v>5222</v>
      </c>
      <c r="N95" s="266">
        <v>4173</v>
      </c>
      <c r="O95" s="279">
        <v>56149</v>
      </c>
      <c r="Q95" s="261"/>
      <c r="R95" s="64"/>
    </row>
    <row r="96" spans="2:18" x14ac:dyDescent="0.2">
      <c r="B96" s="262" t="s">
        <v>166</v>
      </c>
      <c r="C96" s="63">
        <v>111</v>
      </c>
      <c r="D96" s="266">
        <v>122</v>
      </c>
      <c r="E96" s="266">
        <v>136</v>
      </c>
      <c r="F96" s="266">
        <v>108</v>
      </c>
      <c r="G96" s="266">
        <v>136</v>
      </c>
      <c r="H96" s="266">
        <v>166</v>
      </c>
      <c r="I96" s="266">
        <v>179</v>
      </c>
      <c r="J96" s="266">
        <v>140</v>
      </c>
      <c r="K96" s="266">
        <v>201</v>
      </c>
      <c r="L96" s="266">
        <v>126</v>
      </c>
      <c r="M96" s="266">
        <v>150</v>
      </c>
      <c r="N96" s="266">
        <v>99</v>
      </c>
      <c r="O96" s="279">
        <v>1674</v>
      </c>
      <c r="Q96" s="261"/>
      <c r="R96" s="64"/>
    </row>
    <row r="97" spans="2:18" x14ac:dyDescent="0.2">
      <c r="B97" s="262" t="s">
        <v>167</v>
      </c>
      <c r="C97" s="63">
        <v>1273</v>
      </c>
      <c r="D97" s="266">
        <v>1304</v>
      </c>
      <c r="E97" s="266">
        <v>1261</v>
      </c>
      <c r="F97" s="266">
        <v>1372</v>
      </c>
      <c r="G97" s="266">
        <v>1605</v>
      </c>
      <c r="H97" s="266">
        <v>1720</v>
      </c>
      <c r="I97" s="266">
        <v>1523</v>
      </c>
      <c r="J97" s="266">
        <v>1660</v>
      </c>
      <c r="K97" s="266">
        <v>1656</v>
      </c>
      <c r="L97" s="266">
        <v>1304</v>
      </c>
      <c r="M97" s="266">
        <v>1778</v>
      </c>
      <c r="N97" s="266">
        <v>1442</v>
      </c>
      <c r="O97" s="279">
        <v>17898</v>
      </c>
      <c r="Q97" s="261"/>
      <c r="R97" s="64"/>
    </row>
    <row r="98" spans="2:18" x14ac:dyDescent="0.2">
      <c r="B98" s="262" t="s">
        <v>168</v>
      </c>
      <c r="C98" s="63">
        <v>619</v>
      </c>
      <c r="D98" s="266">
        <v>433</v>
      </c>
      <c r="E98" s="266">
        <v>478</v>
      </c>
      <c r="F98" s="266">
        <v>452</v>
      </c>
      <c r="G98" s="266">
        <v>614</v>
      </c>
      <c r="H98" s="266">
        <v>471</v>
      </c>
      <c r="I98" s="266">
        <v>657</v>
      </c>
      <c r="J98" s="266">
        <v>720</v>
      </c>
      <c r="K98" s="266">
        <v>591</v>
      </c>
      <c r="L98" s="266">
        <v>572</v>
      </c>
      <c r="M98" s="266">
        <v>527</v>
      </c>
      <c r="N98" s="266">
        <v>415</v>
      </c>
      <c r="O98" s="279">
        <v>6549</v>
      </c>
      <c r="Q98" s="261"/>
      <c r="R98" s="64"/>
    </row>
    <row r="99" spans="2:18" x14ac:dyDescent="0.2">
      <c r="B99" s="267" t="s">
        <v>169</v>
      </c>
      <c r="C99" s="268">
        <v>6862</v>
      </c>
      <c r="D99" s="268">
        <v>5654</v>
      </c>
      <c r="E99" s="268">
        <v>6304</v>
      </c>
      <c r="F99" s="268">
        <v>5991</v>
      </c>
      <c r="G99" s="268">
        <v>7667</v>
      </c>
      <c r="H99" s="268">
        <v>7878</v>
      </c>
      <c r="I99" s="299">
        <v>7942</v>
      </c>
      <c r="J99" s="299">
        <v>9024</v>
      </c>
      <c r="K99" s="299">
        <v>8189</v>
      </c>
      <c r="L99" s="299">
        <v>7512</v>
      </c>
      <c r="M99" s="299">
        <v>8131</v>
      </c>
      <c r="N99" s="299">
        <v>6543</v>
      </c>
      <c r="O99" s="269">
        <v>87697</v>
      </c>
      <c r="Q99" s="261"/>
      <c r="R99" s="64"/>
    </row>
    <row r="100" spans="2:18" x14ac:dyDescent="0.2">
      <c r="B100" s="282" t="s">
        <v>40</v>
      </c>
      <c r="C100" s="283">
        <v>12687</v>
      </c>
      <c r="D100" s="283">
        <v>12511</v>
      </c>
      <c r="E100" s="283">
        <v>11872</v>
      </c>
      <c r="F100" s="283">
        <v>12056</v>
      </c>
      <c r="G100" s="283">
        <v>14562</v>
      </c>
      <c r="H100" s="283">
        <v>15475</v>
      </c>
      <c r="I100" s="300">
        <v>16703</v>
      </c>
      <c r="J100" s="301">
        <v>18523</v>
      </c>
      <c r="K100" s="301">
        <v>15835</v>
      </c>
      <c r="L100" s="301">
        <v>15240</v>
      </c>
      <c r="M100" s="301">
        <v>16556</v>
      </c>
      <c r="N100" s="301">
        <v>13785</v>
      </c>
      <c r="O100" s="289">
        <v>175805</v>
      </c>
      <c r="P100" s="64"/>
      <c r="Q100" s="261"/>
      <c r="R100" s="64"/>
    </row>
    <row r="101" spans="2:18" x14ac:dyDescent="0.2">
      <c r="B101" s="1357" t="s">
        <v>174</v>
      </c>
      <c r="C101" s="1357"/>
      <c r="D101" s="1357"/>
      <c r="E101" s="1357"/>
      <c r="F101" s="1357"/>
      <c r="G101" s="1357"/>
      <c r="H101" s="1357"/>
      <c r="I101" s="1357"/>
      <c r="J101" s="1357"/>
      <c r="K101" s="1357"/>
      <c r="L101" s="1357"/>
      <c r="M101" s="1357"/>
      <c r="N101" s="1357"/>
      <c r="O101" s="1357"/>
      <c r="Q101" s="257"/>
      <c r="R101" s="64"/>
    </row>
    <row r="102" spans="2:18" x14ac:dyDescent="0.2">
      <c r="B102" s="267" t="s">
        <v>149</v>
      </c>
      <c r="C102" s="296">
        <v>6005</v>
      </c>
      <c r="D102" s="296">
        <v>9052</v>
      </c>
      <c r="E102" s="296">
        <v>6801</v>
      </c>
      <c r="F102" s="296">
        <v>6412</v>
      </c>
      <c r="G102" s="296">
        <v>7126</v>
      </c>
      <c r="H102" s="296">
        <v>5717</v>
      </c>
      <c r="I102" s="296">
        <v>8100</v>
      </c>
      <c r="J102" s="296">
        <v>7595</v>
      </c>
      <c r="K102" s="296">
        <v>6055</v>
      </c>
      <c r="L102" s="296">
        <v>7151</v>
      </c>
      <c r="M102" s="296">
        <v>7722</v>
      </c>
      <c r="N102" s="296">
        <v>5889</v>
      </c>
      <c r="O102" s="302">
        <v>83625</v>
      </c>
      <c r="Q102" s="257"/>
      <c r="R102" s="64"/>
    </row>
    <row r="103" spans="2:18" x14ac:dyDescent="0.2">
      <c r="B103" s="262" t="s">
        <v>150</v>
      </c>
      <c r="C103" s="63">
        <v>127</v>
      </c>
      <c r="D103" s="263">
        <v>87</v>
      </c>
      <c r="E103" s="263">
        <v>126</v>
      </c>
      <c r="F103" s="263">
        <v>105</v>
      </c>
      <c r="G103" s="263">
        <v>110</v>
      </c>
      <c r="H103" s="263">
        <v>116</v>
      </c>
      <c r="I103" s="263">
        <v>129</v>
      </c>
      <c r="J103" s="263">
        <v>116</v>
      </c>
      <c r="K103" s="263">
        <v>103</v>
      </c>
      <c r="L103" s="263">
        <v>98</v>
      </c>
      <c r="M103" s="263">
        <v>118</v>
      </c>
      <c r="N103" s="263">
        <v>100</v>
      </c>
      <c r="O103" s="279">
        <v>1335</v>
      </c>
      <c r="Q103" s="257"/>
      <c r="R103" s="64"/>
    </row>
    <row r="104" spans="2:18" x14ac:dyDescent="0.2">
      <c r="B104" s="262" t="s">
        <v>151</v>
      </c>
      <c r="C104" s="63">
        <v>1834</v>
      </c>
      <c r="D104" s="265">
        <v>1647</v>
      </c>
      <c r="E104" s="265">
        <v>1760</v>
      </c>
      <c r="F104" s="265">
        <v>1485</v>
      </c>
      <c r="G104" s="265">
        <v>1985</v>
      </c>
      <c r="H104" s="265">
        <v>1853</v>
      </c>
      <c r="I104" s="265">
        <v>2317</v>
      </c>
      <c r="J104" s="265">
        <v>3579</v>
      </c>
      <c r="K104" s="265">
        <v>2800</v>
      </c>
      <c r="L104" s="265">
        <v>2512</v>
      </c>
      <c r="M104" s="265">
        <v>2390</v>
      </c>
      <c r="N104" s="265">
        <v>1993</v>
      </c>
      <c r="O104" s="279">
        <v>26155</v>
      </c>
      <c r="Q104" s="257"/>
      <c r="R104" s="64"/>
    </row>
    <row r="105" spans="2:18" x14ac:dyDescent="0.2">
      <c r="B105" s="262" t="s">
        <v>152</v>
      </c>
      <c r="C105" s="63">
        <v>10</v>
      </c>
      <c r="D105" s="265">
        <v>20</v>
      </c>
      <c r="E105" s="265">
        <v>17</v>
      </c>
      <c r="F105" s="265">
        <v>10</v>
      </c>
      <c r="G105" s="265">
        <v>15</v>
      </c>
      <c r="H105" s="265">
        <v>16</v>
      </c>
      <c r="I105" s="265">
        <v>11</v>
      </c>
      <c r="J105" s="265">
        <v>16</v>
      </c>
      <c r="K105" s="265">
        <v>16</v>
      </c>
      <c r="L105" s="265">
        <v>12</v>
      </c>
      <c r="M105" s="265">
        <v>17</v>
      </c>
      <c r="N105" s="265">
        <v>10</v>
      </c>
      <c r="O105" s="279">
        <v>170</v>
      </c>
      <c r="Q105" s="257"/>
      <c r="R105" s="64"/>
    </row>
    <row r="106" spans="2:18" x14ac:dyDescent="0.2">
      <c r="B106" s="262" t="s">
        <v>153</v>
      </c>
      <c r="C106" s="63">
        <v>2210</v>
      </c>
      <c r="D106" s="265">
        <v>2322</v>
      </c>
      <c r="E106" s="265">
        <v>2210</v>
      </c>
      <c r="F106" s="265">
        <v>1727</v>
      </c>
      <c r="G106" s="265">
        <v>2639</v>
      </c>
      <c r="H106" s="265">
        <v>2630</v>
      </c>
      <c r="I106" s="265">
        <v>2621</v>
      </c>
      <c r="J106" s="265">
        <v>2648</v>
      </c>
      <c r="K106" s="265">
        <v>1855</v>
      </c>
      <c r="L106" s="265">
        <v>2336</v>
      </c>
      <c r="M106" s="265">
        <v>2311</v>
      </c>
      <c r="N106" s="265">
        <v>2407</v>
      </c>
      <c r="O106" s="279">
        <v>27916</v>
      </c>
      <c r="Q106" s="257"/>
      <c r="R106" s="64"/>
    </row>
    <row r="107" spans="2:18" x14ac:dyDescent="0.2">
      <c r="B107" s="262" t="s">
        <v>154</v>
      </c>
      <c r="C107" s="63">
        <v>1456</v>
      </c>
      <c r="D107" s="265">
        <v>1196</v>
      </c>
      <c r="E107" s="265">
        <v>1578</v>
      </c>
      <c r="F107" s="265">
        <v>1650</v>
      </c>
      <c r="G107" s="265">
        <v>1809</v>
      </c>
      <c r="H107" s="265">
        <v>1840</v>
      </c>
      <c r="I107" s="265">
        <v>2367</v>
      </c>
      <c r="J107" s="265">
        <v>1995</v>
      </c>
      <c r="K107" s="265">
        <v>1889</v>
      </c>
      <c r="L107" s="265">
        <v>1933</v>
      </c>
      <c r="M107" s="265">
        <v>1769</v>
      </c>
      <c r="N107" s="265">
        <v>1687</v>
      </c>
      <c r="O107" s="279">
        <v>21169</v>
      </c>
      <c r="Q107" s="257"/>
      <c r="R107" s="64"/>
    </row>
    <row r="108" spans="2:18" x14ac:dyDescent="0.2">
      <c r="B108" s="262" t="s">
        <v>155</v>
      </c>
      <c r="C108" s="63">
        <v>3222</v>
      </c>
      <c r="D108" s="265">
        <v>2809</v>
      </c>
      <c r="E108" s="265">
        <v>2943</v>
      </c>
      <c r="F108" s="265">
        <v>2866</v>
      </c>
      <c r="G108" s="265">
        <v>3542</v>
      </c>
      <c r="H108" s="265">
        <v>3454</v>
      </c>
      <c r="I108" s="265">
        <v>3377</v>
      </c>
      <c r="J108" s="265">
        <v>3322</v>
      </c>
      <c r="K108" s="265">
        <v>3327</v>
      </c>
      <c r="L108" s="265">
        <v>3207</v>
      </c>
      <c r="M108" s="265">
        <v>3243</v>
      </c>
      <c r="N108" s="265">
        <v>2913</v>
      </c>
      <c r="O108" s="279">
        <v>38225</v>
      </c>
      <c r="Q108" s="257"/>
      <c r="R108" s="64"/>
    </row>
    <row r="109" spans="2:18" x14ac:dyDescent="0.2">
      <c r="B109" s="262" t="s">
        <v>156</v>
      </c>
      <c r="C109" s="266">
        <v>0</v>
      </c>
      <c r="D109" s="265">
        <v>0</v>
      </c>
      <c r="E109" s="265">
        <v>1</v>
      </c>
      <c r="F109" s="265">
        <v>2</v>
      </c>
      <c r="G109" s="265">
        <v>1</v>
      </c>
      <c r="H109" s="265">
        <v>2</v>
      </c>
      <c r="I109" s="265">
        <v>2</v>
      </c>
      <c r="J109" s="265">
        <v>0</v>
      </c>
      <c r="K109" s="265">
        <v>1</v>
      </c>
      <c r="L109" s="265">
        <v>1</v>
      </c>
      <c r="M109" s="265">
        <v>0</v>
      </c>
      <c r="N109" s="265">
        <v>0</v>
      </c>
      <c r="O109" s="279">
        <v>10</v>
      </c>
      <c r="Q109" s="257"/>
      <c r="R109" s="64"/>
    </row>
    <row r="110" spans="2:18" x14ac:dyDescent="0.2">
      <c r="B110" s="262" t="s">
        <v>157</v>
      </c>
      <c r="C110" s="266">
        <v>15</v>
      </c>
      <c r="D110" s="265">
        <v>7</v>
      </c>
      <c r="E110" s="265">
        <v>16</v>
      </c>
      <c r="F110" s="265">
        <v>12</v>
      </c>
      <c r="G110" s="265">
        <v>3161</v>
      </c>
      <c r="H110" s="265">
        <v>2741</v>
      </c>
      <c r="I110" s="265">
        <v>2068</v>
      </c>
      <c r="J110" s="265">
        <v>2712</v>
      </c>
      <c r="K110" s="265">
        <v>1870</v>
      </c>
      <c r="L110" s="265">
        <v>2050</v>
      </c>
      <c r="M110" s="265">
        <v>1974</v>
      </c>
      <c r="N110" s="265">
        <v>2036</v>
      </c>
      <c r="O110" s="279">
        <v>18662</v>
      </c>
      <c r="Q110" s="257"/>
      <c r="R110" s="64"/>
    </row>
    <row r="111" spans="2:18" x14ac:dyDescent="0.2">
      <c r="B111" s="262" t="s">
        <v>158</v>
      </c>
      <c r="C111" s="266">
        <v>13</v>
      </c>
      <c r="D111" s="265">
        <v>10</v>
      </c>
      <c r="E111" s="265">
        <v>14</v>
      </c>
      <c r="F111" s="265">
        <v>8</v>
      </c>
      <c r="G111" s="265">
        <v>16</v>
      </c>
      <c r="H111" s="265">
        <v>16</v>
      </c>
      <c r="I111" s="265">
        <v>13</v>
      </c>
      <c r="J111" s="265">
        <v>19</v>
      </c>
      <c r="K111" s="265">
        <v>9</v>
      </c>
      <c r="L111" s="265">
        <v>5</v>
      </c>
      <c r="M111" s="265">
        <v>13</v>
      </c>
      <c r="N111" s="265">
        <v>12</v>
      </c>
      <c r="O111" s="279">
        <v>148</v>
      </c>
      <c r="Q111" s="257"/>
      <c r="R111" s="64"/>
    </row>
    <row r="112" spans="2:18" x14ac:dyDescent="0.2">
      <c r="B112" s="262" t="s">
        <v>159</v>
      </c>
      <c r="C112" s="266">
        <v>2486</v>
      </c>
      <c r="D112" s="265">
        <v>2162</v>
      </c>
      <c r="E112" s="265">
        <v>2282</v>
      </c>
      <c r="F112" s="265">
        <v>2078</v>
      </c>
      <c r="G112" s="265">
        <v>0</v>
      </c>
      <c r="H112" s="265">
        <v>0</v>
      </c>
      <c r="I112" s="265">
        <v>0</v>
      </c>
      <c r="J112" s="265">
        <v>0</v>
      </c>
      <c r="K112" s="265">
        <v>0</v>
      </c>
      <c r="L112" s="265">
        <v>0</v>
      </c>
      <c r="M112" s="265">
        <v>0</v>
      </c>
      <c r="N112" s="265">
        <v>0</v>
      </c>
      <c r="O112" s="279">
        <v>9008</v>
      </c>
      <c r="Q112" s="257"/>
      <c r="R112" s="64"/>
    </row>
    <row r="113" spans="2:18" x14ac:dyDescent="0.2">
      <c r="B113" s="262" t="s">
        <v>160</v>
      </c>
      <c r="C113" s="266">
        <v>2</v>
      </c>
      <c r="D113" s="265">
        <v>2</v>
      </c>
      <c r="E113" s="265">
        <v>1</v>
      </c>
      <c r="F113" s="265">
        <v>1</v>
      </c>
      <c r="G113" s="265">
        <v>1</v>
      </c>
      <c r="H113" s="265">
        <v>2</v>
      </c>
      <c r="I113" s="265">
        <v>2</v>
      </c>
      <c r="J113" s="265">
        <v>3</v>
      </c>
      <c r="K113" s="265">
        <v>0</v>
      </c>
      <c r="L113" s="265">
        <v>0</v>
      </c>
      <c r="M113" s="265">
        <v>3</v>
      </c>
      <c r="N113" s="265">
        <v>1</v>
      </c>
      <c r="O113" s="279">
        <v>18</v>
      </c>
      <c r="Q113" s="257"/>
      <c r="R113" s="64"/>
    </row>
    <row r="114" spans="2:18" x14ac:dyDescent="0.2">
      <c r="B114" s="262" t="s">
        <v>161</v>
      </c>
      <c r="C114" s="266">
        <v>1</v>
      </c>
      <c r="D114" s="265">
        <v>0</v>
      </c>
      <c r="E114" s="265">
        <v>0</v>
      </c>
      <c r="F114" s="265">
        <v>1</v>
      </c>
      <c r="G114" s="265">
        <v>0</v>
      </c>
      <c r="H114" s="265">
        <v>0</v>
      </c>
      <c r="I114" s="265">
        <v>0</v>
      </c>
      <c r="J114" s="265">
        <v>0</v>
      </c>
      <c r="K114" s="265">
        <v>0</v>
      </c>
      <c r="L114" s="265">
        <v>0</v>
      </c>
      <c r="M114" s="265">
        <v>0</v>
      </c>
      <c r="N114" s="265">
        <v>0</v>
      </c>
      <c r="O114" s="279">
        <v>2</v>
      </c>
      <c r="Q114" s="257"/>
      <c r="R114" s="64"/>
    </row>
    <row r="115" spans="2:18" x14ac:dyDescent="0.2">
      <c r="B115" s="262" t="s">
        <v>162</v>
      </c>
      <c r="C115" s="266">
        <v>411</v>
      </c>
      <c r="D115" s="265">
        <v>338</v>
      </c>
      <c r="E115" s="265">
        <v>326</v>
      </c>
      <c r="F115" s="265">
        <v>314</v>
      </c>
      <c r="G115" s="265">
        <v>440</v>
      </c>
      <c r="H115" s="265">
        <v>398</v>
      </c>
      <c r="I115" s="265">
        <v>443</v>
      </c>
      <c r="J115" s="265">
        <v>671</v>
      </c>
      <c r="K115" s="265">
        <v>512</v>
      </c>
      <c r="L115" s="265">
        <v>489</v>
      </c>
      <c r="M115" s="265">
        <v>467</v>
      </c>
      <c r="N115" s="265">
        <v>400</v>
      </c>
      <c r="O115" s="279">
        <v>5209</v>
      </c>
      <c r="Q115" s="257"/>
      <c r="R115" s="64"/>
    </row>
    <row r="116" spans="2:18" x14ac:dyDescent="0.2">
      <c r="B116" s="267" t="s">
        <v>163</v>
      </c>
      <c r="C116" s="268">
        <v>11787</v>
      </c>
      <c r="D116" s="268">
        <v>10600</v>
      </c>
      <c r="E116" s="268">
        <v>11274</v>
      </c>
      <c r="F116" s="268">
        <v>10259</v>
      </c>
      <c r="G116" s="268">
        <v>13719</v>
      </c>
      <c r="H116" s="268">
        <v>13068</v>
      </c>
      <c r="I116" s="268">
        <v>13350</v>
      </c>
      <c r="J116" s="268">
        <v>15081</v>
      </c>
      <c r="K116" s="268">
        <v>12382</v>
      </c>
      <c r="L116" s="268">
        <v>12643</v>
      </c>
      <c r="M116" s="268">
        <v>12305</v>
      </c>
      <c r="N116" s="268">
        <v>11559</v>
      </c>
      <c r="O116" s="269">
        <v>148027</v>
      </c>
      <c r="P116" s="64"/>
      <c r="Q116" s="257"/>
      <c r="R116" s="64"/>
    </row>
    <row r="117" spans="2:18" x14ac:dyDescent="0.2">
      <c r="B117" s="262" t="s">
        <v>164</v>
      </c>
      <c r="C117" s="266">
        <v>1380</v>
      </c>
      <c r="D117" s="266">
        <v>1209</v>
      </c>
      <c r="E117" s="266">
        <v>1356</v>
      </c>
      <c r="F117" s="266">
        <v>1062</v>
      </c>
      <c r="G117" s="266">
        <v>1407</v>
      </c>
      <c r="H117" s="266">
        <v>1353</v>
      </c>
      <c r="I117" s="266">
        <v>1351</v>
      </c>
      <c r="J117" s="266">
        <v>1387</v>
      </c>
      <c r="K117" s="266">
        <v>1128</v>
      </c>
      <c r="L117" s="266">
        <v>1246</v>
      </c>
      <c r="M117" s="266">
        <v>1363</v>
      </c>
      <c r="N117" s="266">
        <v>1267</v>
      </c>
      <c r="O117" s="279">
        <v>15509</v>
      </c>
      <c r="Q117" s="257"/>
      <c r="R117" s="64"/>
    </row>
    <row r="118" spans="2:18" x14ac:dyDescent="0.2">
      <c r="B118" s="262" t="s">
        <v>165</v>
      </c>
      <c r="C118" s="266">
        <v>12054</v>
      </c>
      <c r="D118" s="266">
        <v>10605</v>
      </c>
      <c r="E118" s="266">
        <v>12744</v>
      </c>
      <c r="F118" s="266">
        <v>10345</v>
      </c>
      <c r="G118" s="266">
        <v>12352</v>
      </c>
      <c r="H118" s="266">
        <v>12698</v>
      </c>
      <c r="I118" s="266">
        <v>11520</v>
      </c>
      <c r="J118" s="266">
        <v>13894</v>
      </c>
      <c r="K118" s="266">
        <v>13162</v>
      </c>
      <c r="L118" s="266">
        <v>13433</v>
      </c>
      <c r="M118" s="266">
        <v>14140</v>
      </c>
      <c r="N118" s="266">
        <v>11183</v>
      </c>
      <c r="O118" s="279">
        <v>148130</v>
      </c>
      <c r="Q118" s="257"/>
      <c r="R118" s="64"/>
    </row>
    <row r="119" spans="2:18" x14ac:dyDescent="0.2">
      <c r="B119" s="262" t="s">
        <v>166</v>
      </c>
      <c r="C119" s="266">
        <v>402</v>
      </c>
      <c r="D119" s="266">
        <v>448</v>
      </c>
      <c r="E119" s="266">
        <v>475</v>
      </c>
      <c r="F119" s="266">
        <v>408</v>
      </c>
      <c r="G119" s="266">
        <v>437</v>
      </c>
      <c r="H119" s="266">
        <v>516</v>
      </c>
      <c r="I119" s="266">
        <v>476</v>
      </c>
      <c r="J119" s="266">
        <v>428</v>
      </c>
      <c r="K119" s="266">
        <v>510</v>
      </c>
      <c r="L119" s="266">
        <v>380</v>
      </c>
      <c r="M119" s="266">
        <v>428</v>
      </c>
      <c r="N119" s="266">
        <v>341</v>
      </c>
      <c r="O119" s="279">
        <v>5249</v>
      </c>
      <c r="Q119" s="257"/>
      <c r="R119" s="64"/>
    </row>
    <row r="120" spans="2:18" x14ac:dyDescent="0.2">
      <c r="B120" s="262" t="s">
        <v>167</v>
      </c>
      <c r="C120" s="266">
        <v>3728</v>
      </c>
      <c r="D120" s="266">
        <v>3834</v>
      </c>
      <c r="E120" s="266">
        <v>4380</v>
      </c>
      <c r="F120" s="266">
        <v>3853</v>
      </c>
      <c r="G120" s="266">
        <v>4359</v>
      </c>
      <c r="H120" s="266">
        <v>4400</v>
      </c>
      <c r="I120" s="266">
        <v>3849</v>
      </c>
      <c r="J120" s="266">
        <v>4239</v>
      </c>
      <c r="K120" s="266">
        <v>4144</v>
      </c>
      <c r="L120" s="266">
        <v>3398</v>
      </c>
      <c r="M120" s="266">
        <v>4527</v>
      </c>
      <c r="N120" s="266">
        <v>3788</v>
      </c>
      <c r="O120" s="279">
        <v>48499</v>
      </c>
      <c r="Q120" s="257"/>
      <c r="R120" s="64"/>
    </row>
    <row r="121" spans="2:18" x14ac:dyDescent="0.2">
      <c r="B121" s="262" t="s">
        <v>168</v>
      </c>
      <c r="C121" s="266">
        <v>1444</v>
      </c>
      <c r="D121" s="266">
        <v>1228</v>
      </c>
      <c r="E121" s="266">
        <v>1450</v>
      </c>
      <c r="F121" s="266">
        <v>1160</v>
      </c>
      <c r="G121" s="266">
        <v>1530</v>
      </c>
      <c r="H121" s="266">
        <v>1101</v>
      </c>
      <c r="I121" s="266">
        <v>1408</v>
      </c>
      <c r="J121" s="266">
        <v>1599</v>
      </c>
      <c r="K121" s="266">
        <v>1310</v>
      </c>
      <c r="L121" s="266">
        <v>1338</v>
      </c>
      <c r="M121" s="266">
        <v>1298</v>
      </c>
      <c r="N121" s="266">
        <v>1100</v>
      </c>
      <c r="O121" s="279">
        <v>15966</v>
      </c>
      <c r="P121" s="303"/>
      <c r="Q121" s="257"/>
      <c r="R121" s="64"/>
    </row>
    <row r="122" spans="2:18" x14ac:dyDescent="0.2">
      <c r="B122" s="267" t="s">
        <v>169</v>
      </c>
      <c r="C122" s="268">
        <v>19008</v>
      </c>
      <c r="D122" s="268">
        <v>17324</v>
      </c>
      <c r="E122" s="268">
        <v>20405</v>
      </c>
      <c r="F122" s="268">
        <v>16828</v>
      </c>
      <c r="G122" s="268">
        <v>20085</v>
      </c>
      <c r="H122" s="268">
        <v>20068</v>
      </c>
      <c r="I122" s="268">
        <v>18604</v>
      </c>
      <c r="J122" s="268">
        <v>21547</v>
      </c>
      <c r="K122" s="268">
        <v>20254</v>
      </c>
      <c r="L122" s="268">
        <v>19795</v>
      </c>
      <c r="M122" s="268">
        <v>21756</v>
      </c>
      <c r="N122" s="268">
        <v>17679</v>
      </c>
      <c r="O122" s="279">
        <v>233353</v>
      </c>
      <c r="Q122" s="304"/>
      <c r="R122" s="64"/>
    </row>
    <row r="123" spans="2:18" x14ac:dyDescent="0.2">
      <c r="B123" s="1273" t="s">
        <v>40</v>
      </c>
      <c r="C123" s="1274">
        <v>36800</v>
      </c>
      <c r="D123" s="1274">
        <v>36976</v>
      </c>
      <c r="E123" s="1274">
        <v>38480</v>
      </c>
      <c r="F123" s="1274">
        <v>33499</v>
      </c>
      <c r="G123" s="1274">
        <v>40930</v>
      </c>
      <c r="H123" s="1274">
        <v>38853</v>
      </c>
      <c r="I123" s="1274">
        <v>40054</v>
      </c>
      <c r="J123" s="1274">
        <v>44223</v>
      </c>
      <c r="K123" s="1274">
        <v>38691</v>
      </c>
      <c r="L123" s="1274">
        <v>39589</v>
      </c>
      <c r="M123" s="1274">
        <v>41783</v>
      </c>
      <c r="N123" s="1274">
        <v>35127</v>
      </c>
      <c r="O123" s="1275">
        <v>465005</v>
      </c>
      <c r="Q123" s="304"/>
      <c r="R123" s="64"/>
    </row>
    <row r="124" spans="2:18" x14ac:dyDescent="0.2">
      <c r="B124" s="253"/>
      <c r="D124" s="253"/>
      <c r="E124" s="253"/>
      <c r="F124" s="253"/>
      <c r="G124" s="253"/>
      <c r="H124" s="253"/>
      <c r="I124" s="253"/>
      <c r="J124" s="253"/>
      <c r="K124" s="253"/>
      <c r="L124" s="253"/>
      <c r="M124" s="253"/>
      <c r="N124" s="253"/>
      <c r="O124" s="253"/>
      <c r="Q124" s="257"/>
      <c r="R124" s="64"/>
    </row>
    <row r="125" spans="2:18" x14ac:dyDescent="0.2">
      <c r="B125" s="358" t="s">
        <v>175</v>
      </c>
      <c r="C125" s="305"/>
      <c r="D125" s="306"/>
      <c r="E125" s="306"/>
      <c r="F125" s="306"/>
      <c r="G125" s="306"/>
      <c r="H125" s="306"/>
      <c r="I125" s="306"/>
      <c r="J125" s="306"/>
      <c r="K125" s="306"/>
      <c r="L125" s="306"/>
      <c r="M125" s="307"/>
      <c r="N125" s="306"/>
      <c r="O125" s="306"/>
      <c r="Q125" s="64"/>
      <c r="R125" s="64"/>
    </row>
    <row r="126" spans="2:18" x14ac:dyDescent="0.2">
      <c r="B126" s="358" t="s">
        <v>176</v>
      </c>
      <c r="Q126" s="64"/>
      <c r="R126" s="64"/>
    </row>
    <row r="127" spans="2:18" x14ac:dyDescent="0.2">
      <c r="B127" s="358" t="s">
        <v>177</v>
      </c>
    </row>
    <row r="133" spans="2:2" s="253" customFormat="1" x14ac:dyDescent="0.2">
      <c r="B133" s="308"/>
    </row>
  </sheetData>
  <mergeCells count="8">
    <mergeCell ref="B78:O78"/>
    <mergeCell ref="B101:O101"/>
    <mergeCell ref="B2:O2"/>
    <mergeCell ref="B3:O3"/>
    <mergeCell ref="B6:O6"/>
    <mergeCell ref="B29:O29"/>
    <mergeCell ref="B52:O52"/>
    <mergeCell ref="B75:O75"/>
  </mergeCells>
  <hyperlinks>
    <hyperlink ref="P2" location="Índice!A1" display="Volver"/>
  </hyperlinks>
  <printOptions horizontalCentered="1"/>
  <pageMargins left="0.19685039370078741" right="0.19685039370078741" top="1.1417322834645669" bottom="0.6692913385826772" header="0" footer="0"/>
  <pageSetup paperSize="14" scale="51"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26"/>
  <sheetViews>
    <sheetView showGridLines="0" zoomScale="90" zoomScaleNormal="90" workbookViewId="0"/>
  </sheetViews>
  <sheetFormatPr baseColWidth="10" defaultColWidth="4" defaultRowHeight="12.75" x14ac:dyDescent="0.2"/>
  <cols>
    <col min="1" max="1" width="6.7109375" style="253" customWidth="1"/>
    <col min="2" max="2" width="38.140625" style="253" customWidth="1"/>
    <col min="3" max="3" width="10.85546875" style="309" bestFit="1" customWidth="1"/>
    <col min="4" max="9" width="10.85546875" style="255" bestFit="1" customWidth="1"/>
    <col min="10" max="10" width="11" style="255" customWidth="1"/>
    <col min="11" max="11" width="11.42578125" style="255" bestFit="1" customWidth="1"/>
    <col min="12" max="12" width="11" style="255" customWidth="1"/>
    <col min="13" max="13" width="11" style="255" bestFit="1" customWidth="1"/>
    <col min="14" max="14" width="11.85546875" style="255" customWidth="1"/>
    <col min="15" max="15" width="14.28515625" style="255" customWidth="1"/>
    <col min="16" max="16" width="12.5703125" style="253" customWidth="1"/>
    <col min="17" max="16384" width="4" style="253"/>
  </cols>
  <sheetData>
    <row r="1" spans="2:16" ht="21" customHeight="1" x14ac:dyDescent="0.2"/>
    <row r="2" spans="2:16" ht="15" x14ac:dyDescent="0.25">
      <c r="B2" s="1361" t="s">
        <v>178</v>
      </c>
      <c r="C2" s="1361"/>
      <c r="D2" s="1361"/>
      <c r="E2" s="1361"/>
      <c r="F2" s="1361"/>
      <c r="G2" s="1361"/>
      <c r="H2" s="1361"/>
      <c r="I2" s="1361"/>
      <c r="J2" s="1361"/>
      <c r="K2" s="1361"/>
      <c r="L2" s="1361"/>
      <c r="M2" s="1361"/>
      <c r="N2" s="1361"/>
      <c r="O2" s="1361"/>
      <c r="P2" s="896" t="s">
        <v>1059</v>
      </c>
    </row>
    <row r="3" spans="2:16" ht="15" customHeight="1" x14ac:dyDescent="0.2">
      <c r="B3" s="1362" t="s">
        <v>13</v>
      </c>
      <c r="C3" s="1362"/>
      <c r="D3" s="1362"/>
      <c r="E3" s="1362"/>
      <c r="F3" s="1362"/>
      <c r="G3" s="1362"/>
      <c r="H3" s="1362"/>
      <c r="I3" s="1362"/>
      <c r="J3" s="1362"/>
      <c r="K3" s="1362"/>
      <c r="L3" s="1362"/>
      <c r="M3" s="1362"/>
      <c r="N3" s="1362"/>
      <c r="O3" s="1362"/>
    </row>
    <row r="4" spans="2:16" x14ac:dyDescent="0.2">
      <c r="B4" s="488"/>
      <c r="C4" s="1258"/>
      <c r="D4" s="1259"/>
      <c r="E4" s="1259"/>
      <c r="F4" s="1259"/>
      <c r="G4" s="1259"/>
      <c r="H4" s="1259"/>
      <c r="I4" s="1259"/>
      <c r="J4" s="1259"/>
      <c r="K4" s="1259"/>
      <c r="L4" s="1259"/>
      <c r="M4" s="1259"/>
      <c r="N4" s="1259"/>
      <c r="O4" s="1259"/>
    </row>
    <row r="5" spans="2:16" ht="15" x14ac:dyDescent="0.2">
      <c r="B5" s="1262" t="s">
        <v>147</v>
      </c>
      <c r="C5" s="1263" t="s">
        <v>28</v>
      </c>
      <c r="D5" s="1263" t="s">
        <v>29</v>
      </c>
      <c r="E5" s="1263" t="s">
        <v>30</v>
      </c>
      <c r="F5" s="1263" t="s">
        <v>31</v>
      </c>
      <c r="G5" s="1263" t="s">
        <v>32</v>
      </c>
      <c r="H5" s="1263" t="s">
        <v>33</v>
      </c>
      <c r="I5" s="1263" t="s">
        <v>34</v>
      </c>
      <c r="J5" s="1263" t="s">
        <v>35</v>
      </c>
      <c r="K5" s="1263" t="s">
        <v>36</v>
      </c>
      <c r="L5" s="1263" t="s">
        <v>37</v>
      </c>
      <c r="M5" s="1263" t="s">
        <v>38</v>
      </c>
      <c r="N5" s="1263" t="s">
        <v>39</v>
      </c>
      <c r="O5" s="1264" t="s">
        <v>27</v>
      </c>
    </row>
    <row r="6" spans="2:16" x14ac:dyDescent="0.2">
      <c r="B6" s="1359" t="s">
        <v>148</v>
      </c>
      <c r="C6" s="1359"/>
      <c r="D6" s="1359"/>
      <c r="E6" s="1359"/>
      <c r="F6" s="1359"/>
      <c r="G6" s="1359"/>
      <c r="H6" s="1359"/>
      <c r="I6" s="1359"/>
      <c r="J6" s="1359"/>
      <c r="K6" s="1359"/>
      <c r="L6" s="1359"/>
      <c r="M6" s="1359"/>
      <c r="N6" s="1359"/>
      <c r="O6" s="1359"/>
    </row>
    <row r="7" spans="2:16" x14ac:dyDescent="0.2">
      <c r="B7" s="310" t="s">
        <v>149</v>
      </c>
      <c r="C7" s="311">
        <v>61207</v>
      </c>
      <c r="D7" s="311">
        <v>83161</v>
      </c>
      <c r="E7" s="311">
        <v>78151</v>
      </c>
      <c r="F7" s="311">
        <v>59945</v>
      </c>
      <c r="G7" s="311">
        <v>75586</v>
      </c>
      <c r="H7" s="311">
        <v>55202</v>
      </c>
      <c r="I7" s="311">
        <v>68125</v>
      </c>
      <c r="J7" s="311">
        <v>62102</v>
      </c>
      <c r="K7" s="311">
        <v>60019</v>
      </c>
      <c r="L7" s="311">
        <v>63064</v>
      </c>
      <c r="M7" s="311">
        <v>76706</v>
      </c>
      <c r="N7" s="311">
        <v>52082</v>
      </c>
      <c r="O7" s="312">
        <v>795350</v>
      </c>
    </row>
    <row r="8" spans="2:16" x14ac:dyDescent="0.2">
      <c r="B8" s="313" t="s">
        <v>150</v>
      </c>
      <c r="C8" s="314">
        <v>736</v>
      </c>
      <c r="D8" s="265">
        <v>708</v>
      </c>
      <c r="E8" s="265">
        <v>661</v>
      </c>
      <c r="F8" s="265">
        <v>681</v>
      </c>
      <c r="G8" s="265">
        <v>631</v>
      </c>
      <c r="H8" s="265">
        <v>693</v>
      </c>
      <c r="I8" s="265">
        <v>627</v>
      </c>
      <c r="J8" s="265">
        <v>746</v>
      </c>
      <c r="K8" s="265">
        <v>787</v>
      </c>
      <c r="L8" s="265">
        <v>650</v>
      </c>
      <c r="M8" s="265">
        <v>629</v>
      </c>
      <c r="N8" s="265">
        <v>862</v>
      </c>
      <c r="O8" s="315">
        <v>8411</v>
      </c>
    </row>
    <row r="9" spans="2:16" x14ac:dyDescent="0.2">
      <c r="B9" s="313" t="s">
        <v>151</v>
      </c>
      <c r="C9" s="314">
        <v>17973</v>
      </c>
      <c r="D9" s="265">
        <v>15345</v>
      </c>
      <c r="E9" s="265">
        <v>16305</v>
      </c>
      <c r="F9" s="265">
        <v>13245</v>
      </c>
      <c r="G9" s="265">
        <v>17626</v>
      </c>
      <c r="H9" s="265">
        <v>18187</v>
      </c>
      <c r="I9" s="265">
        <v>18134</v>
      </c>
      <c r="J9" s="265">
        <v>25263</v>
      </c>
      <c r="K9" s="265">
        <v>23243</v>
      </c>
      <c r="L9" s="265">
        <v>18157</v>
      </c>
      <c r="M9" s="265">
        <v>17987</v>
      </c>
      <c r="N9" s="265">
        <v>15856</v>
      </c>
      <c r="O9" s="315">
        <v>217321</v>
      </c>
    </row>
    <row r="10" spans="2:16" x14ac:dyDescent="0.2">
      <c r="B10" s="313" t="s">
        <v>152</v>
      </c>
      <c r="C10" s="314">
        <v>194</v>
      </c>
      <c r="D10" s="265">
        <v>171</v>
      </c>
      <c r="E10" s="265">
        <v>127</v>
      </c>
      <c r="F10" s="265">
        <v>63</v>
      </c>
      <c r="G10" s="265">
        <v>171</v>
      </c>
      <c r="H10" s="265">
        <v>96</v>
      </c>
      <c r="I10" s="265">
        <v>108</v>
      </c>
      <c r="J10" s="265">
        <v>138</v>
      </c>
      <c r="K10" s="265">
        <v>113</v>
      </c>
      <c r="L10" s="265">
        <v>133</v>
      </c>
      <c r="M10" s="265">
        <v>163</v>
      </c>
      <c r="N10" s="265">
        <v>171</v>
      </c>
      <c r="O10" s="315">
        <v>1648</v>
      </c>
    </row>
    <row r="11" spans="2:16" x14ac:dyDescent="0.2">
      <c r="B11" s="313" t="s">
        <v>153</v>
      </c>
      <c r="C11" s="314">
        <v>19561</v>
      </c>
      <c r="D11" s="265">
        <v>15790</v>
      </c>
      <c r="E11" s="265">
        <v>19073</v>
      </c>
      <c r="F11" s="265">
        <v>16605</v>
      </c>
      <c r="G11" s="265">
        <v>21333</v>
      </c>
      <c r="H11" s="265">
        <v>19528</v>
      </c>
      <c r="I11" s="265">
        <v>19078</v>
      </c>
      <c r="J11" s="265">
        <v>21617</v>
      </c>
      <c r="K11" s="265">
        <v>18103</v>
      </c>
      <c r="L11" s="265">
        <v>21341</v>
      </c>
      <c r="M11" s="265">
        <v>19196</v>
      </c>
      <c r="N11" s="265">
        <v>20211</v>
      </c>
      <c r="O11" s="315">
        <v>231436</v>
      </c>
    </row>
    <row r="12" spans="2:16" x14ac:dyDescent="0.2">
      <c r="B12" s="313" t="s">
        <v>154</v>
      </c>
      <c r="C12" s="314">
        <v>10441</v>
      </c>
      <c r="D12" s="265">
        <v>10989</v>
      </c>
      <c r="E12" s="265">
        <v>13422</v>
      </c>
      <c r="F12" s="265">
        <v>11158</v>
      </c>
      <c r="G12" s="265">
        <v>13823</v>
      </c>
      <c r="H12" s="265">
        <v>11385</v>
      </c>
      <c r="I12" s="265">
        <v>12216</v>
      </c>
      <c r="J12" s="265">
        <v>13078</v>
      </c>
      <c r="K12" s="265">
        <v>11975</v>
      </c>
      <c r="L12" s="265">
        <v>13040</v>
      </c>
      <c r="M12" s="265">
        <v>12326</v>
      </c>
      <c r="N12" s="265">
        <v>14128</v>
      </c>
      <c r="O12" s="315">
        <v>147981</v>
      </c>
    </row>
    <row r="13" spans="2:16" x14ac:dyDescent="0.2">
      <c r="B13" s="313" t="s">
        <v>155</v>
      </c>
      <c r="C13" s="314">
        <v>27982</v>
      </c>
      <c r="D13" s="265">
        <v>24832</v>
      </c>
      <c r="E13" s="265">
        <v>26018</v>
      </c>
      <c r="F13" s="265">
        <v>24153</v>
      </c>
      <c r="G13" s="265">
        <v>26513</v>
      </c>
      <c r="H13" s="265">
        <v>25881</v>
      </c>
      <c r="I13" s="265">
        <v>24798</v>
      </c>
      <c r="J13" s="265">
        <v>23814</v>
      </c>
      <c r="K13" s="265">
        <v>24078</v>
      </c>
      <c r="L13" s="265">
        <v>23653</v>
      </c>
      <c r="M13" s="265">
        <v>23366</v>
      </c>
      <c r="N13" s="265">
        <v>24546</v>
      </c>
      <c r="O13" s="315">
        <v>299634</v>
      </c>
    </row>
    <row r="14" spans="2:16" x14ac:dyDescent="0.2">
      <c r="B14" s="313" t="s">
        <v>156</v>
      </c>
      <c r="C14" s="265">
        <v>0</v>
      </c>
      <c r="D14" s="265">
        <v>0</v>
      </c>
      <c r="E14" s="265">
        <v>32</v>
      </c>
      <c r="F14" s="265">
        <v>11</v>
      </c>
      <c r="G14" s="265">
        <v>31</v>
      </c>
      <c r="H14" s="265">
        <v>36</v>
      </c>
      <c r="I14" s="265">
        <v>17</v>
      </c>
      <c r="J14" s="265">
        <v>0</v>
      </c>
      <c r="K14" s="265">
        <v>0</v>
      </c>
      <c r="L14" s="265">
        <v>0</v>
      </c>
      <c r="M14" s="265">
        <v>0</v>
      </c>
      <c r="N14" s="265">
        <v>0</v>
      </c>
      <c r="O14" s="315">
        <v>127</v>
      </c>
    </row>
    <row r="15" spans="2:16" x14ac:dyDescent="0.2">
      <c r="B15" s="262" t="s">
        <v>157</v>
      </c>
      <c r="C15" s="314">
        <v>166</v>
      </c>
      <c r="D15" s="265">
        <v>77</v>
      </c>
      <c r="E15" s="265">
        <v>14</v>
      </c>
      <c r="F15" s="265">
        <v>78</v>
      </c>
      <c r="G15" s="265">
        <v>12528</v>
      </c>
      <c r="H15" s="265">
        <v>16455</v>
      </c>
      <c r="I15" s="265">
        <v>13965</v>
      </c>
      <c r="J15" s="265">
        <v>14126</v>
      </c>
      <c r="K15" s="265">
        <v>13104</v>
      </c>
      <c r="L15" s="265">
        <v>12693</v>
      </c>
      <c r="M15" s="265">
        <v>12957</v>
      </c>
      <c r="N15" s="265">
        <v>11338</v>
      </c>
      <c r="O15" s="315">
        <v>107501</v>
      </c>
    </row>
    <row r="16" spans="2:16" x14ac:dyDescent="0.2">
      <c r="B16" s="313" t="s">
        <v>158</v>
      </c>
      <c r="C16" s="314">
        <v>125</v>
      </c>
      <c r="D16" s="265">
        <v>90</v>
      </c>
      <c r="E16" s="265">
        <v>132</v>
      </c>
      <c r="F16" s="265">
        <v>214</v>
      </c>
      <c r="G16" s="265">
        <v>160</v>
      </c>
      <c r="H16" s="265">
        <v>74</v>
      </c>
      <c r="I16" s="265">
        <v>50</v>
      </c>
      <c r="J16" s="265">
        <v>93</v>
      </c>
      <c r="K16" s="265">
        <v>41</v>
      </c>
      <c r="L16" s="265">
        <v>22</v>
      </c>
      <c r="M16" s="265">
        <v>60</v>
      </c>
      <c r="N16" s="265">
        <v>99</v>
      </c>
      <c r="O16" s="315">
        <v>1160</v>
      </c>
    </row>
    <row r="17" spans="2:17" x14ac:dyDescent="0.2">
      <c r="B17" s="313" t="s">
        <v>159</v>
      </c>
      <c r="C17" s="314">
        <v>19979</v>
      </c>
      <c r="D17" s="265">
        <v>17446</v>
      </c>
      <c r="E17" s="265">
        <v>19198</v>
      </c>
      <c r="F17" s="265">
        <v>16759</v>
      </c>
      <c r="G17" s="265">
        <v>0</v>
      </c>
      <c r="H17" s="265">
        <v>0</v>
      </c>
      <c r="I17" s="265">
        <v>0</v>
      </c>
      <c r="J17" s="265">
        <v>0</v>
      </c>
      <c r="K17" s="265">
        <v>0</v>
      </c>
      <c r="L17" s="265">
        <v>0</v>
      </c>
      <c r="M17" s="265">
        <v>0</v>
      </c>
      <c r="N17" s="265">
        <v>0</v>
      </c>
      <c r="O17" s="315">
        <v>73382</v>
      </c>
    </row>
    <row r="18" spans="2:17" x14ac:dyDescent="0.2">
      <c r="B18" s="313" t="s">
        <v>160</v>
      </c>
      <c r="C18" s="265">
        <v>29</v>
      </c>
      <c r="D18" s="265">
        <v>0</v>
      </c>
      <c r="E18" s="265">
        <v>0</v>
      </c>
      <c r="F18" s="265">
        <v>0</v>
      </c>
      <c r="G18" s="265">
        <v>0</v>
      </c>
      <c r="H18" s="265">
        <v>22</v>
      </c>
      <c r="I18" s="265">
        <v>34</v>
      </c>
      <c r="J18" s="265">
        <v>41</v>
      </c>
      <c r="K18" s="265">
        <v>29</v>
      </c>
      <c r="L18" s="265">
        <v>0</v>
      </c>
      <c r="M18" s="265">
        <v>0</v>
      </c>
      <c r="N18" s="265">
        <v>0</v>
      </c>
      <c r="O18" s="315">
        <v>155</v>
      </c>
    </row>
    <row r="19" spans="2:17" x14ac:dyDescent="0.2">
      <c r="B19" s="313" t="s">
        <v>161</v>
      </c>
      <c r="C19" s="265">
        <v>16</v>
      </c>
      <c r="D19" s="265">
        <v>0</v>
      </c>
      <c r="E19" s="265">
        <v>0</v>
      </c>
      <c r="F19" s="265">
        <v>0</v>
      </c>
      <c r="G19" s="265">
        <v>0</v>
      </c>
      <c r="H19" s="265">
        <v>0</v>
      </c>
      <c r="I19" s="265">
        <v>0</v>
      </c>
      <c r="J19" s="265">
        <v>0</v>
      </c>
      <c r="K19" s="265">
        <v>0</v>
      </c>
      <c r="L19" s="265">
        <v>0</v>
      </c>
      <c r="M19" s="265">
        <v>0</v>
      </c>
      <c r="N19" s="265">
        <v>0</v>
      </c>
      <c r="O19" s="315">
        <v>16</v>
      </c>
    </row>
    <row r="20" spans="2:17" x14ac:dyDescent="0.2">
      <c r="B20" s="313" t="s">
        <v>162</v>
      </c>
      <c r="C20" s="265">
        <v>3378</v>
      </c>
      <c r="D20" s="265">
        <v>3599</v>
      </c>
      <c r="E20" s="265">
        <v>3059</v>
      </c>
      <c r="F20" s="265">
        <v>3404</v>
      </c>
      <c r="G20" s="265">
        <v>4525</v>
      </c>
      <c r="H20" s="265">
        <v>4054</v>
      </c>
      <c r="I20" s="265">
        <v>3696</v>
      </c>
      <c r="J20" s="265">
        <v>5018</v>
      </c>
      <c r="K20" s="265">
        <v>4996</v>
      </c>
      <c r="L20" s="265">
        <v>3821</v>
      </c>
      <c r="M20" s="265">
        <v>3920</v>
      </c>
      <c r="N20" s="265">
        <v>3826</v>
      </c>
      <c r="O20" s="315">
        <v>47296</v>
      </c>
    </row>
    <row r="21" spans="2:17" x14ac:dyDescent="0.2">
      <c r="B21" s="316" t="s">
        <v>163</v>
      </c>
      <c r="C21" s="317">
        <v>100580</v>
      </c>
      <c r="D21" s="317">
        <v>89047</v>
      </c>
      <c r="E21" s="317">
        <v>98041</v>
      </c>
      <c r="F21" s="317">
        <v>86371</v>
      </c>
      <c r="G21" s="317">
        <v>97341</v>
      </c>
      <c r="H21" s="317">
        <v>96411</v>
      </c>
      <c r="I21" s="317">
        <v>92723</v>
      </c>
      <c r="J21" s="317">
        <v>103934</v>
      </c>
      <c r="K21" s="317">
        <v>96469</v>
      </c>
      <c r="L21" s="317">
        <v>93510</v>
      </c>
      <c r="M21" s="317">
        <v>90604</v>
      </c>
      <c r="N21" s="299">
        <v>91037</v>
      </c>
      <c r="O21" s="318">
        <v>1136068</v>
      </c>
    </row>
    <row r="22" spans="2:17" x14ac:dyDescent="0.2">
      <c r="B22" s="313" t="s">
        <v>164</v>
      </c>
      <c r="C22" s="265">
        <v>11852</v>
      </c>
      <c r="D22" s="265">
        <v>11029</v>
      </c>
      <c r="E22" s="265">
        <v>13091</v>
      </c>
      <c r="F22" s="265">
        <v>9722</v>
      </c>
      <c r="G22" s="265">
        <v>11087</v>
      </c>
      <c r="H22" s="265">
        <v>13111</v>
      </c>
      <c r="I22" s="265">
        <v>10997</v>
      </c>
      <c r="J22" s="265">
        <v>11564</v>
      </c>
      <c r="K22" s="265">
        <v>9355</v>
      </c>
      <c r="L22" s="265">
        <v>11704</v>
      </c>
      <c r="M22" s="265">
        <v>10918</v>
      </c>
      <c r="N22" s="265">
        <v>12164</v>
      </c>
      <c r="O22" s="315">
        <v>136594</v>
      </c>
    </row>
    <row r="23" spans="2:17" x14ac:dyDescent="0.2">
      <c r="B23" s="313" t="s">
        <v>165</v>
      </c>
      <c r="C23" s="265">
        <v>113337</v>
      </c>
      <c r="D23" s="265">
        <v>94446</v>
      </c>
      <c r="E23" s="265">
        <v>111883</v>
      </c>
      <c r="F23" s="265">
        <v>95445</v>
      </c>
      <c r="G23" s="265">
        <v>103999</v>
      </c>
      <c r="H23" s="265">
        <v>101249</v>
      </c>
      <c r="I23" s="265">
        <v>97655</v>
      </c>
      <c r="J23" s="265">
        <v>112410</v>
      </c>
      <c r="K23" s="265">
        <v>105265</v>
      </c>
      <c r="L23" s="265">
        <v>121465</v>
      </c>
      <c r="M23" s="265">
        <v>114888</v>
      </c>
      <c r="N23" s="265">
        <v>102796</v>
      </c>
      <c r="O23" s="315">
        <v>1274838</v>
      </c>
    </row>
    <row r="24" spans="2:17" x14ac:dyDescent="0.2">
      <c r="B24" s="313" t="s">
        <v>166</v>
      </c>
      <c r="C24" s="265">
        <v>4259</v>
      </c>
      <c r="D24" s="265">
        <v>3868</v>
      </c>
      <c r="E24" s="265">
        <v>4518</v>
      </c>
      <c r="F24" s="265">
        <v>3601</v>
      </c>
      <c r="G24" s="265">
        <v>3520</v>
      </c>
      <c r="H24" s="265">
        <v>5293</v>
      </c>
      <c r="I24" s="265">
        <v>3911</v>
      </c>
      <c r="J24" s="265">
        <v>3897</v>
      </c>
      <c r="K24" s="265">
        <v>4326</v>
      </c>
      <c r="L24" s="265">
        <v>2997</v>
      </c>
      <c r="M24" s="265">
        <v>3774</v>
      </c>
      <c r="N24" s="265">
        <v>3736</v>
      </c>
      <c r="O24" s="315">
        <v>47700</v>
      </c>
    </row>
    <row r="25" spans="2:17" x14ac:dyDescent="0.2">
      <c r="B25" s="313" t="s">
        <v>167</v>
      </c>
      <c r="C25" s="265">
        <v>33300</v>
      </c>
      <c r="D25" s="265">
        <v>35209</v>
      </c>
      <c r="E25" s="265">
        <v>42765</v>
      </c>
      <c r="F25" s="265">
        <v>34445</v>
      </c>
      <c r="G25" s="265">
        <v>36233</v>
      </c>
      <c r="H25" s="265">
        <v>35944</v>
      </c>
      <c r="I25" s="265">
        <v>30491</v>
      </c>
      <c r="J25" s="265">
        <v>35176</v>
      </c>
      <c r="K25" s="265">
        <v>33705</v>
      </c>
      <c r="L25" s="265">
        <v>28216</v>
      </c>
      <c r="M25" s="265">
        <v>38334</v>
      </c>
      <c r="N25" s="265">
        <v>32123</v>
      </c>
      <c r="O25" s="315">
        <v>415941</v>
      </c>
    </row>
    <row r="26" spans="2:17" x14ac:dyDescent="0.2">
      <c r="B26" s="313" t="s">
        <v>168</v>
      </c>
      <c r="C26" s="265">
        <v>12754</v>
      </c>
      <c r="D26" s="265">
        <v>9983</v>
      </c>
      <c r="E26" s="265">
        <v>11937</v>
      </c>
      <c r="F26" s="265">
        <v>10053</v>
      </c>
      <c r="G26" s="265">
        <v>11260</v>
      </c>
      <c r="H26" s="265">
        <v>7996</v>
      </c>
      <c r="I26" s="265">
        <v>11335</v>
      </c>
      <c r="J26" s="265">
        <v>10503</v>
      </c>
      <c r="K26" s="265">
        <v>10483</v>
      </c>
      <c r="L26" s="265">
        <v>10100</v>
      </c>
      <c r="M26" s="265">
        <v>10545</v>
      </c>
      <c r="N26" s="265">
        <v>9138</v>
      </c>
      <c r="O26" s="315">
        <v>126087</v>
      </c>
    </row>
    <row r="27" spans="2:17" x14ac:dyDescent="0.2">
      <c r="B27" s="316" t="s">
        <v>169</v>
      </c>
      <c r="C27" s="317">
        <v>175502</v>
      </c>
      <c r="D27" s="317">
        <v>154535</v>
      </c>
      <c r="E27" s="317">
        <v>184194</v>
      </c>
      <c r="F27" s="317">
        <v>153266</v>
      </c>
      <c r="G27" s="317">
        <v>166099</v>
      </c>
      <c r="H27" s="317">
        <v>163593</v>
      </c>
      <c r="I27" s="317">
        <v>154389</v>
      </c>
      <c r="J27" s="317">
        <v>173550</v>
      </c>
      <c r="K27" s="317">
        <v>163134</v>
      </c>
      <c r="L27" s="317">
        <v>174482</v>
      </c>
      <c r="M27" s="317">
        <v>178459</v>
      </c>
      <c r="N27" s="299">
        <v>159957</v>
      </c>
      <c r="O27" s="318">
        <v>2001160</v>
      </c>
    </row>
    <row r="28" spans="2:17" x14ac:dyDescent="0.2">
      <c r="B28" s="319" t="s">
        <v>40</v>
      </c>
      <c r="C28" s="320">
        <v>337289</v>
      </c>
      <c r="D28" s="320">
        <v>326743</v>
      </c>
      <c r="E28" s="320">
        <v>360386</v>
      </c>
      <c r="F28" s="320">
        <v>299582</v>
      </c>
      <c r="G28" s="320">
        <v>339026</v>
      </c>
      <c r="H28" s="320">
        <v>315206</v>
      </c>
      <c r="I28" s="320">
        <v>315237</v>
      </c>
      <c r="J28" s="320">
        <v>339586</v>
      </c>
      <c r="K28" s="320">
        <v>319622</v>
      </c>
      <c r="L28" s="320">
        <v>331056</v>
      </c>
      <c r="M28" s="320">
        <v>345769</v>
      </c>
      <c r="N28" s="321">
        <v>303076</v>
      </c>
      <c r="O28" s="322">
        <v>3932578</v>
      </c>
    </row>
    <row r="29" spans="2:17" x14ac:dyDescent="0.2">
      <c r="B29" s="1360" t="s">
        <v>170</v>
      </c>
      <c r="C29" s="1360"/>
      <c r="D29" s="1360"/>
      <c r="E29" s="1360"/>
      <c r="F29" s="1360"/>
      <c r="G29" s="1360"/>
      <c r="H29" s="1360"/>
      <c r="I29" s="1360"/>
      <c r="J29" s="1360"/>
      <c r="K29" s="1360"/>
      <c r="L29" s="1360"/>
      <c r="M29" s="1360"/>
      <c r="N29" s="1360"/>
      <c r="O29" s="1360"/>
    </row>
    <row r="30" spans="2:17" x14ac:dyDescent="0.2">
      <c r="B30" s="310" t="s">
        <v>149</v>
      </c>
      <c r="C30" s="323">
        <v>107994</v>
      </c>
      <c r="D30" s="323">
        <v>154335</v>
      </c>
      <c r="E30" s="323">
        <v>153301</v>
      </c>
      <c r="F30" s="323">
        <v>109840</v>
      </c>
      <c r="G30" s="323">
        <v>154597</v>
      </c>
      <c r="H30" s="323">
        <v>104771</v>
      </c>
      <c r="I30" s="323">
        <v>143934</v>
      </c>
      <c r="J30" s="323">
        <v>115759</v>
      </c>
      <c r="K30" s="323">
        <v>105449</v>
      </c>
      <c r="L30" s="323">
        <v>139545</v>
      </c>
      <c r="M30" s="323">
        <v>141692</v>
      </c>
      <c r="N30" s="323">
        <v>79914</v>
      </c>
      <c r="O30" s="324">
        <v>1511131</v>
      </c>
      <c r="P30" s="325"/>
      <c r="Q30" s="325"/>
    </row>
    <row r="31" spans="2:17" x14ac:dyDescent="0.2">
      <c r="B31" s="313" t="s">
        <v>150</v>
      </c>
      <c r="C31" s="265">
        <v>1545</v>
      </c>
      <c r="D31" s="265">
        <v>1586</v>
      </c>
      <c r="E31" s="265">
        <v>1584</v>
      </c>
      <c r="F31" s="265">
        <v>1557</v>
      </c>
      <c r="G31" s="265">
        <v>1102</v>
      </c>
      <c r="H31" s="265">
        <v>1054</v>
      </c>
      <c r="I31" s="265">
        <v>1277</v>
      </c>
      <c r="J31" s="265">
        <v>1177</v>
      </c>
      <c r="K31" s="265">
        <v>1250</v>
      </c>
      <c r="L31" s="265">
        <v>1284</v>
      </c>
      <c r="M31" s="265">
        <v>1137</v>
      </c>
      <c r="N31" s="326">
        <v>1353</v>
      </c>
      <c r="O31" s="315">
        <v>15906</v>
      </c>
      <c r="P31" s="325"/>
      <c r="Q31" s="325"/>
    </row>
    <row r="32" spans="2:17" x14ac:dyDescent="0.2">
      <c r="B32" s="313" t="s">
        <v>151</v>
      </c>
      <c r="C32" s="265">
        <v>29982</v>
      </c>
      <c r="D32" s="265">
        <v>27911</v>
      </c>
      <c r="E32" s="265">
        <v>28652</v>
      </c>
      <c r="F32" s="265">
        <v>27043</v>
      </c>
      <c r="G32" s="265">
        <v>33268</v>
      </c>
      <c r="H32" s="265">
        <v>29950</v>
      </c>
      <c r="I32" s="265">
        <v>32214</v>
      </c>
      <c r="J32" s="265">
        <v>44650</v>
      </c>
      <c r="K32" s="265">
        <v>37982</v>
      </c>
      <c r="L32" s="265">
        <v>36454</v>
      </c>
      <c r="M32" s="265">
        <v>33752</v>
      </c>
      <c r="N32" s="326">
        <v>30549</v>
      </c>
      <c r="O32" s="315">
        <v>392407</v>
      </c>
      <c r="P32" s="325"/>
      <c r="Q32" s="325"/>
    </row>
    <row r="33" spans="2:17" x14ac:dyDescent="0.2">
      <c r="B33" s="313" t="s">
        <v>152</v>
      </c>
      <c r="C33" s="265">
        <v>178</v>
      </c>
      <c r="D33" s="265">
        <v>201</v>
      </c>
      <c r="E33" s="265">
        <v>403</v>
      </c>
      <c r="F33" s="265">
        <v>348</v>
      </c>
      <c r="G33" s="265">
        <v>260</v>
      </c>
      <c r="H33" s="265">
        <v>117</v>
      </c>
      <c r="I33" s="265">
        <v>152</v>
      </c>
      <c r="J33" s="265">
        <v>180</v>
      </c>
      <c r="K33" s="265">
        <v>294</v>
      </c>
      <c r="L33" s="265">
        <v>218</v>
      </c>
      <c r="M33" s="265">
        <v>195</v>
      </c>
      <c r="N33" s="265">
        <v>212</v>
      </c>
      <c r="O33" s="315">
        <v>2758</v>
      </c>
      <c r="P33" s="325"/>
      <c r="Q33" s="325"/>
    </row>
    <row r="34" spans="2:17" x14ac:dyDescent="0.2">
      <c r="B34" s="313" t="s">
        <v>153</v>
      </c>
      <c r="C34" s="265">
        <v>39325</v>
      </c>
      <c r="D34" s="265">
        <v>35778</v>
      </c>
      <c r="E34" s="265">
        <v>34705</v>
      </c>
      <c r="F34" s="265">
        <v>31111</v>
      </c>
      <c r="G34" s="265">
        <v>36748</v>
      </c>
      <c r="H34" s="265">
        <v>36405</v>
      </c>
      <c r="I34" s="265">
        <v>37596</v>
      </c>
      <c r="J34" s="265">
        <v>37802</v>
      </c>
      <c r="K34" s="265">
        <v>32680</v>
      </c>
      <c r="L34" s="265">
        <v>38865</v>
      </c>
      <c r="M34" s="265">
        <v>36754</v>
      </c>
      <c r="N34" s="265">
        <v>38821</v>
      </c>
      <c r="O34" s="315">
        <v>436590</v>
      </c>
      <c r="P34" s="325"/>
      <c r="Q34" s="325"/>
    </row>
    <row r="35" spans="2:17" x14ac:dyDescent="0.2">
      <c r="B35" s="313" t="s">
        <v>154</v>
      </c>
      <c r="C35" s="265">
        <v>24617</v>
      </c>
      <c r="D35" s="265">
        <v>18523</v>
      </c>
      <c r="E35" s="265">
        <v>25612</v>
      </c>
      <c r="F35" s="265">
        <v>27497</v>
      </c>
      <c r="G35" s="265">
        <v>28464</v>
      </c>
      <c r="H35" s="265">
        <v>26454</v>
      </c>
      <c r="I35" s="265">
        <v>32906</v>
      </c>
      <c r="J35" s="265">
        <v>27749</v>
      </c>
      <c r="K35" s="265">
        <v>24223</v>
      </c>
      <c r="L35" s="265">
        <v>27875</v>
      </c>
      <c r="M35" s="265">
        <v>21868</v>
      </c>
      <c r="N35" s="265">
        <v>31048</v>
      </c>
      <c r="O35" s="315">
        <v>316836</v>
      </c>
      <c r="P35" s="325"/>
      <c r="Q35" s="325"/>
    </row>
    <row r="36" spans="2:17" x14ac:dyDescent="0.2">
      <c r="B36" s="313" t="s">
        <v>155</v>
      </c>
      <c r="C36" s="265">
        <v>50200</v>
      </c>
      <c r="D36" s="265">
        <v>46207</v>
      </c>
      <c r="E36" s="265">
        <v>48072</v>
      </c>
      <c r="F36" s="265">
        <v>48618</v>
      </c>
      <c r="G36" s="265">
        <v>52504</v>
      </c>
      <c r="H36" s="265">
        <v>49247</v>
      </c>
      <c r="I36" s="265">
        <v>46684</v>
      </c>
      <c r="J36" s="265">
        <v>47272</v>
      </c>
      <c r="K36" s="265">
        <v>47583</v>
      </c>
      <c r="L36" s="265">
        <v>45865</v>
      </c>
      <c r="M36" s="265">
        <v>44664</v>
      </c>
      <c r="N36" s="265">
        <v>44076</v>
      </c>
      <c r="O36" s="315">
        <v>570992</v>
      </c>
      <c r="P36" s="325"/>
      <c r="Q36" s="325"/>
    </row>
    <row r="37" spans="2:17" x14ac:dyDescent="0.2">
      <c r="B37" s="313" t="s">
        <v>156</v>
      </c>
      <c r="C37" s="265">
        <v>0</v>
      </c>
      <c r="D37" s="265">
        <v>0</v>
      </c>
      <c r="E37" s="265">
        <v>0</v>
      </c>
      <c r="F37" s="265">
        <v>19</v>
      </c>
      <c r="G37" s="265">
        <v>31</v>
      </c>
      <c r="H37" s="265">
        <v>49</v>
      </c>
      <c r="I37" s="265">
        <v>49</v>
      </c>
      <c r="J37" s="265">
        <v>62</v>
      </c>
      <c r="K37" s="265">
        <v>33</v>
      </c>
      <c r="L37" s="265">
        <v>8</v>
      </c>
      <c r="M37" s="265">
        <v>0</v>
      </c>
      <c r="N37" s="265">
        <v>0</v>
      </c>
      <c r="O37" s="315">
        <v>251</v>
      </c>
      <c r="P37" s="325"/>
      <c r="Q37" s="325"/>
    </row>
    <row r="38" spans="2:17" x14ac:dyDescent="0.2">
      <c r="B38" s="262" t="s">
        <v>157</v>
      </c>
      <c r="C38" s="95">
        <v>91</v>
      </c>
      <c r="D38" s="265">
        <v>91</v>
      </c>
      <c r="E38" s="265">
        <v>241</v>
      </c>
      <c r="F38" s="265">
        <v>127</v>
      </c>
      <c r="G38" s="265">
        <v>26037</v>
      </c>
      <c r="H38" s="265">
        <v>33231</v>
      </c>
      <c r="I38" s="265">
        <v>28327</v>
      </c>
      <c r="J38" s="265">
        <v>29533</v>
      </c>
      <c r="K38" s="265">
        <v>25703</v>
      </c>
      <c r="L38" s="265">
        <v>28773</v>
      </c>
      <c r="M38" s="265">
        <v>27151</v>
      </c>
      <c r="N38" s="265">
        <v>23971</v>
      </c>
      <c r="O38" s="315">
        <v>223276</v>
      </c>
      <c r="P38" s="325"/>
      <c r="Q38" s="325"/>
    </row>
    <row r="39" spans="2:17" x14ac:dyDescent="0.2">
      <c r="B39" s="313" t="s">
        <v>158</v>
      </c>
      <c r="C39" s="95">
        <v>103</v>
      </c>
      <c r="D39" s="265">
        <v>196</v>
      </c>
      <c r="E39" s="265">
        <v>246</v>
      </c>
      <c r="F39" s="265">
        <v>155</v>
      </c>
      <c r="G39" s="265">
        <v>256</v>
      </c>
      <c r="H39" s="265">
        <v>454</v>
      </c>
      <c r="I39" s="265">
        <v>298</v>
      </c>
      <c r="J39" s="265">
        <v>186</v>
      </c>
      <c r="K39" s="265">
        <v>119</v>
      </c>
      <c r="L39" s="265">
        <v>139</v>
      </c>
      <c r="M39" s="265">
        <v>85</v>
      </c>
      <c r="N39" s="265">
        <v>70</v>
      </c>
      <c r="O39" s="315">
        <v>2307</v>
      </c>
      <c r="P39" s="325"/>
      <c r="Q39" s="325"/>
    </row>
    <row r="40" spans="2:17" x14ac:dyDescent="0.2">
      <c r="B40" s="313" t="s">
        <v>159</v>
      </c>
      <c r="C40" s="95">
        <v>38883</v>
      </c>
      <c r="D40" s="265">
        <v>37817</v>
      </c>
      <c r="E40" s="265">
        <v>33731</v>
      </c>
      <c r="F40" s="265">
        <v>33996</v>
      </c>
      <c r="G40" s="265">
        <v>0</v>
      </c>
      <c r="H40" s="265">
        <v>0</v>
      </c>
      <c r="I40" s="265">
        <v>0</v>
      </c>
      <c r="J40" s="265">
        <v>0</v>
      </c>
      <c r="K40" s="265">
        <v>0</v>
      </c>
      <c r="L40" s="265">
        <v>0</v>
      </c>
      <c r="M40" s="265">
        <v>0</v>
      </c>
      <c r="N40" s="265">
        <v>0</v>
      </c>
      <c r="O40" s="315">
        <v>144427</v>
      </c>
      <c r="P40" s="325"/>
      <c r="Q40" s="325"/>
    </row>
    <row r="41" spans="2:17" x14ac:dyDescent="0.2">
      <c r="B41" s="313" t="s">
        <v>160</v>
      </c>
      <c r="C41" s="95">
        <v>0</v>
      </c>
      <c r="D41" s="265">
        <v>38</v>
      </c>
      <c r="E41" s="265">
        <v>115</v>
      </c>
      <c r="F41" s="265">
        <v>17</v>
      </c>
      <c r="G41" s="265">
        <v>0</v>
      </c>
      <c r="H41" s="265">
        <v>0</v>
      </c>
      <c r="I41" s="265">
        <v>0</v>
      </c>
      <c r="J41" s="265">
        <v>31</v>
      </c>
      <c r="K41" s="265">
        <v>60</v>
      </c>
      <c r="L41" s="265">
        <v>53</v>
      </c>
      <c r="M41" s="265">
        <v>62</v>
      </c>
      <c r="N41" s="265">
        <v>21</v>
      </c>
      <c r="O41" s="315">
        <v>397</v>
      </c>
      <c r="P41" s="325"/>
      <c r="Q41" s="325"/>
    </row>
    <row r="42" spans="2:17" x14ac:dyDescent="0.2">
      <c r="B42" s="313" t="s">
        <v>161</v>
      </c>
      <c r="C42" s="265">
        <v>15</v>
      </c>
      <c r="D42" s="265">
        <v>28</v>
      </c>
      <c r="E42" s="265">
        <v>30</v>
      </c>
      <c r="F42" s="265">
        <v>0</v>
      </c>
      <c r="G42" s="265">
        <v>0</v>
      </c>
      <c r="H42" s="265">
        <v>0</v>
      </c>
      <c r="I42" s="265">
        <v>0</v>
      </c>
      <c r="J42" s="265">
        <v>0</v>
      </c>
      <c r="K42" s="265">
        <v>0</v>
      </c>
      <c r="L42" s="265">
        <v>0</v>
      </c>
      <c r="M42" s="265">
        <v>0</v>
      </c>
      <c r="N42" s="265">
        <v>0</v>
      </c>
      <c r="O42" s="315">
        <v>73</v>
      </c>
      <c r="P42" s="325"/>
      <c r="Q42" s="325"/>
    </row>
    <row r="43" spans="2:17" x14ac:dyDescent="0.2">
      <c r="B43" s="313" t="s">
        <v>162</v>
      </c>
      <c r="C43" s="265">
        <v>7602</v>
      </c>
      <c r="D43" s="265">
        <v>6817</v>
      </c>
      <c r="E43" s="265">
        <v>6616</v>
      </c>
      <c r="F43" s="265">
        <v>6101</v>
      </c>
      <c r="G43" s="265">
        <v>6917</v>
      </c>
      <c r="H43" s="265">
        <v>6918</v>
      </c>
      <c r="I43" s="265">
        <v>7343</v>
      </c>
      <c r="J43" s="265">
        <v>9883</v>
      </c>
      <c r="K43" s="265">
        <v>7146</v>
      </c>
      <c r="L43" s="265">
        <v>7066</v>
      </c>
      <c r="M43" s="265">
        <v>7508</v>
      </c>
      <c r="N43" s="265">
        <v>7672</v>
      </c>
      <c r="O43" s="315">
        <v>87589</v>
      </c>
      <c r="P43" s="325"/>
      <c r="Q43" s="325"/>
    </row>
    <row r="44" spans="2:17" x14ac:dyDescent="0.2">
      <c r="B44" s="316" t="s">
        <v>163</v>
      </c>
      <c r="C44" s="299">
        <v>192541</v>
      </c>
      <c r="D44" s="299">
        <v>175193</v>
      </c>
      <c r="E44" s="299">
        <v>180007</v>
      </c>
      <c r="F44" s="299">
        <v>176589</v>
      </c>
      <c r="G44" s="299">
        <v>185587</v>
      </c>
      <c r="H44" s="299">
        <v>183879</v>
      </c>
      <c r="I44" s="299">
        <v>186846</v>
      </c>
      <c r="J44" s="299">
        <v>198525</v>
      </c>
      <c r="K44" s="299">
        <v>177073</v>
      </c>
      <c r="L44" s="299">
        <v>186600</v>
      </c>
      <c r="M44" s="299">
        <v>173176</v>
      </c>
      <c r="N44" s="299">
        <v>177793</v>
      </c>
      <c r="O44" s="318">
        <v>2193809</v>
      </c>
      <c r="P44" s="325"/>
      <c r="Q44" s="325"/>
    </row>
    <row r="45" spans="2:17" x14ac:dyDescent="0.2">
      <c r="B45" s="313" t="s">
        <v>164</v>
      </c>
      <c r="C45" s="265">
        <v>21832</v>
      </c>
      <c r="D45" s="265">
        <v>22753</v>
      </c>
      <c r="E45" s="265">
        <v>25311</v>
      </c>
      <c r="F45" s="265">
        <v>21321</v>
      </c>
      <c r="G45" s="265">
        <v>22703</v>
      </c>
      <c r="H45" s="265">
        <v>21673</v>
      </c>
      <c r="I45" s="265">
        <v>21105</v>
      </c>
      <c r="J45" s="265">
        <v>23713</v>
      </c>
      <c r="K45" s="265">
        <v>18935</v>
      </c>
      <c r="L45" s="265">
        <v>21458</v>
      </c>
      <c r="M45" s="265">
        <v>21781</v>
      </c>
      <c r="N45" s="265">
        <v>20610</v>
      </c>
      <c r="O45" s="315">
        <v>263195</v>
      </c>
      <c r="P45" s="325"/>
      <c r="Q45" s="325"/>
    </row>
    <row r="46" spans="2:17" x14ac:dyDescent="0.2">
      <c r="B46" s="313" t="s">
        <v>165</v>
      </c>
      <c r="C46" s="265">
        <v>189027</v>
      </c>
      <c r="D46" s="265">
        <v>177815</v>
      </c>
      <c r="E46" s="265">
        <v>226899</v>
      </c>
      <c r="F46" s="265">
        <v>182802</v>
      </c>
      <c r="G46" s="265">
        <v>204506</v>
      </c>
      <c r="H46" s="265">
        <v>186739</v>
      </c>
      <c r="I46" s="265">
        <v>182936</v>
      </c>
      <c r="J46" s="265">
        <v>199123</v>
      </c>
      <c r="K46" s="265">
        <v>198481</v>
      </c>
      <c r="L46" s="265">
        <v>225166</v>
      </c>
      <c r="M46" s="265">
        <v>203317</v>
      </c>
      <c r="N46" s="265">
        <v>191052</v>
      </c>
      <c r="O46" s="315">
        <v>2367863</v>
      </c>
      <c r="P46" s="325"/>
      <c r="Q46" s="325"/>
    </row>
    <row r="47" spans="2:17" x14ac:dyDescent="0.2">
      <c r="B47" s="313" t="s">
        <v>166</v>
      </c>
      <c r="C47" s="265">
        <v>7205</v>
      </c>
      <c r="D47" s="265">
        <v>10074</v>
      </c>
      <c r="E47" s="265">
        <v>8697</v>
      </c>
      <c r="F47" s="265">
        <v>7603</v>
      </c>
      <c r="G47" s="265">
        <v>8449</v>
      </c>
      <c r="H47" s="265">
        <v>8573</v>
      </c>
      <c r="I47" s="265">
        <v>7744</v>
      </c>
      <c r="J47" s="265">
        <v>7388</v>
      </c>
      <c r="K47" s="265">
        <v>7817</v>
      </c>
      <c r="L47" s="265">
        <v>7524</v>
      </c>
      <c r="M47" s="265">
        <v>6687</v>
      </c>
      <c r="N47" s="265">
        <v>5735</v>
      </c>
      <c r="O47" s="327">
        <v>93496</v>
      </c>
    </row>
    <row r="48" spans="2:17" x14ac:dyDescent="0.2">
      <c r="B48" s="313" t="s">
        <v>167</v>
      </c>
      <c r="C48" s="265">
        <v>64038</v>
      </c>
      <c r="D48" s="265">
        <v>61971</v>
      </c>
      <c r="E48" s="265">
        <v>80774</v>
      </c>
      <c r="F48" s="265">
        <v>66997</v>
      </c>
      <c r="G48" s="265">
        <v>75114</v>
      </c>
      <c r="H48" s="265">
        <v>66636</v>
      </c>
      <c r="I48" s="265">
        <v>61349</v>
      </c>
      <c r="J48" s="265">
        <v>71035</v>
      </c>
      <c r="K48" s="265">
        <v>65691</v>
      </c>
      <c r="L48" s="265">
        <v>53874</v>
      </c>
      <c r="M48" s="265">
        <v>68796</v>
      </c>
      <c r="N48" s="265">
        <v>59007</v>
      </c>
      <c r="O48" s="327">
        <v>795282</v>
      </c>
    </row>
    <row r="49" spans="2:15" x14ac:dyDescent="0.2">
      <c r="B49" s="313" t="s">
        <v>168</v>
      </c>
      <c r="C49" s="265">
        <v>21911</v>
      </c>
      <c r="D49" s="265">
        <v>22244</v>
      </c>
      <c r="E49" s="265">
        <v>22715</v>
      </c>
      <c r="F49" s="265">
        <v>19530</v>
      </c>
      <c r="G49" s="265">
        <v>21504</v>
      </c>
      <c r="H49" s="265">
        <v>18375</v>
      </c>
      <c r="I49" s="265">
        <v>20309</v>
      </c>
      <c r="J49" s="265">
        <v>21160</v>
      </c>
      <c r="K49" s="265">
        <v>18501</v>
      </c>
      <c r="L49" s="265">
        <v>19916</v>
      </c>
      <c r="M49" s="265">
        <v>19980</v>
      </c>
      <c r="N49" s="265">
        <v>17498</v>
      </c>
      <c r="O49" s="327">
        <v>243643</v>
      </c>
    </row>
    <row r="50" spans="2:15" x14ac:dyDescent="0.2">
      <c r="B50" s="316" t="s">
        <v>169</v>
      </c>
      <c r="C50" s="299">
        <v>304013</v>
      </c>
      <c r="D50" s="299">
        <v>294857</v>
      </c>
      <c r="E50" s="299">
        <v>364396</v>
      </c>
      <c r="F50" s="299">
        <v>298253</v>
      </c>
      <c r="G50" s="299">
        <v>332276</v>
      </c>
      <c r="H50" s="299">
        <v>301996</v>
      </c>
      <c r="I50" s="299">
        <v>293443</v>
      </c>
      <c r="J50" s="299">
        <v>322419</v>
      </c>
      <c r="K50" s="299">
        <v>309425</v>
      </c>
      <c r="L50" s="299">
        <v>327938</v>
      </c>
      <c r="M50" s="299">
        <v>320561</v>
      </c>
      <c r="N50" s="299">
        <v>293902</v>
      </c>
      <c r="O50" s="328">
        <v>3763479</v>
      </c>
    </row>
    <row r="51" spans="2:15" x14ac:dyDescent="0.2">
      <c r="B51" s="329" t="s">
        <v>40</v>
      </c>
      <c r="C51" s="300">
        <v>604548</v>
      </c>
      <c r="D51" s="300">
        <v>624385</v>
      </c>
      <c r="E51" s="300">
        <v>697704</v>
      </c>
      <c r="F51" s="300">
        <v>584682</v>
      </c>
      <c r="G51" s="300">
        <v>672460</v>
      </c>
      <c r="H51" s="300">
        <v>590646</v>
      </c>
      <c r="I51" s="300">
        <v>624223</v>
      </c>
      <c r="J51" s="300">
        <v>636703</v>
      </c>
      <c r="K51" s="300">
        <v>591947</v>
      </c>
      <c r="L51" s="300">
        <v>654083</v>
      </c>
      <c r="M51" s="300">
        <v>635429</v>
      </c>
      <c r="N51" s="300">
        <v>551609</v>
      </c>
      <c r="O51" s="330">
        <v>7468419</v>
      </c>
    </row>
    <row r="52" spans="2:15" x14ac:dyDescent="0.2">
      <c r="B52" s="1360" t="s">
        <v>171</v>
      </c>
      <c r="C52" s="1360"/>
      <c r="D52" s="1360"/>
      <c r="E52" s="1360"/>
      <c r="F52" s="1360"/>
      <c r="G52" s="1360"/>
      <c r="H52" s="1360"/>
      <c r="I52" s="1360"/>
      <c r="J52" s="1360"/>
      <c r="K52" s="1360"/>
      <c r="L52" s="1360"/>
      <c r="M52" s="1360"/>
      <c r="N52" s="1360"/>
      <c r="O52" s="1360"/>
    </row>
    <row r="53" spans="2:15" x14ac:dyDescent="0.2">
      <c r="B53" s="331" t="s">
        <v>149</v>
      </c>
      <c r="C53" s="323">
        <v>129584</v>
      </c>
      <c r="D53" s="323">
        <v>180361</v>
      </c>
      <c r="E53" s="323">
        <v>140464</v>
      </c>
      <c r="F53" s="323">
        <v>128012</v>
      </c>
      <c r="G53" s="323">
        <v>151186</v>
      </c>
      <c r="H53" s="323">
        <v>127880</v>
      </c>
      <c r="I53" s="323">
        <v>165633</v>
      </c>
      <c r="J53" s="323">
        <v>145277</v>
      </c>
      <c r="K53" s="323">
        <v>131693</v>
      </c>
      <c r="L53" s="323">
        <v>135961</v>
      </c>
      <c r="M53" s="323">
        <v>129923</v>
      </c>
      <c r="N53" s="323">
        <v>123605</v>
      </c>
      <c r="O53" s="324">
        <v>1689579</v>
      </c>
    </row>
    <row r="54" spans="2:15" x14ac:dyDescent="0.2">
      <c r="B54" s="313" t="s">
        <v>150</v>
      </c>
      <c r="C54" s="265">
        <v>1935</v>
      </c>
      <c r="D54" s="265">
        <v>1848</v>
      </c>
      <c r="E54" s="265">
        <v>1853</v>
      </c>
      <c r="F54" s="265">
        <v>1885</v>
      </c>
      <c r="G54" s="265">
        <v>1973</v>
      </c>
      <c r="H54" s="265">
        <v>1498</v>
      </c>
      <c r="I54" s="265">
        <v>1444</v>
      </c>
      <c r="J54" s="265">
        <v>1199</v>
      </c>
      <c r="K54" s="265">
        <v>1185</v>
      </c>
      <c r="L54" s="265">
        <v>1288</v>
      </c>
      <c r="M54" s="265">
        <v>1293</v>
      </c>
      <c r="N54" s="265">
        <v>1375</v>
      </c>
      <c r="O54" s="315">
        <v>18776</v>
      </c>
    </row>
    <row r="55" spans="2:15" x14ac:dyDescent="0.2">
      <c r="B55" s="313" t="s">
        <v>151</v>
      </c>
      <c r="C55" s="265">
        <v>34313</v>
      </c>
      <c r="D55" s="265">
        <v>30780</v>
      </c>
      <c r="E55" s="265">
        <v>32221</v>
      </c>
      <c r="F55" s="265">
        <v>29667</v>
      </c>
      <c r="G55" s="265">
        <v>32777</v>
      </c>
      <c r="H55" s="265">
        <v>29671</v>
      </c>
      <c r="I55" s="265">
        <v>39481</v>
      </c>
      <c r="J55" s="265">
        <v>85164</v>
      </c>
      <c r="K55" s="265">
        <v>50678</v>
      </c>
      <c r="L55" s="265">
        <v>45733</v>
      </c>
      <c r="M55" s="265">
        <v>43268</v>
      </c>
      <c r="N55" s="265">
        <v>34925</v>
      </c>
      <c r="O55" s="315">
        <v>488678</v>
      </c>
    </row>
    <row r="56" spans="2:15" x14ac:dyDescent="0.2">
      <c r="B56" s="313" t="s">
        <v>152</v>
      </c>
      <c r="C56" s="265">
        <v>198</v>
      </c>
      <c r="D56" s="265">
        <v>120</v>
      </c>
      <c r="E56" s="265">
        <v>133</v>
      </c>
      <c r="F56" s="265">
        <v>176</v>
      </c>
      <c r="G56" s="265">
        <v>367</v>
      </c>
      <c r="H56" s="265">
        <v>363</v>
      </c>
      <c r="I56" s="265">
        <v>298</v>
      </c>
      <c r="J56" s="265">
        <v>230</v>
      </c>
      <c r="K56" s="265">
        <v>182</v>
      </c>
      <c r="L56" s="265">
        <v>198</v>
      </c>
      <c r="M56" s="265">
        <v>230</v>
      </c>
      <c r="N56" s="265">
        <v>297</v>
      </c>
      <c r="O56" s="315">
        <v>2792</v>
      </c>
    </row>
    <row r="57" spans="2:15" x14ac:dyDescent="0.2">
      <c r="B57" s="313" t="s">
        <v>153</v>
      </c>
      <c r="C57" s="265">
        <v>39373</v>
      </c>
      <c r="D57" s="265">
        <v>44657</v>
      </c>
      <c r="E57" s="265">
        <v>43818</v>
      </c>
      <c r="F57" s="265">
        <v>37730</v>
      </c>
      <c r="G57" s="265">
        <v>40297</v>
      </c>
      <c r="H57" s="265">
        <v>37935</v>
      </c>
      <c r="I57" s="265">
        <v>38963</v>
      </c>
      <c r="J57" s="265">
        <v>39896</v>
      </c>
      <c r="K57" s="265">
        <v>37469</v>
      </c>
      <c r="L57" s="265">
        <v>39043</v>
      </c>
      <c r="M57" s="265">
        <v>38038</v>
      </c>
      <c r="N57" s="265">
        <v>42313</v>
      </c>
      <c r="O57" s="315">
        <v>479532</v>
      </c>
    </row>
    <row r="58" spans="2:15" x14ac:dyDescent="0.2">
      <c r="B58" s="313" t="s">
        <v>154</v>
      </c>
      <c r="C58" s="265">
        <v>25198</v>
      </c>
      <c r="D58" s="265">
        <v>16154</v>
      </c>
      <c r="E58" s="265">
        <v>23578</v>
      </c>
      <c r="F58" s="265">
        <v>26360</v>
      </c>
      <c r="G58" s="265">
        <v>29649</v>
      </c>
      <c r="H58" s="265">
        <v>25889</v>
      </c>
      <c r="I58" s="265">
        <v>35457</v>
      </c>
      <c r="J58" s="265">
        <v>27948</v>
      </c>
      <c r="K58" s="265">
        <v>29951</v>
      </c>
      <c r="L58" s="265">
        <v>35436</v>
      </c>
      <c r="M58" s="265">
        <v>22483</v>
      </c>
      <c r="N58" s="265">
        <v>32055</v>
      </c>
      <c r="O58" s="315">
        <v>330158</v>
      </c>
    </row>
    <row r="59" spans="2:15" x14ac:dyDescent="0.2">
      <c r="B59" s="313" t="s">
        <v>155</v>
      </c>
      <c r="C59" s="265">
        <v>53789</v>
      </c>
      <c r="D59" s="265">
        <v>51160</v>
      </c>
      <c r="E59" s="265">
        <v>53051</v>
      </c>
      <c r="F59" s="265">
        <v>51361</v>
      </c>
      <c r="G59" s="265">
        <v>54571</v>
      </c>
      <c r="H59" s="265">
        <v>54591</v>
      </c>
      <c r="I59" s="265">
        <v>54603</v>
      </c>
      <c r="J59" s="265">
        <v>53235</v>
      </c>
      <c r="K59" s="265">
        <v>52011</v>
      </c>
      <c r="L59" s="265">
        <v>52221</v>
      </c>
      <c r="M59" s="265">
        <v>51625</v>
      </c>
      <c r="N59" s="265">
        <v>49893</v>
      </c>
      <c r="O59" s="315">
        <v>632111</v>
      </c>
    </row>
    <row r="60" spans="2:15" x14ac:dyDescent="0.2">
      <c r="B60" s="313" t="s">
        <v>156</v>
      </c>
      <c r="C60" s="265">
        <v>0</v>
      </c>
      <c r="D60" s="265">
        <v>0</v>
      </c>
      <c r="E60" s="265">
        <v>0</v>
      </c>
      <c r="F60" s="265">
        <v>0</v>
      </c>
      <c r="G60" s="265">
        <v>0</v>
      </c>
      <c r="H60" s="265">
        <v>0</v>
      </c>
      <c r="I60" s="265">
        <v>27</v>
      </c>
      <c r="J60" s="265">
        <v>31</v>
      </c>
      <c r="K60" s="265">
        <v>53</v>
      </c>
      <c r="L60" s="265">
        <v>54</v>
      </c>
      <c r="M60" s="265">
        <v>56</v>
      </c>
      <c r="N60" s="265">
        <v>31</v>
      </c>
      <c r="O60" s="315">
        <v>252</v>
      </c>
    </row>
    <row r="61" spans="2:15" x14ac:dyDescent="0.2">
      <c r="B61" s="262" t="s">
        <v>157</v>
      </c>
      <c r="C61" s="265">
        <v>260</v>
      </c>
      <c r="D61" s="265">
        <v>244</v>
      </c>
      <c r="E61" s="265">
        <v>66</v>
      </c>
      <c r="F61" s="265">
        <v>94</v>
      </c>
      <c r="G61" s="265">
        <v>26203</v>
      </c>
      <c r="H61" s="265">
        <v>35449</v>
      </c>
      <c r="I61" s="265">
        <v>27625</v>
      </c>
      <c r="J61" s="265">
        <v>18698</v>
      </c>
      <c r="K61" s="265">
        <v>34677</v>
      </c>
      <c r="L61" s="265">
        <v>36047</v>
      </c>
      <c r="M61" s="265">
        <v>27923</v>
      </c>
      <c r="N61" s="265">
        <v>30202</v>
      </c>
      <c r="O61" s="315">
        <v>237488</v>
      </c>
    </row>
    <row r="62" spans="2:15" x14ac:dyDescent="0.2">
      <c r="B62" s="313" t="s">
        <v>158</v>
      </c>
      <c r="C62" s="265">
        <v>60</v>
      </c>
      <c r="D62" s="265">
        <v>100</v>
      </c>
      <c r="E62" s="265">
        <v>119</v>
      </c>
      <c r="F62" s="265">
        <v>155</v>
      </c>
      <c r="G62" s="265">
        <v>212</v>
      </c>
      <c r="H62" s="265">
        <v>217</v>
      </c>
      <c r="I62" s="265">
        <v>276</v>
      </c>
      <c r="J62" s="265">
        <v>342</v>
      </c>
      <c r="K62" s="265">
        <v>394</v>
      </c>
      <c r="L62" s="265">
        <v>238</v>
      </c>
      <c r="M62" s="265">
        <v>100</v>
      </c>
      <c r="N62" s="265">
        <v>142</v>
      </c>
      <c r="O62" s="315">
        <v>2355</v>
      </c>
    </row>
    <row r="63" spans="2:15" x14ac:dyDescent="0.2">
      <c r="B63" s="313" t="s">
        <v>159</v>
      </c>
      <c r="C63" s="265">
        <v>39051</v>
      </c>
      <c r="D63" s="265">
        <v>33924</v>
      </c>
      <c r="E63" s="265">
        <v>33251</v>
      </c>
      <c r="F63" s="265">
        <v>33109</v>
      </c>
      <c r="G63" s="265">
        <v>0</v>
      </c>
      <c r="H63" s="265">
        <v>0</v>
      </c>
      <c r="I63" s="265">
        <v>0</v>
      </c>
      <c r="J63" s="265">
        <v>0</v>
      </c>
      <c r="K63" s="265">
        <v>0</v>
      </c>
      <c r="L63" s="265">
        <v>0</v>
      </c>
      <c r="M63" s="265">
        <v>0</v>
      </c>
      <c r="N63" s="265">
        <v>0</v>
      </c>
      <c r="O63" s="315">
        <v>139335</v>
      </c>
    </row>
    <row r="64" spans="2:15" x14ac:dyDescent="0.2">
      <c r="B64" s="313" t="s">
        <v>160</v>
      </c>
      <c r="C64" s="265">
        <v>0</v>
      </c>
      <c r="D64" s="265">
        <v>54</v>
      </c>
      <c r="E64" s="265">
        <v>30</v>
      </c>
      <c r="F64" s="265">
        <v>13</v>
      </c>
      <c r="G64" s="265">
        <v>94</v>
      </c>
      <c r="H64" s="265">
        <v>51</v>
      </c>
      <c r="I64" s="265">
        <v>10</v>
      </c>
      <c r="J64" s="265">
        <v>0</v>
      </c>
      <c r="K64" s="265">
        <v>0</v>
      </c>
      <c r="L64" s="265">
        <v>41</v>
      </c>
      <c r="M64" s="265">
        <v>69</v>
      </c>
      <c r="N64" s="265">
        <v>72</v>
      </c>
      <c r="O64" s="315">
        <v>434</v>
      </c>
    </row>
    <row r="65" spans="2:15" x14ac:dyDescent="0.2">
      <c r="B65" s="313" t="s">
        <v>161</v>
      </c>
      <c r="C65" s="265">
        <v>0</v>
      </c>
      <c r="D65" s="265">
        <v>0</v>
      </c>
      <c r="E65" s="265">
        <v>0</v>
      </c>
      <c r="F65" s="265">
        <v>31</v>
      </c>
      <c r="G65" s="265">
        <v>31</v>
      </c>
      <c r="H65" s="265">
        <v>22</v>
      </c>
      <c r="I65" s="265">
        <v>0</v>
      </c>
      <c r="J65" s="265">
        <v>0</v>
      </c>
      <c r="K65" s="265">
        <v>0</v>
      </c>
      <c r="L65" s="265">
        <v>0</v>
      </c>
      <c r="M65" s="265">
        <v>0</v>
      </c>
      <c r="N65" s="265">
        <v>0</v>
      </c>
      <c r="O65" s="315">
        <v>84</v>
      </c>
    </row>
    <row r="66" spans="2:15" x14ac:dyDescent="0.2">
      <c r="B66" s="313" t="s">
        <v>162</v>
      </c>
      <c r="C66" s="265">
        <v>8028</v>
      </c>
      <c r="D66" s="265">
        <v>6849</v>
      </c>
      <c r="E66" s="265">
        <v>6964</v>
      </c>
      <c r="F66" s="265">
        <v>7220</v>
      </c>
      <c r="G66" s="265">
        <v>8368</v>
      </c>
      <c r="H66" s="265">
        <v>7560</v>
      </c>
      <c r="I66" s="265">
        <v>9156</v>
      </c>
      <c r="J66" s="265">
        <v>16070</v>
      </c>
      <c r="K66" s="265">
        <v>10708</v>
      </c>
      <c r="L66" s="265">
        <v>10566</v>
      </c>
      <c r="M66" s="265">
        <v>8231</v>
      </c>
      <c r="N66" s="265">
        <v>7580</v>
      </c>
      <c r="O66" s="315">
        <v>107300</v>
      </c>
    </row>
    <row r="67" spans="2:15" x14ac:dyDescent="0.2">
      <c r="B67" s="316" t="s">
        <v>163</v>
      </c>
      <c r="C67" s="317">
        <v>202205</v>
      </c>
      <c r="D67" s="317">
        <v>185890</v>
      </c>
      <c r="E67" s="317">
        <v>195084</v>
      </c>
      <c r="F67" s="317">
        <v>187801</v>
      </c>
      <c r="G67" s="317">
        <v>194542</v>
      </c>
      <c r="H67" s="317">
        <v>193246</v>
      </c>
      <c r="I67" s="317">
        <v>207340</v>
      </c>
      <c r="J67" s="317">
        <v>242813</v>
      </c>
      <c r="K67" s="317">
        <v>217308</v>
      </c>
      <c r="L67" s="317">
        <v>220865</v>
      </c>
      <c r="M67" s="317">
        <v>193316</v>
      </c>
      <c r="N67" s="299">
        <v>198885</v>
      </c>
      <c r="O67" s="318">
        <v>2439295</v>
      </c>
    </row>
    <row r="68" spans="2:15" x14ac:dyDescent="0.2">
      <c r="B68" s="313" t="s">
        <v>164</v>
      </c>
      <c r="C68" s="265">
        <v>25810</v>
      </c>
      <c r="D68" s="265">
        <v>21061</v>
      </c>
      <c r="E68" s="265">
        <v>24504</v>
      </c>
      <c r="F68" s="265">
        <v>19671</v>
      </c>
      <c r="G68" s="265">
        <v>27004</v>
      </c>
      <c r="H68" s="265">
        <v>23325</v>
      </c>
      <c r="I68" s="265">
        <v>24160</v>
      </c>
      <c r="J68" s="265">
        <v>23289</v>
      </c>
      <c r="K68" s="265">
        <v>21812</v>
      </c>
      <c r="L68" s="265">
        <v>21672</v>
      </c>
      <c r="M68" s="265">
        <v>25973</v>
      </c>
      <c r="N68" s="265">
        <v>23917</v>
      </c>
      <c r="O68" s="315">
        <v>282198</v>
      </c>
    </row>
    <row r="69" spans="2:15" x14ac:dyDescent="0.2">
      <c r="B69" s="313" t="s">
        <v>165</v>
      </c>
      <c r="C69" s="265">
        <v>222275</v>
      </c>
      <c r="D69" s="265">
        <v>172306</v>
      </c>
      <c r="E69" s="265">
        <v>220225</v>
      </c>
      <c r="F69" s="265">
        <v>198720</v>
      </c>
      <c r="G69" s="265">
        <v>208282</v>
      </c>
      <c r="H69" s="265">
        <v>202864</v>
      </c>
      <c r="I69" s="265">
        <v>205406</v>
      </c>
      <c r="J69" s="265">
        <v>206476</v>
      </c>
      <c r="K69" s="265">
        <v>214839</v>
      </c>
      <c r="L69" s="265">
        <v>237240</v>
      </c>
      <c r="M69" s="265">
        <v>223797</v>
      </c>
      <c r="N69" s="265">
        <v>220039</v>
      </c>
      <c r="O69" s="315">
        <v>2532469</v>
      </c>
    </row>
    <row r="70" spans="2:15" x14ac:dyDescent="0.2">
      <c r="B70" s="313" t="s">
        <v>166</v>
      </c>
      <c r="C70" s="265">
        <v>8376</v>
      </c>
      <c r="D70" s="265">
        <v>7768</v>
      </c>
      <c r="E70" s="265">
        <v>9347</v>
      </c>
      <c r="F70" s="265">
        <v>8936</v>
      </c>
      <c r="G70" s="265">
        <v>9421</v>
      </c>
      <c r="H70" s="265">
        <v>8598</v>
      </c>
      <c r="I70" s="265">
        <v>8556</v>
      </c>
      <c r="J70" s="265">
        <v>8689</v>
      </c>
      <c r="K70" s="265">
        <v>8292</v>
      </c>
      <c r="L70" s="265">
        <v>8462</v>
      </c>
      <c r="M70" s="265">
        <v>7944</v>
      </c>
      <c r="N70" s="265">
        <v>8017</v>
      </c>
      <c r="O70" s="315">
        <v>102406</v>
      </c>
    </row>
    <row r="71" spans="2:15" x14ac:dyDescent="0.2">
      <c r="B71" s="313" t="s">
        <v>167</v>
      </c>
      <c r="C71" s="265">
        <v>73123</v>
      </c>
      <c r="D71" s="265">
        <v>71133</v>
      </c>
      <c r="E71" s="265">
        <v>84748</v>
      </c>
      <c r="F71" s="265">
        <v>66482</v>
      </c>
      <c r="G71" s="265">
        <v>78651</v>
      </c>
      <c r="H71" s="265">
        <v>75756</v>
      </c>
      <c r="I71" s="265">
        <v>69024</v>
      </c>
      <c r="J71" s="265">
        <v>77841</v>
      </c>
      <c r="K71" s="265">
        <v>69406</v>
      </c>
      <c r="L71" s="265">
        <v>59964</v>
      </c>
      <c r="M71" s="265">
        <v>81284</v>
      </c>
      <c r="N71" s="265">
        <v>69549</v>
      </c>
      <c r="O71" s="315">
        <v>876961</v>
      </c>
    </row>
    <row r="72" spans="2:15" x14ac:dyDescent="0.2">
      <c r="B72" s="313" t="s">
        <v>168</v>
      </c>
      <c r="C72" s="265">
        <v>23374</v>
      </c>
      <c r="D72" s="265">
        <v>20837</v>
      </c>
      <c r="E72" s="265">
        <v>23682</v>
      </c>
      <c r="F72" s="265">
        <v>21495</v>
      </c>
      <c r="G72" s="265">
        <v>22765</v>
      </c>
      <c r="H72" s="265">
        <v>21329</v>
      </c>
      <c r="I72" s="265">
        <v>22180</v>
      </c>
      <c r="J72" s="265">
        <v>23304</v>
      </c>
      <c r="K72" s="265">
        <v>20659</v>
      </c>
      <c r="L72" s="265">
        <v>20535</v>
      </c>
      <c r="M72" s="265">
        <v>20442</v>
      </c>
      <c r="N72" s="265">
        <v>20962</v>
      </c>
      <c r="O72" s="315">
        <v>261564</v>
      </c>
    </row>
    <row r="73" spans="2:15" x14ac:dyDescent="0.2">
      <c r="B73" s="316" t="s">
        <v>169</v>
      </c>
      <c r="C73" s="317">
        <v>352958</v>
      </c>
      <c r="D73" s="317">
        <v>293105</v>
      </c>
      <c r="E73" s="317">
        <v>362506</v>
      </c>
      <c r="F73" s="317">
        <v>315304</v>
      </c>
      <c r="G73" s="317">
        <v>346123</v>
      </c>
      <c r="H73" s="317">
        <v>331872</v>
      </c>
      <c r="I73" s="317">
        <v>329326</v>
      </c>
      <c r="J73" s="317">
        <v>339599</v>
      </c>
      <c r="K73" s="317">
        <v>335008</v>
      </c>
      <c r="L73" s="317">
        <v>347873</v>
      </c>
      <c r="M73" s="317">
        <v>359440</v>
      </c>
      <c r="N73" s="299">
        <v>342484</v>
      </c>
      <c r="O73" s="318">
        <v>4055598</v>
      </c>
    </row>
    <row r="74" spans="2:15" x14ac:dyDescent="0.2">
      <c r="B74" s="329" t="s">
        <v>40</v>
      </c>
      <c r="C74" s="332">
        <v>684747</v>
      </c>
      <c r="D74" s="332">
        <v>659356</v>
      </c>
      <c r="E74" s="332">
        <v>698054</v>
      </c>
      <c r="F74" s="332">
        <v>631117</v>
      </c>
      <c r="G74" s="332">
        <v>691851</v>
      </c>
      <c r="H74" s="332">
        <v>652998</v>
      </c>
      <c r="I74" s="332">
        <v>702299</v>
      </c>
      <c r="J74" s="332">
        <v>727689</v>
      </c>
      <c r="K74" s="332">
        <v>684009</v>
      </c>
      <c r="L74" s="332">
        <v>704699</v>
      </c>
      <c r="M74" s="332">
        <v>682679</v>
      </c>
      <c r="N74" s="300">
        <v>664974</v>
      </c>
      <c r="O74" s="333">
        <v>8184472</v>
      </c>
    </row>
    <row r="75" spans="2:15" x14ac:dyDescent="0.2">
      <c r="B75" s="1360" t="s">
        <v>172</v>
      </c>
      <c r="C75" s="1360"/>
      <c r="D75" s="1360"/>
      <c r="E75" s="1360"/>
      <c r="F75" s="1360"/>
      <c r="G75" s="1360"/>
      <c r="H75" s="1360"/>
      <c r="I75" s="1360"/>
      <c r="J75" s="1360"/>
      <c r="K75" s="1360"/>
      <c r="L75" s="1360"/>
      <c r="M75" s="1360"/>
      <c r="N75" s="1360"/>
      <c r="O75" s="1360"/>
    </row>
    <row r="76" spans="2:15" x14ac:dyDescent="0.2">
      <c r="B76" s="313" t="s">
        <v>149</v>
      </c>
      <c r="C76" s="334">
        <v>979</v>
      </c>
      <c r="D76" s="334">
        <v>2049</v>
      </c>
      <c r="E76" s="335">
        <v>1347</v>
      </c>
      <c r="F76" s="335">
        <v>1026</v>
      </c>
      <c r="G76" s="335">
        <v>1514</v>
      </c>
      <c r="H76" s="335">
        <v>1215</v>
      </c>
      <c r="I76" s="336">
        <v>1546</v>
      </c>
      <c r="J76" s="336">
        <v>1374</v>
      </c>
      <c r="K76" s="336">
        <v>1207</v>
      </c>
      <c r="L76" s="336">
        <v>1893</v>
      </c>
      <c r="M76" s="336">
        <v>1172</v>
      </c>
      <c r="N76" s="336">
        <v>1140</v>
      </c>
      <c r="O76" s="337">
        <v>16462</v>
      </c>
    </row>
    <row r="77" spans="2:15" x14ac:dyDescent="0.2">
      <c r="B77" s="329" t="s">
        <v>40</v>
      </c>
      <c r="C77" s="301">
        <v>979</v>
      </c>
      <c r="D77" s="301">
        <v>2049</v>
      </c>
      <c r="E77" s="301">
        <v>1347</v>
      </c>
      <c r="F77" s="301">
        <v>1026</v>
      </c>
      <c r="G77" s="301">
        <v>1514</v>
      </c>
      <c r="H77" s="301">
        <v>1215</v>
      </c>
      <c r="I77" s="301">
        <v>1546</v>
      </c>
      <c r="J77" s="301">
        <v>1374</v>
      </c>
      <c r="K77" s="301">
        <v>1207</v>
      </c>
      <c r="L77" s="301">
        <v>1893</v>
      </c>
      <c r="M77" s="301">
        <v>1172</v>
      </c>
      <c r="N77" s="301">
        <v>1140</v>
      </c>
      <c r="O77" s="338">
        <v>16462</v>
      </c>
    </row>
    <row r="78" spans="2:15" x14ac:dyDescent="0.2">
      <c r="B78" s="1360" t="s">
        <v>179</v>
      </c>
      <c r="C78" s="1360"/>
      <c r="D78" s="1360"/>
      <c r="E78" s="1360"/>
      <c r="F78" s="1360"/>
      <c r="G78" s="1360"/>
      <c r="H78" s="1360"/>
      <c r="I78" s="1360"/>
      <c r="J78" s="1360"/>
      <c r="K78" s="1360"/>
      <c r="L78" s="1360"/>
      <c r="M78" s="1360"/>
      <c r="N78" s="1360"/>
      <c r="O78" s="1360"/>
    </row>
    <row r="79" spans="2:15" x14ac:dyDescent="0.2">
      <c r="B79" s="316" t="s">
        <v>149</v>
      </c>
      <c r="C79" s="339">
        <v>11755</v>
      </c>
      <c r="D79" s="339">
        <v>29165</v>
      </c>
      <c r="E79" s="339">
        <v>13434</v>
      </c>
      <c r="F79" s="339">
        <v>18614</v>
      </c>
      <c r="G79" s="339">
        <v>18342</v>
      </c>
      <c r="H79" s="339">
        <v>16344</v>
      </c>
      <c r="I79" s="339">
        <v>20596</v>
      </c>
      <c r="J79" s="339">
        <v>24675</v>
      </c>
      <c r="K79" s="339">
        <v>19356</v>
      </c>
      <c r="L79" s="339">
        <v>22463</v>
      </c>
      <c r="M79" s="339">
        <v>25436</v>
      </c>
      <c r="N79" s="339">
        <v>20905</v>
      </c>
      <c r="O79" s="340">
        <v>241085</v>
      </c>
    </row>
    <row r="80" spans="2:15" x14ac:dyDescent="0.2">
      <c r="B80" s="313" t="s">
        <v>150</v>
      </c>
      <c r="C80" s="263">
        <v>714</v>
      </c>
      <c r="D80" s="263">
        <v>492</v>
      </c>
      <c r="E80" s="263">
        <v>745</v>
      </c>
      <c r="F80" s="263">
        <v>613</v>
      </c>
      <c r="G80" s="263">
        <v>593</v>
      </c>
      <c r="H80" s="263">
        <v>717</v>
      </c>
      <c r="I80" s="263">
        <v>709</v>
      </c>
      <c r="J80" s="263">
        <v>687</v>
      </c>
      <c r="K80" s="263">
        <v>790</v>
      </c>
      <c r="L80" s="263">
        <v>600</v>
      </c>
      <c r="M80" s="263">
        <v>671</v>
      </c>
      <c r="N80" s="263">
        <v>594</v>
      </c>
      <c r="O80" s="341">
        <v>7925</v>
      </c>
    </row>
    <row r="81" spans="2:15" x14ac:dyDescent="0.2">
      <c r="B81" s="313" t="s">
        <v>151</v>
      </c>
      <c r="C81" s="265">
        <v>9203</v>
      </c>
      <c r="D81" s="265">
        <v>7054</v>
      </c>
      <c r="E81" s="265">
        <v>9426</v>
      </c>
      <c r="F81" s="265">
        <v>7198</v>
      </c>
      <c r="G81" s="265">
        <v>8259</v>
      </c>
      <c r="H81" s="265">
        <v>8761</v>
      </c>
      <c r="I81" s="265">
        <v>10979</v>
      </c>
      <c r="J81" s="265">
        <v>16515</v>
      </c>
      <c r="K81" s="265">
        <v>12809</v>
      </c>
      <c r="L81" s="265">
        <v>11388</v>
      </c>
      <c r="M81" s="265">
        <v>9979</v>
      </c>
      <c r="N81" s="265">
        <v>9397</v>
      </c>
      <c r="O81" s="315">
        <v>120968</v>
      </c>
    </row>
    <row r="82" spans="2:15" x14ac:dyDescent="0.2">
      <c r="B82" s="313" t="s">
        <v>152</v>
      </c>
      <c r="C82" s="265">
        <v>8</v>
      </c>
      <c r="D82" s="265">
        <v>38</v>
      </c>
      <c r="E82" s="265">
        <v>82</v>
      </c>
      <c r="F82" s="265">
        <v>39</v>
      </c>
      <c r="G82" s="265">
        <v>27</v>
      </c>
      <c r="H82" s="265">
        <v>119</v>
      </c>
      <c r="I82" s="265">
        <v>56</v>
      </c>
      <c r="J82" s="265">
        <v>79</v>
      </c>
      <c r="K82" s="265">
        <v>70</v>
      </c>
      <c r="L82" s="265">
        <v>76</v>
      </c>
      <c r="M82" s="265">
        <v>31</v>
      </c>
      <c r="N82" s="265">
        <v>22</v>
      </c>
      <c r="O82" s="315">
        <v>647</v>
      </c>
    </row>
    <row r="83" spans="2:15" x14ac:dyDescent="0.2">
      <c r="B83" s="313" t="s">
        <v>153</v>
      </c>
      <c r="C83" s="265">
        <v>10516</v>
      </c>
      <c r="D83" s="265">
        <v>9880</v>
      </c>
      <c r="E83" s="265">
        <v>10628</v>
      </c>
      <c r="F83" s="265">
        <v>7851</v>
      </c>
      <c r="G83" s="265">
        <v>10813</v>
      </c>
      <c r="H83" s="265">
        <v>11571</v>
      </c>
      <c r="I83" s="265">
        <v>12703</v>
      </c>
      <c r="J83" s="265">
        <v>11816</v>
      </c>
      <c r="K83" s="265">
        <v>8900</v>
      </c>
      <c r="L83" s="265">
        <v>10105</v>
      </c>
      <c r="M83" s="265">
        <v>11057</v>
      </c>
      <c r="N83" s="265">
        <v>10175</v>
      </c>
      <c r="O83" s="315">
        <v>126015</v>
      </c>
    </row>
    <row r="84" spans="2:15" x14ac:dyDescent="0.2">
      <c r="B84" s="313" t="s">
        <v>154</v>
      </c>
      <c r="C84" s="265">
        <v>6786</v>
      </c>
      <c r="D84" s="265">
        <v>5060</v>
      </c>
      <c r="E84" s="265">
        <v>6302</v>
      </c>
      <c r="F84" s="265">
        <v>6230</v>
      </c>
      <c r="G84" s="265">
        <v>8119</v>
      </c>
      <c r="H84" s="265">
        <v>7401</v>
      </c>
      <c r="I84" s="265">
        <v>10766</v>
      </c>
      <c r="J84" s="265">
        <v>9165</v>
      </c>
      <c r="K84" s="265">
        <v>8640</v>
      </c>
      <c r="L84" s="265">
        <v>9295</v>
      </c>
      <c r="M84" s="265">
        <v>8361</v>
      </c>
      <c r="N84" s="265">
        <v>8357</v>
      </c>
      <c r="O84" s="315">
        <v>94482</v>
      </c>
    </row>
    <row r="85" spans="2:15" x14ac:dyDescent="0.2">
      <c r="B85" s="313" t="s">
        <v>155</v>
      </c>
      <c r="C85" s="265">
        <v>12843</v>
      </c>
      <c r="D85" s="265">
        <v>11846</v>
      </c>
      <c r="E85" s="265">
        <v>11368</v>
      </c>
      <c r="F85" s="265">
        <v>11615</v>
      </c>
      <c r="G85" s="265">
        <v>15314</v>
      </c>
      <c r="H85" s="265">
        <v>14878</v>
      </c>
      <c r="I85" s="265">
        <v>14822</v>
      </c>
      <c r="J85" s="265">
        <v>16106</v>
      </c>
      <c r="K85" s="265">
        <v>16263</v>
      </c>
      <c r="L85" s="265">
        <v>15924</v>
      </c>
      <c r="M85" s="265">
        <v>16198</v>
      </c>
      <c r="N85" s="265">
        <v>14626</v>
      </c>
      <c r="O85" s="315">
        <v>171803</v>
      </c>
    </row>
    <row r="86" spans="2:15" x14ac:dyDescent="0.2">
      <c r="B86" s="313" t="s">
        <v>156</v>
      </c>
      <c r="C86" s="265"/>
      <c r="D86" s="265"/>
      <c r="E86" s="265"/>
      <c r="F86" s="265"/>
      <c r="G86" s="265"/>
      <c r="H86" s="265"/>
      <c r="I86" s="265"/>
      <c r="J86" s="265"/>
      <c r="K86" s="265"/>
      <c r="L86" s="265"/>
      <c r="M86" s="265"/>
      <c r="N86" s="265"/>
      <c r="O86" s="315">
        <v>0</v>
      </c>
    </row>
    <row r="87" spans="2:15" x14ac:dyDescent="0.2">
      <c r="B87" s="262" t="s">
        <v>157</v>
      </c>
      <c r="C87" s="265">
        <v>130</v>
      </c>
      <c r="D87" s="265">
        <v>47</v>
      </c>
      <c r="E87" s="265">
        <v>105</v>
      </c>
      <c r="F87" s="265">
        <v>117</v>
      </c>
      <c r="G87" s="265">
        <v>8591</v>
      </c>
      <c r="H87" s="265">
        <v>14249</v>
      </c>
      <c r="I87" s="265">
        <v>12329</v>
      </c>
      <c r="J87" s="265">
        <v>15222</v>
      </c>
      <c r="K87" s="265">
        <v>12735</v>
      </c>
      <c r="L87" s="265">
        <v>11299</v>
      </c>
      <c r="M87" s="265">
        <v>14573</v>
      </c>
      <c r="N87" s="265">
        <v>12601</v>
      </c>
      <c r="O87" s="315">
        <v>101998</v>
      </c>
    </row>
    <row r="88" spans="2:15" x14ac:dyDescent="0.2">
      <c r="B88" s="313" t="s">
        <v>158</v>
      </c>
      <c r="C88" s="265">
        <v>125</v>
      </c>
      <c r="D88" s="265">
        <v>34</v>
      </c>
      <c r="E88" s="265">
        <v>64</v>
      </c>
      <c r="F88" s="265">
        <v>26</v>
      </c>
      <c r="G88" s="265">
        <v>44</v>
      </c>
      <c r="H88" s="265">
        <v>81</v>
      </c>
      <c r="I88" s="265">
        <v>34</v>
      </c>
      <c r="J88" s="265">
        <v>106</v>
      </c>
      <c r="K88" s="265">
        <v>30</v>
      </c>
      <c r="L88" s="265">
        <v>16</v>
      </c>
      <c r="M88" s="265">
        <v>64</v>
      </c>
      <c r="N88" s="265">
        <v>54</v>
      </c>
      <c r="O88" s="315">
        <v>678</v>
      </c>
    </row>
    <row r="89" spans="2:15" x14ac:dyDescent="0.2">
      <c r="B89" s="313" t="s">
        <v>159</v>
      </c>
      <c r="C89" s="265">
        <v>13215</v>
      </c>
      <c r="D89" s="265">
        <v>10838</v>
      </c>
      <c r="E89" s="265">
        <v>11825</v>
      </c>
      <c r="F89" s="265">
        <v>11815</v>
      </c>
      <c r="G89" s="265">
        <v>0</v>
      </c>
      <c r="H89" s="265">
        <v>0</v>
      </c>
      <c r="I89" s="265">
        <v>0</v>
      </c>
      <c r="J89" s="265">
        <v>0</v>
      </c>
      <c r="K89" s="265">
        <v>0</v>
      </c>
      <c r="L89" s="265">
        <v>0</v>
      </c>
      <c r="M89" s="265">
        <v>0</v>
      </c>
      <c r="N89" s="265">
        <v>0</v>
      </c>
      <c r="O89" s="315">
        <v>47693</v>
      </c>
    </row>
    <row r="90" spans="2:15" x14ac:dyDescent="0.2">
      <c r="B90" s="313" t="s">
        <v>160</v>
      </c>
      <c r="C90" s="265">
        <v>7</v>
      </c>
      <c r="D90" s="265">
        <v>0</v>
      </c>
      <c r="E90" s="265">
        <v>0</v>
      </c>
      <c r="F90" s="265">
        <v>7</v>
      </c>
      <c r="G90" s="265">
        <v>0</v>
      </c>
      <c r="H90" s="265">
        <v>4</v>
      </c>
      <c r="I90" s="265">
        <v>4</v>
      </c>
      <c r="J90" s="265">
        <v>0</v>
      </c>
      <c r="K90" s="265">
        <v>0</v>
      </c>
      <c r="L90" s="265">
        <v>0</v>
      </c>
      <c r="M90" s="265">
        <v>0</v>
      </c>
      <c r="N90" s="265">
        <v>0</v>
      </c>
      <c r="O90" s="315">
        <v>22</v>
      </c>
    </row>
    <row r="91" spans="2:15" x14ac:dyDescent="0.2">
      <c r="B91" s="313" t="s">
        <v>161</v>
      </c>
      <c r="C91" s="265"/>
      <c r="D91" s="265"/>
      <c r="E91" s="265"/>
      <c r="F91" s="265"/>
      <c r="G91" s="265"/>
      <c r="H91" s="265"/>
      <c r="I91" s="265"/>
      <c r="J91" s="265"/>
      <c r="K91" s="265"/>
      <c r="L91" s="265"/>
      <c r="M91" s="265"/>
      <c r="N91" s="265"/>
      <c r="O91" s="315">
        <v>0</v>
      </c>
    </row>
    <row r="92" spans="2:15" x14ac:dyDescent="0.2">
      <c r="B92" s="313" t="s">
        <v>162</v>
      </c>
      <c r="C92" s="265">
        <v>1650</v>
      </c>
      <c r="D92" s="265">
        <v>1266</v>
      </c>
      <c r="E92" s="265">
        <v>1634</v>
      </c>
      <c r="F92" s="265">
        <v>1206</v>
      </c>
      <c r="G92" s="265">
        <v>1827</v>
      </c>
      <c r="H92" s="265">
        <v>1711</v>
      </c>
      <c r="I92" s="265">
        <v>1933</v>
      </c>
      <c r="J92" s="265">
        <v>3320</v>
      </c>
      <c r="K92" s="265">
        <v>2161</v>
      </c>
      <c r="L92" s="265">
        <v>1864</v>
      </c>
      <c r="M92" s="265">
        <v>1874</v>
      </c>
      <c r="N92" s="265">
        <v>1450</v>
      </c>
      <c r="O92" s="315">
        <v>21896</v>
      </c>
    </row>
    <row r="93" spans="2:15" x14ac:dyDescent="0.2">
      <c r="B93" s="316" t="s">
        <v>163</v>
      </c>
      <c r="C93" s="299">
        <v>55197</v>
      </c>
      <c r="D93" s="317">
        <v>46555</v>
      </c>
      <c r="E93" s="317">
        <v>52179</v>
      </c>
      <c r="F93" s="317">
        <v>46717</v>
      </c>
      <c r="G93" s="317">
        <v>53587</v>
      </c>
      <c r="H93" s="317">
        <v>59492</v>
      </c>
      <c r="I93" s="317">
        <v>64335</v>
      </c>
      <c r="J93" s="317">
        <v>73016</v>
      </c>
      <c r="K93" s="317">
        <v>62398</v>
      </c>
      <c r="L93" s="317">
        <v>60567</v>
      </c>
      <c r="M93" s="317">
        <v>62808</v>
      </c>
      <c r="N93" s="299">
        <v>57276</v>
      </c>
      <c r="O93" s="318">
        <v>694127</v>
      </c>
    </row>
    <row r="94" spans="2:15" x14ac:dyDescent="0.2">
      <c r="B94" s="313" t="s">
        <v>164</v>
      </c>
      <c r="C94" s="265">
        <v>4865</v>
      </c>
      <c r="D94" s="265">
        <v>4485</v>
      </c>
      <c r="E94" s="265">
        <v>3823</v>
      </c>
      <c r="F94" s="265">
        <v>4020</v>
      </c>
      <c r="G94" s="265">
        <v>4031</v>
      </c>
      <c r="H94" s="265">
        <v>4817</v>
      </c>
      <c r="I94" s="265">
        <v>4509</v>
      </c>
      <c r="J94" s="265">
        <v>4440</v>
      </c>
      <c r="K94" s="265">
        <v>3521</v>
      </c>
      <c r="L94" s="265">
        <v>4608</v>
      </c>
      <c r="M94" s="265">
        <v>4413</v>
      </c>
      <c r="N94" s="265">
        <v>4071</v>
      </c>
      <c r="O94" s="315">
        <v>51603</v>
      </c>
    </row>
    <row r="95" spans="2:15" x14ac:dyDescent="0.2">
      <c r="B95" s="313" t="s">
        <v>165</v>
      </c>
      <c r="C95" s="265">
        <v>43964</v>
      </c>
      <c r="D95" s="265">
        <v>37130</v>
      </c>
      <c r="E95" s="265">
        <v>42660</v>
      </c>
      <c r="F95" s="265">
        <v>33691</v>
      </c>
      <c r="G95" s="265">
        <v>44240</v>
      </c>
      <c r="H95" s="265">
        <v>43577</v>
      </c>
      <c r="I95" s="265">
        <v>43729</v>
      </c>
      <c r="J95" s="265">
        <v>53658</v>
      </c>
      <c r="K95" s="265">
        <v>50651</v>
      </c>
      <c r="L95" s="265">
        <v>50904</v>
      </c>
      <c r="M95" s="265">
        <v>50873</v>
      </c>
      <c r="N95" s="265">
        <v>42082</v>
      </c>
      <c r="O95" s="315">
        <v>537159</v>
      </c>
    </row>
    <row r="96" spans="2:15" x14ac:dyDescent="0.2">
      <c r="B96" s="313" t="s">
        <v>166</v>
      </c>
      <c r="C96" s="265">
        <v>1322</v>
      </c>
      <c r="D96" s="265">
        <v>1330</v>
      </c>
      <c r="E96" s="265">
        <v>1661</v>
      </c>
      <c r="F96" s="265">
        <v>1156</v>
      </c>
      <c r="G96" s="265">
        <v>1392</v>
      </c>
      <c r="H96" s="265">
        <v>1543</v>
      </c>
      <c r="I96" s="265">
        <v>1586</v>
      </c>
      <c r="J96" s="265">
        <v>1381</v>
      </c>
      <c r="K96" s="265">
        <v>2069</v>
      </c>
      <c r="L96" s="265">
        <v>1305</v>
      </c>
      <c r="M96" s="265">
        <v>1714</v>
      </c>
      <c r="N96" s="265">
        <v>906</v>
      </c>
      <c r="O96" s="315">
        <v>17365</v>
      </c>
    </row>
    <row r="97" spans="2:15" x14ac:dyDescent="0.2">
      <c r="B97" s="313" t="s">
        <v>167</v>
      </c>
      <c r="C97" s="265">
        <v>12701</v>
      </c>
      <c r="D97" s="265">
        <v>13359</v>
      </c>
      <c r="E97" s="265">
        <v>12889</v>
      </c>
      <c r="F97" s="265">
        <v>12918</v>
      </c>
      <c r="G97" s="265">
        <v>14680</v>
      </c>
      <c r="H97" s="265">
        <v>14732</v>
      </c>
      <c r="I97" s="265">
        <v>12664</v>
      </c>
      <c r="J97" s="265">
        <v>13920</v>
      </c>
      <c r="K97" s="265">
        <v>14890</v>
      </c>
      <c r="L97" s="265">
        <v>11812</v>
      </c>
      <c r="M97" s="265">
        <v>16793</v>
      </c>
      <c r="N97" s="265">
        <v>13943</v>
      </c>
      <c r="O97" s="315">
        <v>165301</v>
      </c>
    </row>
    <row r="98" spans="2:15" x14ac:dyDescent="0.2">
      <c r="B98" s="313" t="s">
        <v>168</v>
      </c>
      <c r="C98" s="265">
        <v>6351</v>
      </c>
      <c r="D98" s="265">
        <v>4411</v>
      </c>
      <c r="E98" s="265">
        <v>5154</v>
      </c>
      <c r="F98" s="265">
        <v>4534</v>
      </c>
      <c r="G98" s="265">
        <v>5295</v>
      </c>
      <c r="H98" s="265">
        <v>4292</v>
      </c>
      <c r="I98" s="265">
        <v>5438</v>
      </c>
      <c r="J98" s="265">
        <v>6172</v>
      </c>
      <c r="K98" s="265">
        <v>5159</v>
      </c>
      <c r="L98" s="265">
        <v>5899</v>
      </c>
      <c r="M98" s="265">
        <v>5978</v>
      </c>
      <c r="N98" s="265">
        <v>4621</v>
      </c>
      <c r="O98" s="315">
        <v>63304</v>
      </c>
    </row>
    <row r="99" spans="2:15" x14ac:dyDescent="0.2">
      <c r="B99" s="316" t="s">
        <v>169</v>
      </c>
      <c r="C99" s="299">
        <v>69203</v>
      </c>
      <c r="D99" s="317">
        <v>60715</v>
      </c>
      <c r="E99" s="317">
        <v>66187</v>
      </c>
      <c r="F99" s="317">
        <v>56319</v>
      </c>
      <c r="G99" s="317">
        <v>69638</v>
      </c>
      <c r="H99" s="317">
        <v>68961</v>
      </c>
      <c r="I99" s="317">
        <v>67926</v>
      </c>
      <c r="J99" s="317">
        <v>79571</v>
      </c>
      <c r="K99" s="317">
        <v>76290</v>
      </c>
      <c r="L99" s="317">
        <v>74528</v>
      </c>
      <c r="M99" s="317">
        <v>79771</v>
      </c>
      <c r="N99" s="299">
        <v>65623</v>
      </c>
      <c r="O99" s="318">
        <v>834732</v>
      </c>
    </row>
    <row r="100" spans="2:15" x14ac:dyDescent="0.2">
      <c r="B100" s="329" t="s">
        <v>40</v>
      </c>
      <c r="C100" s="332">
        <v>136155</v>
      </c>
      <c r="D100" s="332">
        <v>136435</v>
      </c>
      <c r="E100" s="332">
        <v>131800</v>
      </c>
      <c r="F100" s="332">
        <v>121650</v>
      </c>
      <c r="G100" s="332">
        <v>141567</v>
      </c>
      <c r="H100" s="332">
        <v>144797</v>
      </c>
      <c r="I100" s="332">
        <v>152857</v>
      </c>
      <c r="J100" s="332">
        <v>177262</v>
      </c>
      <c r="K100" s="332">
        <v>158044</v>
      </c>
      <c r="L100" s="332">
        <v>157558</v>
      </c>
      <c r="M100" s="332">
        <v>168015</v>
      </c>
      <c r="N100" s="300">
        <v>143804</v>
      </c>
      <c r="O100" s="333">
        <v>1769944</v>
      </c>
    </row>
    <row r="101" spans="2:15" x14ac:dyDescent="0.2">
      <c r="B101" s="1360" t="s">
        <v>174</v>
      </c>
      <c r="C101" s="1360"/>
      <c r="D101" s="1360"/>
      <c r="E101" s="1360"/>
      <c r="F101" s="1360"/>
      <c r="G101" s="1360"/>
      <c r="H101" s="1360"/>
      <c r="I101" s="1360"/>
      <c r="J101" s="1360"/>
      <c r="K101" s="1360"/>
      <c r="L101" s="1360"/>
      <c r="M101" s="1360"/>
      <c r="N101" s="1360"/>
      <c r="O101" s="1360"/>
    </row>
    <row r="102" spans="2:15" x14ac:dyDescent="0.2">
      <c r="B102" s="316" t="s">
        <v>149</v>
      </c>
      <c r="C102" s="342">
        <v>311519</v>
      </c>
      <c r="D102" s="342">
        <v>449071</v>
      </c>
      <c r="E102" s="342">
        <v>386697</v>
      </c>
      <c r="F102" s="342">
        <v>317437</v>
      </c>
      <c r="G102" s="342">
        <v>401225</v>
      </c>
      <c r="H102" s="342">
        <v>305412</v>
      </c>
      <c r="I102" s="342">
        <v>399834</v>
      </c>
      <c r="J102" s="342">
        <v>349187</v>
      </c>
      <c r="K102" s="342">
        <v>317724</v>
      </c>
      <c r="L102" s="342">
        <v>362926</v>
      </c>
      <c r="M102" s="342">
        <v>374929</v>
      </c>
      <c r="N102" s="339">
        <v>277646</v>
      </c>
      <c r="O102" s="340">
        <v>4253607</v>
      </c>
    </row>
    <row r="103" spans="2:15" x14ac:dyDescent="0.2">
      <c r="B103" s="313" t="s">
        <v>150</v>
      </c>
      <c r="C103" s="343">
        <v>4930</v>
      </c>
      <c r="D103" s="343">
        <v>4634</v>
      </c>
      <c r="E103" s="343">
        <v>4843</v>
      </c>
      <c r="F103" s="343">
        <v>4736</v>
      </c>
      <c r="G103" s="343">
        <v>4299</v>
      </c>
      <c r="H103" s="343">
        <v>3962</v>
      </c>
      <c r="I103" s="263">
        <v>4057</v>
      </c>
      <c r="J103" s="263">
        <v>3809</v>
      </c>
      <c r="K103" s="263">
        <v>4012</v>
      </c>
      <c r="L103" s="263">
        <v>3822</v>
      </c>
      <c r="M103" s="263">
        <v>3730</v>
      </c>
      <c r="N103" s="263">
        <v>4184</v>
      </c>
      <c r="O103" s="344">
        <v>51018</v>
      </c>
    </row>
    <row r="104" spans="2:15" x14ac:dyDescent="0.2">
      <c r="B104" s="313" t="s">
        <v>151</v>
      </c>
      <c r="C104" s="345">
        <v>91471</v>
      </c>
      <c r="D104" s="345">
        <v>81090</v>
      </c>
      <c r="E104" s="345">
        <v>86604</v>
      </c>
      <c r="F104" s="345">
        <v>77153</v>
      </c>
      <c r="G104" s="345">
        <v>91930</v>
      </c>
      <c r="H104" s="265">
        <v>86569</v>
      </c>
      <c r="I104" s="265">
        <v>100808</v>
      </c>
      <c r="J104" s="265">
        <v>171592</v>
      </c>
      <c r="K104" s="265">
        <v>124712</v>
      </c>
      <c r="L104" s="265">
        <v>111732</v>
      </c>
      <c r="M104" s="265">
        <v>104986</v>
      </c>
      <c r="N104" s="265">
        <v>90727</v>
      </c>
      <c r="O104" s="327">
        <v>1219374</v>
      </c>
    </row>
    <row r="105" spans="2:15" x14ac:dyDescent="0.2">
      <c r="B105" s="313" t="s">
        <v>152</v>
      </c>
      <c r="C105" s="345">
        <v>578</v>
      </c>
      <c r="D105" s="345">
        <v>530</v>
      </c>
      <c r="E105" s="345">
        <v>745</v>
      </c>
      <c r="F105" s="345">
        <v>626</v>
      </c>
      <c r="G105" s="345">
        <v>825</v>
      </c>
      <c r="H105" s="265">
        <v>695</v>
      </c>
      <c r="I105" s="265">
        <v>614</v>
      </c>
      <c r="J105" s="265">
        <v>627</v>
      </c>
      <c r="K105" s="265">
        <v>659</v>
      </c>
      <c r="L105" s="265">
        <v>625</v>
      </c>
      <c r="M105" s="265">
        <v>619</v>
      </c>
      <c r="N105" s="265">
        <v>702</v>
      </c>
      <c r="O105" s="315">
        <v>7845</v>
      </c>
    </row>
    <row r="106" spans="2:15" x14ac:dyDescent="0.2">
      <c r="B106" s="313" t="s">
        <v>153</v>
      </c>
      <c r="C106" s="345">
        <v>108775</v>
      </c>
      <c r="D106" s="345">
        <v>106105</v>
      </c>
      <c r="E106" s="345">
        <v>108224</v>
      </c>
      <c r="F106" s="345">
        <v>93297</v>
      </c>
      <c r="G106" s="345">
        <v>109191</v>
      </c>
      <c r="H106" s="265">
        <v>105439</v>
      </c>
      <c r="I106" s="265">
        <v>108340</v>
      </c>
      <c r="J106" s="265">
        <v>111131</v>
      </c>
      <c r="K106" s="265">
        <v>97152</v>
      </c>
      <c r="L106" s="265">
        <v>109354</v>
      </c>
      <c r="M106" s="265">
        <v>105045</v>
      </c>
      <c r="N106" s="265">
        <v>111520</v>
      </c>
      <c r="O106" s="315">
        <v>1273573</v>
      </c>
    </row>
    <row r="107" spans="2:15" x14ac:dyDescent="0.2">
      <c r="B107" s="313" t="s">
        <v>154</v>
      </c>
      <c r="C107" s="345">
        <v>67042</v>
      </c>
      <c r="D107" s="345">
        <v>50726</v>
      </c>
      <c r="E107" s="345">
        <v>68914</v>
      </c>
      <c r="F107" s="345">
        <v>71245</v>
      </c>
      <c r="G107" s="345">
        <v>80055</v>
      </c>
      <c r="H107" s="265">
        <v>71129</v>
      </c>
      <c r="I107" s="265">
        <v>91345</v>
      </c>
      <c r="J107" s="265">
        <v>77940</v>
      </c>
      <c r="K107" s="265">
        <v>74789</v>
      </c>
      <c r="L107" s="265">
        <v>85646</v>
      </c>
      <c r="M107" s="265">
        <v>65038</v>
      </c>
      <c r="N107" s="265">
        <v>85588</v>
      </c>
      <c r="O107" s="315">
        <v>889457</v>
      </c>
    </row>
    <row r="108" spans="2:15" x14ac:dyDescent="0.2">
      <c r="B108" s="313" t="s">
        <v>155</v>
      </c>
      <c r="C108" s="345">
        <v>144814</v>
      </c>
      <c r="D108" s="345">
        <v>134045</v>
      </c>
      <c r="E108" s="345">
        <v>138509</v>
      </c>
      <c r="F108" s="345">
        <v>135747</v>
      </c>
      <c r="G108" s="345">
        <v>148902</v>
      </c>
      <c r="H108" s="265">
        <v>144597</v>
      </c>
      <c r="I108" s="265">
        <v>140907</v>
      </c>
      <c r="J108" s="265">
        <v>140427</v>
      </c>
      <c r="K108" s="265">
        <v>139935</v>
      </c>
      <c r="L108" s="265">
        <v>137663</v>
      </c>
      <c r="M108" s="265">
        <v>135853</v>
      </c>
      <c r="N108" s="265">
        <v>133141</v>
      </c>
      <c r="O108" s="315">
        <v>1674540</v>
      </c>
    </row>
    <row r="109" spans="2:15" x14ac:dyDescent="0.2">
      <c r="B109" s="313" t="s">
        <v>156</v>
      </c>
      <c r="C109" s="345">
        <v>0</v>
      </c>
      <c r="D109" s="345">
        <v>0</v>
      </c>
      <c r="E109" s="345">
        <v>32</v>
      </c>
      <c r="F109" s="345">
        <v>30</v>
      </c>
      <c r="G109" s="345">
        <v>62</v>
      </c>
      <c r="H109" s="265">
        <v>85</v>
      </c>
      <c r="I109" s="265">
        <v>93</v>
      </c>
      <c r="J109" s="265">
        <v>93</v>
      </c>
      <c r="K109" s="265">
        <v>86</v>
      </c>
      <c r="L109" s="265">
        <v>62</v>
      </c>
      <c r="M109" s="265">
        <v>56</v>
      </c>
      <c r="N109" s="265">
        <v>31</v>
      </c>
      <c r="O109" s="315">
        <v>630</v>
      </c>
    </row>
    <row r="110" spans="2:15" x14ac:dyDescent="0.2">
      <c r="B110" s="262" t="s">
        <v>157</v>
      </c>
      <c r="C110" s="345">
        <v>647</v>
      </c>
      <c r="D110" s="345">
        <v>459</v>
      </c>
      <c r="E110" s="345">
        <v>426</v>
      </c>
      <c r="F110" s="345">
        <v>416</v>
      </c>
      <c r="G110" s="345">
        <v>73359</v>
      </c>
      <c r="H110" s="265">
        <v>99384</v>
      </c>
      <c r="I110" s="265">
        <v>82246</v>
      </c>
      <c r="J110" s="265">
        <v>77579</v>
      </c>
      <c r="K110" s="265">
        <v>86219</v>
      </c>
      <c r="L110" s="265">
        <v>88812</v>
      </c>
      <c r="M110" s="265">
        <v>82604</v>
      </c>
      <c r="N110" s="265">
        <v>78112</v>
      </c>
      <c r="O110" s="315">
        <v>670263</v>
      </c>
    </row>
    <row r="111" spans="2:15" x14ac:dyDescent="0.2">
      <c r="B111" s="313" t="s">
        <v>158</v>
      </c>
      <c r="C111" s="345">
        <v>413</v>
      </c>
      <c r="D111" s="345">
        <v>420</v>
      </c>
      <c r="E111" s="345">
        <v>561</v>
      </c>
      <c r="F111" s="345">
        <v>550</v>
      </c>
      <c r="G111" s="345">
        <v>672</v>
      </c>
      <c r="H111" s="265">
        <v>826</v>
      </c>
      <c r="I111" s="265">
        <v>658</v>
      </c>
      <c r="J111" s="265">
        <v>727</v>
      </c>
      <c r="K111" s="265">
        <v>584</v>
      </c>
      <c r="L111" s="265">
        <v>415</v>
      </c>
      <c r="M111" s="265">
        <v>309</v>
      </c>
      <c r="N111" s="265">
        <v>365</v>
      </c>
      <c r="O111" s="315">
        <v>6500</v>
      </c>
    </row>
    <row r="112" spans="2:15" x14ac:dyDescent="0.2">
      <c r="B112" s="313" t="s">
        <v>159</v>
      </c>
      <c r="C112" s="345">
        <v>111128</v>
      </c>
      <c r="D112" s="345">
        <v>100025</v>
      </c>
      <c r="E112" s="345">
        <v>98005</v>
      </c>
      <c r="F112" s="345">
        <v>95679</v>
      </c>
      <c r="G112" s="345">
        <v>0</v>
      </c>
      <c r="H112" s="265">
        <v>0</v>
      </c>
      <c r="I112" s="265">
        <v>0</v>
      </c>
      <c r="J112" s="265">
        <v>0</v>
      </c>
      <c r="K112" s="265">
        <v>0</v>
      </c>
      <c r="L112" s="265">
        <v>0</v>
      </c>
      <c r="M112" s="265">
        <v>0</v>
      </c>
      <c r="N112" s="265">
        <v>0</v>
      </c>
      <c r="O112" s="315">
        <v>404837</v>
      </c>
    </row>
    <row r="113" spans="2:16" x14ac:dyDescent="0.2">
      <c r="B113" s="313" t="s">
        <v>160</v>
      </c>
      <c r="C113" s="345">
        <v>36</v>
      </c>
      <c r="D113" s="345">
        <v>92</v>
      </c>
      <c r="E113" s="345">
        <v>145</v>
      </c>
      <c r="F113" s="345">
        <v>37</v>
      </c>
      <c r="G113" s="345">
        <v>94</v>
      </c>
      <c r="H113" s="265">
        <v>77</v>
      </c>
      <c r="I113" s="265">
        <v>48</v>
      </c>
      <c r="J113" s="265">
        <v>72</v>
      </c>
      <c r="K113" s="265">
        <v>89</v>
      </c>
      <c r="L113" s="265">
        <v>94</v>
      </c>
      <c r="M113" s="265">
        <v>131</v>
      </c>
      <c r="N113" s="265">
        <v>93</v>
      </c>
      <c r="O113" s="315">
        <v>1008</v>
      </c>
    </row>
    <row r="114" spans="2:16" x14ac:dyDescent="0.2">
      <c r="B114" s="313" t="s">
        <v>161</v>
      </c>
      <c r="C114" s="345">
        <v>31</v>
      </c>
      <c r="D114" s="345">
        <v>28</v>
      </c>
      <c r="E114" s="345">
        <v>30</v>
      </c>
      <c r="F114" s="345">
        <v>31</v>
      </c>
      <c r="G114" s="345">
        <v>31</v>
      </c>
      <c r="H114" s="265">
        <v>22</v>
      </c>
      <c r="I114" s="265">
        <v>0</v>
      </c>
      <c r="J114" s="265">
        <v>0</v>
      </c>
      <c r="K114" s="265">
        <v>0</v>
      </c>
      <c r="L114" s="265">
        <v>0</v>
      </c>
      <c r="M114" s="265">
        <v>0</v>
      </c>
      <c r="N114" s="265">
        <v>0</v>
      </c>
      <c r="O114" s="315">
        <v>173</v>
      </c>
    </row>
    <row r="115" spans="2:16" x14ac:dyDescent="0.2">
      <c r="B115" s="313" t="s">
        <v>162</v>
      </c>
      <c r="C115" s="345">
        <v>20658</v>
      </c>
      <c r="D115" s="345">
        <v>18531</v>
      </c>
      <c r="E115" s="345">
        <v>18273</v>
      </c>
      <c r="F115" s="345">
        <v>17931</v>
      </c>
      <c r="G115" s="345">
        <v>21637</v>
      </c>
      <c r="H115" s="265">
        <v>20243</v>
      </c>
      <c r="I115" s="265">
        <v>22128</v>
      </c>
      <c r="J115" s="265">
        <v>34291</v>
      </c>
      <c r="K115" s="265">
        <v>25011</v>
      </c>
      <c r="L115" s="265">
        <v>23317</v>
      </c>
      <c r="M115" s="265">
        <v>21533</v>
      </c>
      <c r="N115" s="265">
        <v>20528</v>
      </c>
      <c r="O115" s="315">
        <v>264081</v>
      </c>
    </row>
    <row r="116" spans="2:16" x14ac:dyDescent="0.2">
      <c r="B116" s="316" t="s">
        <v>163</v>
      </c>
      <c r="C116" s="317">
        <v>550523</v>
      </c>
      <c r="D116" s="317">
        <v>496685</v>
      </c>
      <c r="E116" s="317">
        <v>525311</v>
      </c>
      <c r="F116" s="317">
        <v>497478</v>
      </c>
      <c r="G116" s="317">
        <v>531057</v>
      </c>
      <c r="H116" s="317">
        <v>533028</v>
      </c>
      <c r="I116" s="317">
        <v>551244</v>
      </c>
      <c r="J116" s="317">
        <v>618288</v>
      </c>
      <c r="K116" s="317">
        <v>553248</v>
      </c>
      <c r="L116" s="317">
        <v>561542</v>
      </c>
      <c r="M116" s="317">
        <v>519904</v>
      </c>
      <c r="N116" s="299">
        <v>524991</v>
      </c>
      <c r="O116" s="318">
        <v>6463299</v>
      </c>
    </row>
    <row r="117" spans="2:16" x14ac:dyDescent="0.2">
      <c r="B117" s="313" t="s">
        <v>164</v>
      </c>
      <c r="C117" s="345">
        <v>64359</v>
      </c>
      <c r="D117" s="345">
        <v>59328</v>
      </c>
      <c r="E117" s="345">
        <v>66729</v>
      </c>
      <c r="F117" s="345">
        <v>54734</v>
      </c>
      <c r="G117" s="345">
        <v>64825</v>
      </c>
      <c r="H117" s="345">
        <v>62926</v>
      </c>
      <c r="I117" s="265">
        <v>60771</v>
      </c>
      <c r="J117" s="265">
        <v>63006</v>
      </c>
      <c r="K117" s="265">
        <v>53623</v>
      </c>
      <c r="L117" s="265">
        <v>59442</v>
      </c>
      <c r="M117" s="265">
        <v>63085</v>
      </c>
      <c r="N117" s="265">
        <v>60762</v>
      </c>
      <c r="O117" s="346">
        <v>733590</v>
      </c>
      <c r="P117" s="314"/>
    </row>
    <row r="118" spans="2:16" x14ac:dyDescent="0.2">
      <c r="B118" s="313" t="s">
        <v>165</v>
      </c>
      <c r="C118" s="345">
        <v>568603</v>
      </c>
      <c r="D118" s="345">
        <v>481697</v>
      </c>
      <c r="E118" s="345">
        <v>601667</v>
      </c>
      <c r="F118" s="345">
        <v>510658</v>
      </c>
      <c r="G118" s="345">
        <v>561027</v>
      </c>
      <c r="H118" s="265">
        <v>534429</v>
      </c>
      <c r="I118" s="265">
        <v>529726</v>
      </c>
      <c r="J118" s="265">
        <v>571667</v>
      </c>
      <c r="K118" s="265">
        <v>569236</v>
      </c>
      <c r="L118" s="265">
        <v>634775</v>
      </c>
      <c r="M118" s="265">
        <v>592875</v>
      </c>
      <c r="N118" s="265">
        <v>555969</v>
      </c>
      <c r="O118" s="315">
        <v>6712329</v>
      </c>
    </row>
    <row r="119" spans="2:16" x14ac:dyDescent="0.2">
      <c r="B119" s="313" t="s">
        <v>166</v>
      </c>
      <c r="C119" s="345">
        <v>21162</v>
      </c>
      <c r="D119" s="345">
        <v>23040</v>
      </c>
      <c r="E119" s="345">
        <v>24223</v>
      </c>
      <c r="F119" s="345">
        <v>21296</v>
      </c>
      <c r="G119" s="345">
        <v>22782</v>
      </c>
      <c r="H119" s="265">
        <v>24007</v>
      </c>
      <c r="I119" s="265">
        <v>21797</v>
      </c>
      <c r="J119" s="265">
        <v>21355</v>
      </c>
      <c r="K119" s="265">
        <v>22504</v>
      </c>
      <c r="L119" s="265">
        <v>20288</v>
      </c>
      <c r="M119" s="265">
        <v>20119</v>
      </c>
      <c r="N119" s="265">
        <v>18394</v>
      </c>
      <c r="O119" s="327">
        <v>260967</v>
      </c>
    </row>
    <row r="120" spans="2:16" x14ac:dyDescent="0.2">
      <c r="B120" s="313" t="s">
        <v>167</v>
      </c>
      <c r="C120" s="345">
        <v>183162</v>
      </c>
      <c r="D120" s="345">
        <v>181672</v>
      </c>
      <c r="E120" s="345">
        <v>221176</v>
      </c>
      <c r="F120" s="345">
        <v>180842</v>
      </c>
      <c r="G120" s="345">
        <v>204678</v>
      </c>
      <c r="H120" s="265">
        <v>193068</v>
      </c>
      <c r="I120" s="265">
        <v>173528</v>
      </c>
      <c r="J120" s="265">
        <v>197972</v>
      </c>
      <c r="K120" s="265">
        <v>183692</v>
      </c>
      <c r="L120" s="265">
        <v>153866</v>
      </c>
      <c r="M120" s="265">
        <v>205207</v>
      </c>
      <c r="N120" s="265">
        <v>174622</v>
      </c>
      <c r="O120" s="327">
        <v>2253485</v>
      </c>
    </row>
    <row r="121" spans="2:16" x14ac:dyDescent="0.2">
      <c r="B121" s="313" t="s">
        <v>168</v>
      </c>
      <c r="C121" s="345">
        <v>64390</v>
      </c>
      <c r="D121" s="345">
        <v>57475</v>
      </c>
      <c r="E121" s="345">
        <v>63488</v>
      </c>
      <c r="F121" s="345">
        <v>55612</v>
      </c>
      <c r="G121" s="345">
        <v>60824</v>
      </c>
      <c r="H121" s="265">
        <v>51992</v>
      </c>
      <c r="I121" s="265">
        <v>59262</v>
      </c>
      <c r="J121" s="265">
        <v>61139</v>
      </c>
      <c r="K121" s="265">
        <v>54802</v>
      </c>
      <c r="L121" s="265">
        <v>56450</v>
      </c>
      <c r="M121" s="265">
        <v>56945</v>
      </c>
      <c r="N121" s="265">
        <v>52219</v>
      </c>
      <c r="O121" s="327">
        <v>694598</v>
      </c>
    </row>
    <row r="122" spans="2:16" x14ac:dyDescent="0.2">
      <c r="B122" s="1260" t="s">
        <v>169</v>
      </c>
      <c r="C122" s="1261">
        <v>901676</v>
      </c>
      <c r="D122" s="1261">
        <v>803212</v>
      </c>
      <c r="E122" s="1261">
        <v>977283</v>
      </c>
      <c r="F122" s="1261">
        <v>823142</v>
      </c>
      <c r="G122" s="1261">
        <v>914136</v>
      </c>
      <c r="H122" s="1261">
        <v>866422</v>
      </c>
      <c r="I122" s="1261">
        <v>845084</v>
      </c>
      <c r="J122" s="1261">
        <v>915139</v>
      </c>
      <c r="K122" s="1261">
        <v>883857</v>
      </c>
      <c r="L122" s="1261">
        <v>924821</v>
      </c>
      <c r="M122" s="1261">
        <v>938231</v>
      </c>
      <c r="N122" s="326">
        <v>861966</v>
      </c>
      <c r="O122" s="327">
        <v>10654969</v>
      </c>
    </row>
    <row r="123" spans="2:16" x14ac:dyDescent="0.2">
      <c r="B123" s="1265" t="s">
        <v>40</v>
      </c>
      <c r="C123" s="1266">
        <v>1763718</v>
      </c>
      <c r="D123" s="1266">
        <v>1748968</v>
      </c>
      <c r="E123" s="1266">
        <v>1889291</v>
      </c>
      <c r="F123" s="1266">
        <v>1638057</v>
      </c>
      <c r="G123" s="1266">
        <v>1846418</v>
      </c>
      <c r="H123" s="1266">
        <v>1704862</v>
      </c>
      <c r="I123" s="1267">
        <v>1796162</v>
      </c>
      <c r="J123" s="1267">
        <v>1882614</v>
      </c>
      <c r="K123" s="1267">
        <v>1754829</v>
      </c>
      <c r="L123" s="1267">
        <v>1849289</v>
      </c>
      <c r="M123" s="1267">
        <v>1833064</v>
      </c>
      <c r="N123" s="1267">
        <v>1664603</v>
      </c>
      <c r="O123" s="1268">
        <v>21371875</v>
      </c>
    </row>
    <row r="124" spans="2:16" x14ac:dyDescent="0.2">
      <c r="B124" s="314"/>
      <c r="C124" s="347"/>
      <c r="D124" s="348"/>
      <c r="E124" s="348"/>
      <c r="F124" s="348"/>
      <c r="G124" s="348"/>
      <c r="H124" s="348"/>
      <c r="I124" s="348"/>
      <c r="J124" s="348"/>
      <c r="K124" s="348"/>
      <c r="L124" s="348"/>
      <c r="M124" s="348"/>
      <c r="N124" s="348"/>
      <c r="O124" s="348"/>
    </row>
    <row r="125" spans="2:16" x14ac:dyDescent="0.2">
      <c r="B125" s="349" t="s">
        <v>180</v>
      </c>
    </row>
    <row r="126" spans="2:16" x14ac:dyDescent="0.2">
      <c r="B126" s="358" t="s">
        <v>177</v>
      </c>
    </row>
  </sheetData>
  <mergeCells count="8">
    <mergeCell ref="B78:O78"/>
    <mergeCell ref="B101:O101"/>
    <mergeCell ref="B2:O2"/>
    <mergeCell ref="B3:O3"/>
    <mergeCell ref="B6:O6"/>
    <mergeCell ref="B29:O29"/>
    <mergeCell ref="B52:O52"/>
    <mergeCell ref="B75:O75"/>
  </mergeCells>
  <hyperlinks>
    <hyperlink ref="P2" location="Índice!A1" display="Volver"/>
  </hyperlinks>
  <printOptions horizontalCentered="1"/>
  <pageMargins left="0.19685039370078741" right="0.19685039370078741" top="0.98425196850393704" bottom="0.98425196850393704" header="0" footer="0"/>
  <pageSetup paperSize="14" scale="88"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2"/>
  <sheetViews>
    <sheetView showGridLines="0" zoomScale="90" zoomScaleNormal="90" workbookViewId="0"/>
  </sheetViews>
  <sheetFormatPr baseColWidth="10" defaultColWidth="4.42578125" defaultRowHeight="12.75" x14ac:dyDescent="0.2"/>
  <cols>
    <col min="1" max="1" width="6.7109375" style="253" customWidth="1"/>
    <col min="2" max="2" width="44.42578125" style="254" customWidth="1"/>
    <col min="3" max="3" width="10.85546875" style="253" bestFit="1" customWidth="1"/>
    <col min="4" max="6" width="10.85546875" style="255" bestFit="1" customWidth="1"/>
    <col min="7" max="9" width="12" style="255" bestFit="1" customWidth="1"/>
    <col min="10" max="10" width="13.5703125" style="255" bestFit="1" customWidth="1"/>
    <col min="11" max="13" width="12" style="255" bestFit="1" customWidth="1"/>
    <col min="14" max="14" width="14.7109375" style="255" customWidth="1"/>
    <col min="15" max="15" width="13" style="288" bestFit="1" customWidth="1"/>
    <col min="16" max="16" width="15" style="253" customWidth="1"/>
    <col min="17" max="16384" width="4.42578125" style="253"/>
  </cols>
  <sheetData>
    <row r="1" spans="1:16" x14ac:dyDescent="0.2">
      <c r="B1" s="253"/>
    </row>
    <row r="2" spans="1:16" s="351" customFormat="1" ht="15" customHeight="1" x14ac:dyDescent="0.2">
      <c r="A2" s="350"/>
      <c r="B2" s="1363" t="s">
        <v>1071</v>
      </c>
      <c r="C2" s="1363"/>
      <c r="D2" s="1363"/>
      <c r="E2" s="1363"/>
      <c r="F2" s="1363"/>
      <c r="G2" s="1363"/>
      <c r="H2" s="1363"/>
      <c r="I2" s="1363"/>
      <c r="J2" s="1363"/>
      <c r="K2" s="1363"/>
      <c r="L2" s="1363"/>
      <c r="M2" s="1363"/>
      <c r="N2" s="1363"/>
      <c r="O2" s="1363"/>
      <c r="P2" s="896" t="s">
        <v>1059</v>
      </c>
    </row>
    <row r="3" spans="1:16" s="351" customFormat="1" ht="15.75" x14ac:dyDescent="0.25">
      <c r="A3" s="350"/>
      <c r="B3" s="1364" t="s">
        <v>85</v>
      </c>
      <c r="C3" s="1364"/>
      <c r="D3" s="1364"/>
      <c r="E3" s="1364"/>
      <c r="F3" s="1364"/>
      <c r="G3" s="1364"/>
      <c r="H3" s="1364"/>
      <c r="I3" s="1364"/>
      <c r="J3" s="1364"/>
      <c r="K3" s="1364"/>
      <c r="L3" s="1364"/>
      <c r="M3" s="1364"/>
      <c r="N3" s="1364"/>
      <c r="O3" s="1364"/>
    </row>
    <row r="4" spans="1:16" s="351" customFormat="1" ht="15.75" x14ac:dyDescent="0.25">
      <c r="A4" s="350"/>
      <c r="B4" s="1365" t="s">
        <v>13</v>
      </c>
      <c r="C4" s="1365"/>
      <c r="D4" s="1365"/>
      <c r="E4" s="1365"/>
      <c r="F4" s="1365"/>
      <c r="G4" s="1365"/>
      <c r="H4" s="1365"/>
      <c r="I4" s="1365"/>
      <c r="J4" s="1365"/>
      <c r="K4" s="1365"/>
      <c r="L4" s="1365"/>
      <c r="M4" s="1365"/>
      <c r="N4" s="1365"/>
      <c r="O4" s="1365"/>
    </row>
    <row r="5" spans="1:16" ht="15" x14ac:dyDescent="0.2">
      <c r="B5" s="1254" t="s">
        <v>147</v>
      </c>
      <c r="C5" s="1255" t="s">
        <v>28</v>
      </c>
      <c r="D5" s="1255" t="s">
        <v>29</v>
      </c>
      <c r="E5" s="1255" t="s">
        <v>30</v>
      </c>
      <c r="F5" s="1255" t="s">
        <v>31</v>
      </c>
      <c r="G5" s="1255" t="s">
        <v>32</v>
      </c>
      <c r="H5" s="1255" t="s">
        <v>33</v>
      </c>
      <c r="I5" s="1255" t="s">
        <v>34</v>
      </c>
      <c r="J5" s="1255" t="s">
        <v>35</v>
      </c>
      <c r="K5" s="1255" t="s">
        <v>36</v>
      </c>
      <c r="L5" s="1255" t="s">
        <v>37</v>
      </c>
      <c r="M5" s="1255" t="s">
        <v>38</v>
      </c>
      <c r="N5" s="1255" t="s">
        <v>39</v>
      </c>
      <c r="O5" s="1256" t="s">
        <v>27</v>
      </c>
    </row>
    <row r="6" spans="1:16" x14ac:dyDescent="0.2">
      <c r="B6" s="1359" t="s">
        <v>148</v>
      </c>
      <c r="C6" s="1359"/>
      <c r="D6" s="1359"/>
      <c r="E6" s="1359"/>
      <c r="F6" s="1359"/>
      <c r="G6" s="1359"/>
      <c r="H6" s="1359"/>
      <c r="I6" s="1359"/>
      <c r="J6" s="1359"/>
      <c r="K6" s="1359"/>
      <c r="L6" s="1359"/>
      <c r="M6" s="1359"/>
      <c r="N6" s="1359"/>
      <c r="O6" s="1359"/>
    </row>
    <row r="7" spans="1:16" x14ac:dyDescent="0.2">
      <c r="B7" s="310" t="s">
        <v>149</v>
      </c>
      <c r="C7" s="311">
        <v>597719.49300000037</v>
      </c>
      <c r="D7" s="311">
        <v>1250536.8220000002</v>
      </c>
      <c r="E7" s="311">
        <v>808573.29199999897</v>
      </c>
      <c r="F7" s="311">
        <v>786205.97100000002</v>
      </c>
      <c r="G7" s="311">
        <v>895360.3690000003</v>
      </c>
      <c r="H7" s="311">
        <v>709003.95599999989</v>
      </c>
      <c r="I7" s="311">
        <v>891760.32100000069</v>
      </c>
      <c r="J7" s="311">
        <v>850720.60900000005</v>
      </c>
      <c r="K7" s="311">
        <v>764689.42000000051</v>
      </c>
      <c r="L7" s="311">
        <v>812109.67699999956</v>
      </c>
      <c r="M7" s="311">
        <v>1000804.1889999999</v>
      </c>
      <c r="N7" s="311">
        <v>729702.95199999993</v>
      </c>
      <c r="O7" s="312">
        <v>10097187.071</v>
      </c>
    </row>
    <row r="8" spans="1:16" x14ac:dyDescent="0.2">
      <c r="B8" s="313" t="s">
        <v>150</v>
      </c>
      <c r="C8" s="265">
        <v>29309.51</v>
      </c>
      <c r="D8" s="265">
        <v>30503.103999999999</v>
      </c>
      <c r="E8" s="265">
        <v>27530.383000000005</v>
      </c>
      <c r="F8" s="265">
        <v>28699.065999999999</v>
      </c>
      <c r="G8" s="265">
        <v>25028.980000000003</v>
      </c>
      <c r="H8" s="265">
        <v>23189.611999999997</v>
      </c>
      <c r="I8" s="265">
        <v>23339.034999999993</v>
      </c>
      <c r="J8" s="265">
        <v>33840.187999999995</v>
      </c>
      <c r="K8" s="265">
        <v>30035.347000000002</v>
      </c>
      <c r="L8" s="265">
        <v>28794.082000000006</v>
      </c>
      <c r="M8" s="265">
        <v>25672.713</v>
      </c>
      <c r="N8" s="265">
        <v>34132.771999999997</v>
      </c>
      <c r="O8" s="352">
        <v>340074.79200000002</v>
      </c>
    </row>
    <row r="9" spans="1:16" x14ac:dyDescent="0.2">
      <c r="B9" s="313" t="s">
        <v>151</v>
      </c>
      <c r="C9" s="265">
        <v>615688.31900000013</v>
      </c>
      <c r="D9" s="265">
        <v>605852.45100000012</v>
      </c>
      <c r="E9" s="265">
        <v>648278.16</v>
      </c>
      <c r="F9" s="265">
        <v>550408.38199999975</v>
      </c>
      <c r="G9" s="265">
        <v>631532.95199999982</v>
      </c>
      <c r="H9" s="265">
        <v>618818.22600000002</v>
      </c>
      <c r="I9" s="265">
        <v>614074.58600000048</v>
      </c>
      <c r="J9" s="265">
        <v>905475.68300000078</v>
      </c>
      <c r="K9" s="265">
        <v>837879.56700000097</v>
      </c>
      <c r="L9" s="265">
        <v>741569.7030000001</v>
      </c>
      <c r="M9" s="265">
        <v>753875.36800000002</v>
      </c>
      <c r="N9" s="265">
        <v>664097.53200000001</v>
      </c>
      <c r="O9" s="353">
        <v>8187550.9290000005</v>
      </c>
    </row>
    <row r="10" spans="1:16" x14ac:dyDescent="0.2">
      <c r="B10" s="313" t="s">
        <v>152</v>
      </c>
      <c r="C10" s="265">
        <v>8816.6919999999991</v>
      </c>
      <c r="D10" s="265">
        <v>7493.219000000001</v>
      </c>
      <c r="E10" s="265">
        <v>4468.2489999999998</v>
      </c>
      <c r="F10" s="265">
        <v>3552.8469999999998</v>
      </c>
      <c r="G10" s="265">
        <v>7947.2250000000004</v>
      </c>
      <c r="H10" s="265">
        <v>5191.4380000000001</v>
      </c>
      <c r="I10" s="265">
        <v>4849.8309999999992</v>
      </c>
      <c r="J10" s="265">
        <v>6890.6129999999994</v>
      </c>
      <c r="K10" s="265">
        <v>5159.9709999999995</v>
      </c>
      <c r="L10" s="265">
        <v>6117.9479999999994</v>
      </c>
      <c r="M10" s="265">
        <v>8405.5680000000011</v>
      </c>
      <c r="N10" s="265">
        <v>7982.0780000000004</v>
      </c>
      <c r="O10" s="353">
        <v>76875.678999999989</v>
      </c>
    </row>
    <row r="11" spans="1:16" x14ac:dyDescent="0.2">
      <c r="B11" s="313" t="s">
        <v>153</v>
      </c>
      <c r="C11" s="265">
        <v>878853.6799999997</v>
      </c>
      <c r="D11" s="265">
        <v>704587.05100000044</v>
      </c>
      <c r="E11" s="265">
        <v>782851.17699999991</v>
      </c>
      <c r="F11" s="265">
        <v>746911.84899999888</v>
      </c>
      <c r="G11" s="265">
        <v>876984.69099999964</v>
      </c>
      <c r="H11" s="265">
        <v>823802.20299999963</v>
      </c>
      <c r="I11" s="265">
        <v>899428.07399999897</v>
      </c>
      <c r="J11" s="265">
        <v>942417.26599999995</v>
      </c>
      <c r="K11" s="265">
        <v>795934.87299999967</v>
      </c>
      <c r="L11" s="265">
        <v>938273.05400000035</v>
      </c>
      <c r="M11" s="265">
        <v>864573.27899999998</v>
      </c>
      <c r="N11" s="265">
        <v>888634.23900000029</v>
      </c>
      <c r="O11" s="353">
        <v>10143251.435999995</v>
      </c>
    </row>
    <row r="12" spans="1:16" x14ac:dyDescent="0.2">
      <c r="B12" s="313" t="s">
        <v>154</v>
      </c>
      <c r="C12" s="265">
        <v>348474.09699999983</v>
      </c>
      <c r="D12" s="265">
        <v>376556.86400000035</v>
      </c>
      <c r="E12" s="265">
        <v>438836.38299999986</v>
      </c>
      <c r="F12" s="265">
        <v>391812.55400000041</v>
      </c>
      <c r="G12" s="265">
        <v>456093.13699999958</v>
      </c>
      <c r="H12" s="265">
        <v>373212.98100000003</v>
      </c>
      <c r="I12" s="265">
        <v>430686.73400000029</v>
      </c>
      <c r="J12" s="265">
        <v>425667.55499999999</v>
      </c>
      <c r="K12" s="265">
        <v>406243.84100000042</v>
      </c>
      <c r="L12" s="265">
        <v>452061.89199999993</v>
      </c>
      <c r="M12" s="265">
        <v>478502.44200000016</v>
      </c>
      <c r="N12" s="265">
        <v>493306.70100000018</v>
      </c>
      <c r="O12" s="353">
        <v>5071455.1810000017</v>
      </c>
    </row>
    <row r="13" spans="1:16" x14ac:dyDescent="0.2">
      <c r="B13" s="313" t="s">
        <v>155</v>
      </c>
      <c r="C13" s="265">
        <v>1040085.54</v>
      </c>
      <c r="D13" s="265">
        <v>941479.63499999943</v>
      </c>
      <c r="E13" s="265">
        <v>977502.59900000005</v>
      </c>
      <c r="F13" s="265">
        <v>962809.21199999982</v>
      </c>
      <c r="G13" s="265">
        <v>980577.0010000004</v>
      </c>
      <c r="H13" s="265">
        <v>1028620.5480000002</v>
      </c>
      <c r="I13" s="265">
        <v>977429.00399999972</v>
      </c>
      <c r="J13" s="265">
        <v>942823.15299999947</v>
      </c>
      <c r="K13" s="265">
        <v>988321.0550000004</v>
      </c>
      <c r="L13" s="265">
        <v>986901.60899999936</v>
      </c>
      <c r="M13" s="265">
        <v>949490.20599999966</v>
      </c>
      <c r="N13" s="265">
        <v>980670.97999999882</v>
      </c>
      <c r="O13" s="353">
        <v>11756710.541999998</v>
      </c>
    </row>
    <row r="14" spans="1:16" x14ac:dyDescent="0.2">
      <c r="B14" s="313" t="s">
        <v>156</v>
      </c>
      <c r="C14" s="265">
        <v>0</v>
      </c>
      <c r="D14" s="265">
        <v>0</v>
      </c>
      <c r="E14" s="265">
        <v>888.23800000000006</v>
      </c>
      <c r="F14" s="265">
        <v>305.55900000000003</v>
      </c>
      <c r="G14" s="265">
        <v>1094.441</v>
      </c>
      <c r="H14" s="265">
        <v>949.26600000000008</v>
      </c>
      <c r="I14" s="265">
        <v>383.70800000000003</v>
      </c>
      <c r="J14" s="265">
        <v>0</v>
      </c>
      <c r="K14" s="265">
        <v>0</v>
      </c>
      <c r="L14" s="265">
        <v>0</v>
      </c>
      <c r="M14" s="265">
        <v>0</v>
      </c>
      <c r="N14" s="265">
        <v>0</v>
      </c>
      <c r="O14" s="353">
        <v>3621.2120000000004</v>
      </c>
    </row>
    <row r="15" spans="1:16" x14ac:dyDescent="0.2">
      <c r="B15" s="262" t="s">
        <v>157</v>
      </c>
      <c r="C15" s="265">
        <v>7449.9930000000004</v>
      </c>
      <c r="D15" s="265">
        <v>1368.3590000000002</v>
      </c>
      <c r="E15" s="265">
        <v>1031.7829999999999</v>
      </c>
      <c r="F15" s="265">
        <v>3036.0059999999999</v>
      </c>
      <c r="G15" s="265">
        <v>447526.06600000017</v>
      </c>
      <c r="H15" s="265">
        <v>613918.41200000059</v>
      </c>
      <c r="I15" s="265">
        <v>563817.40899999929</v>
      </c>
      <c r="J15" s="265">
        <v>610886.53899999987</v>
      </c>
      <c r="K15" s="265">
        <v>456701.11699999991</v>
      </c>
      <c r="L15" s="265">
        <v>461817.88700000016</v>
      </c>
      <c r="M15" s="265">
        <v>501371.72100000019</v>
      </c>
      <c r="N15" s="265">
        <v>710379.28400000022</v>
      </c>
      <c r="O15" s="353">
        <v>4379304.5760000004</v>
      </c>
    </row>
    <row r="16" spans="1:16" x14ac:dyDescent="0.2">
      <c r="B16" s="313" t="s">
        <v>158</v>
      </c>
      <c r="C16" s="265">
        <v>4446.6939999999995</v>
      </c>
      <c r="D16" s="265">
        <v>3862.3270000000002</v>
      </c>
      <c r="E16" s="265">
        <v>5659.1939999999995</v>
      </c>
      <c r="F16" s="265">
        <v>9179.6259999999984</v>
      </c>
      <c r="G16" s="265">
        <v>5064.735999999999</v>
      </c>
      <c r="H16" s="265">
        <v>3687.0219999999999</v>
      </c>
      <c r="I16" s="265">
        <v>1583.7620000000002</v>
      </c>
      <c r="J16" s="265">
        <v>3044.2130000000002</v>
      </c>
      <c r="K16" s="265">
        <v>1529.1329999999998</v>
      </c>
      <c r="L16" s="265">
        <v>595.60500000000002</v>
      </c>
      <c r="M16" s="265">
        <v>1466.4430000000002</v>
      </c>
      <c r="N16" s="265">
        <v>5668.0210000000006</v>
      </c>
      <c r="O16" s="353">
        <v>45786.776000000005</v>
      </c>
    </row>
    <row r="17" spans="2:15" x14ac:dyDescent="0.2">
      <c r="B17" s="313" t="s">
        <v>159</v>
      </c>
      <c r="C17" s="265">
        <v>757486.70499999984</v>
      </c>
      <c r="D17" s="265">
        <v>694654.05000000016</v>
      </c>
      <c r="E17" s="265">
        <v>737665.94100000069</v>
      </c>
      <c r="F17" s="265">
        <v>669971.00999999978</v>
      </c>
      <c r="G17" s="265">
        <v>0</v>
      </c>
      <c r="H17" s="265">
        <v>0</v>
      </c>
      <c r="I17" s="265">
        <v>0</v>
      </c>
      <c r="J17" s="265">
        <v>0</v>
      </c>
      <c r="K17" s="265">
        <v>0</v>
      </c>
      <c r="L17" s="265">
        <v>0</v>
      </c>
      <c r="M17" s="265">
        <v>0</v>
      </c>
      <c r="N17" s="265">
        <v>0</v>
      </c>
      <c r="O17" s="353">
        <v>2859777.7060000002</v>
      </c>
    </row>
    <row r="18" spans="2:15" x14ac:dyDescent="0.2">
      <c r="B18" s="313" t="s">
        <v>160</v>
      </c>
      <c r="C18" s="265">
        <v>1659.5809999999999</v>
      </c>
      <c r="D18" s="265">
        <v>0</v>
      </c>
      <c r="E18" s="265">
        <v>0</v>
      </c>
      <c r="F18" s="265">
        <v>0</v>
      </c>
      <c r="G18" s="265">
        <v>780.76900000000001</v>
      </c>
      <c r="H18" s="265">
        <v>1417.788</v>
      </c>
      <c r="I18" s="265">
        <v>2140.328</v>
      </c>
      <c r="J18" s="265">
        <v>2302.038</v>
      </c>
      <c r="K18" s="265">
        <v>1312.6279999999999</v>
      </c>
      <c r="L18" s="265">
        <v>0</v>
      </c>
      <c r="M18" s="265">
        <v>0</v>
      </c>
      <c r="N18" s="265">
        <v>0</v>
      </c>
      <c r="O18" s="353">
        <v>9613.1320000000014</v>
      </c>
    </row>
    <row r="19" spans="2:15" x14ac:dyDescent="0.2">
      <c r="B19" s="313" t="s">
        <v>161</v>
      </c>
      <c r="C19" s="265">
        <v>1016.552</v>
      </c>
      <c r="D19" s="265">
        <v>0</v>
      </c>
      <c r="E19" s="265">
        <v>0</v>
      </c>
      <c r="F19" s="265">
        <v>0</v>
      </c>
      <c r="G19" s="265">
        <v>0</v>
      </c>
      <c r="H19" s="265">
        <v>0</v>
      </c>
      <c r="I19" s="265">
        <v>0</v>
      </c>
      <c r="J19" s="265">
        <v>0</v>
      </c>
      <c r="K19" s="265">
        <v>0</v>
      </c>
      <c r="L19" s="265">
        <v>0</v>
      </c>
      <c r="M19" s="265">
        <v>0</v>
      </c>
      <c r="N19" s="265">
        <v>0</v>
      </c>
      <c r="O19" s="353">
        <v>1016.552</v>
      </c>
    </row>
    <row r="20" spans="2:15" x14ac:dyDescent="0.2">
      <c r="B20" s="313" t="s">
        <v>162</v>
      </c>
      <c r="C20" s="265">
        <v>169737.57300000003</v>
      </c>
      <c r="D20" s="265">
        <v>163667.73700000002</v>
      </c>
      <c r="E20" s="265">
        <v>155260.41800000009</v>
      </c>
      <c r="F20" s="265">
        <v>159046.23600000003</v>
      </c>
      <c r="G20" s="265">
        <v>183897.01699999999</v>
      </c>
      <c r="H20" s="265">
        <v>152274.58699999997</v>
      </c>
      <c r="I20" s="265">
        <v>151428.51700000002</v>
      </c>
      <c r="J20" s="265">
        <v>210422.57800000001</v>
      </c>
      <c r="K20" s="265">
        <v>203368.30600000007</v>
      </c>
      <c r="L20" s="265">
        <v>178967.18800000011</v>
      </c>
      <c r="M20" s="265">
        <v>184657.71700000003</v>
      </c>
      <c r="N20" s="265">
        <v>176774.09500000006</v>
      </c>
      <c r="O20" s="353">
        <v>2089501.9690000003</v>
      </c>
    </row>
    <row r="21" spans="2:15" x14ac:dyDescent="0.2">
      <c r="B21" s="316" t="s">
        <v>163</v>
      </c>
      <c r="C21" s="299">
        <v>3863024.9359999993</v>
      </c>
      <c r="D21" s="299">
        <v>3530024.7970000012</v>
      </c>
      <c r="E21" s="299">
        <v>3779972.5250000004</v>
      </c>
      <c r="F21" s="299">
        <v>3525732.3469999987</v>
      </c>
      <c r="G21" s="299">
        <v>3616527.0149999997</v>
      </c>
      <c r="H21" s="299">
        <v>3645082.0829999996</v>
      </c>
      <c r="I21" s="299">
        <v>3669160.9879999994</v>
      </c>
      <c r="J21" s="299">
        <v>4083769.8260000004</v>
      </c>
      <c r="K21" s="299">
        <v>3726485.8380000014</v>
      </c>
      <c r="L21" s="299">
        <v>3795098.9679999999</v>
      </c>
      <c r="M21" s="299">
        <v>3768015.4570000004</v>
      </c>
      <c r="N21" s="299">
        <v>3961645.7019999996</v>
      </c>
      <c r="O21" s="312">
        <v>44964540.482000008</v>
      </c>
    </row>
    <row r="22" spans="2:15" x14ac:dyDescent="0.2">
      <c r="B22" s="313" t="s">
        <v>164</v>
      </c>
      <c r="C22" s="265">
        <v>157550.55100000006</v>
      </c>
      <c r="D22" s="265">
        <v>140848.33400000003</v>
      </c>
      <c r="E22" s="265">
        <v>181029.084</v>
      </c>
      <c r="F22" s="265">
        <v>130676.61700000006</v>
      </c>
      <c r="G22" s="265">
        <v>153261.68699999998</v>
      </c>
      <c r="H22" s="265">
        <v>187451.99200000006</v>
      </c>
      <c r="I22" s="265">
        <v>151566.67100000003</v>
      </c>
      <c r="J22" s="265">
        <v>164680.59700000001</v>
      </c>
      <c r="K22" s="265">
        <v>127592.32899999998</v>
      </c>
      <c r="L22" s="265">
        <v>160614.802</v>
      </c>
      <c r="M22" s="265">
        <v>153945.66599999994</v>
      </c>
      <c r="N22" s="265">
        <v>179932.75500000012</v>
      </c>
      <c r="O22" s="352">
        <v>1889151.0850000004</v>
      </c>
    </row>
    <row r="23" spans="2:15" x14ac:dyDescent="0.2">
      <c r="B23" s="313" t="s">
        <v>165</v>
      </c>
      <c r="C23" s="265">
        <v>1751178.246</v>
      </c>
      <c r="D23" s="265">
        <v>1472172.6209999991</v>
      </c>
      <c r="E23" s="265">
        <v>1776999.1489999993</v>
      </c>
      <c r="F23" s="265">
        <v>1554063.0259999987</v>
      </c>
      <c r="G23" s="265">
        <v>1641180.8940000015</v>
      </c>
      <c r="H23" s="265">
        <v>1599687.1189999999</v>
      </c>
      <c r="I23" s="265">
        <v>1548923.5639999998</v>
      </c>
      <c r="J23" s="265">
        <v>1808494.8259999987</v>
      </c>
      <c r="K23" s="265">
        <v>1635081.0859999994</v>
      </c>
      <c r="L23" s="265">
        <v>1953375.750999999</v>
      </c>
      <c r="M23" s="265">
        <v>1821710.5919999976</v>
      </c>
      <c r="N23" s="265">
        <v>1626645.767</v>
      </c>
      <c r="O23" s="353">
        <v>20189512.640999995</v>
      </c>
    </row>
    <row r="24" spans="2:15" x14ac:dyDescent="0.2">
      <c r="B24" s="313" t="s">
        <v>166</v>
      </c>
      <c r="C24" s="265">
        <v>53115.683000000012</v>
      </c>
      <c r="D24" s="265">
        <v>45694.488000000005</v>
      </c>
      <c r="E24" s="265">
        <v>59140.784000000021</v>
      </c>
      <c r="F24" s="265">
        <v>47972.039000000019</v>
      </c>
      <c r="G24" s="265">
        <v>43981.177000000011</v>
      </c>
      <c r="H24" s="265">
        <v>68993.74500000001</v>
      </c>
      <c r="I24" s="265">
        <v>48686.411</v>
      </c>
      <c r="J24" s="265">
        <v>56971.38900000001</v>
      </c>
      <c r="K24" s="265">
        <v>55338.212000000007</v>
      </c>
      <c r="L24" s="265">
        <v>35298.368000000002</v>
      </c>
      <c r="M24" s="265">
        <v>44620.993999999992</v>
      </c>
      <c r="N24" s="265">
        <v>51172.330000000009</v>
      </c>
      <c r="O24" s="353">
        <v>610985.62000000011</v>
      </c>
    </row>
    <row r="25" spans="2:15" x14ac:dyDescent="0.2">
      <c r="B25" s="313" t="s">
        <v>167</v>
      </c>
      <c r="C25" s="265">
        <v>486935.71100000001</v>
      </c>
      <c r="D25" s="265">
        <v>511137.85200000001</v>
      </c>
      <c r="E25" s="265">
        <v>620238.20500000054</v>
      </c>
      <c r="F25" s="265">
        <v>516115.29100000003</v>
      </c>
      <c r="G25" s="265">
        <v>543239.65900000022</v>
      </c>
      <c r="H25" s="265">
        <v>553735.23200000008</v>
      </c>
      <c r="I25" s="265">
        <v>452298.97699999972</v>
      </c>
      <c r="J25" s="265">
        <v>525629.47799999989</v>
      </c>
      <c r="K25" s="265">
        <v>499732.42800000019</v>
      </c>
      <c r="L25" s="265">
        <v>425196.36499999993</v>
      </c>
      <c r="M25" s="265">
        <v>588770.51800000004</v>
      </c>
      <c r="N25" s="265">
        <v>506869.15700000001</v>
      </c>
      <c r="O25" s="353">
        <v>6229898.8730000015</v>
      </c>
    </row>
    <row r="26" spans="2:15" x14ac:dyDescent="0.2">
      <c r="B26" s="313" t="s">
        <v>168</v>
      </c>
      <c r="C26" s="265">
        <v>197627.80700000018</v>
      </c>
      <c r="D26" s="265">
        <v>161111.93800000014</v>
      </c>
      <c r="E26" s="265">
        <v>200904.19400000005</v>
      </c>
      <c r="F26" s="265">
        <v>161337.73699999991</v>
      </c>
      <c r="G26" s="265">
        <v>177343.48200000002</v>
      </c>
      <c r="H26" s="265">
        <v>128764.98499999999</v>
      </c>
      <c r="I26" s="265">
        <v>185977.00299999988</v>
      </c>
      <c r="J26" s="265">
        <v>173402.28200000006</v>
      </c>
      <c r="K26" s="265">
        <v>171857.88500000004</v>
      </c>
      <c r="L26" s="265">
        <v>166600.65200000003</v>
      </c>
      <c r="M26" s="265">
        <v>164473.08999999997</v>
      </c>
      <c r="N26" s="265">
        <v>146429.79299999995</v>
      </c>
      <c r="O26" s="353">
        <v>2035830.8480000002</v>
      </c>
    </row>
    <row r="27" spans="2:15" x14ac:dyDescent="0.2">
      <c r="B27" s="316" t="s">
        <v>169</v>
      </c>
      <c r="C27" s="299">
        <v>2646407.9980000001</v>
      </c>
      <c r="D27" s="299">
        <v>2330965.2329999991</v>
      </c>
      <c r="E27" s="299">
        <v>2838311.4160000002</v>
      </c>
      <c r="F27" s="299">
        <v>2410164.7099999986</v>
      </c>
      <c r="G27" s="299">
        <v>2559006.8990000011</v>
      </c>
      <c r="H27" s="299">
        <v>2538633.0730000003</v>
      </c>
      <c r="I27" s="299">
        <v>2387452.6259999997</v>
      </c>
      <c r="J27" s="299">
        <v>2729178.5719999988</v>
      </c>
      <c r="K27" s="299">
        <v>2489601.94</v>
      </c>
      <c r="L27" s="299">
        <v>2741085.9379999987</v>
      </c>
      <c r="M27" s="299">
        <v>2773520.8599999975</v>
      </c>
      <c r="N27" s="299">
        <v>2511049.8020000001</v>
      </c>
      <c r="O27" s="312">
        <v>30955379.066999994</v>
      </c>
    </row>
    <row r="28" spans="2:15" x14ac:dyDescent="0.2">
      <c r="B28" s="319" t="s">
        <v>40</v>
      </c>
      <c r="C28" s="321">
        <v>7107152.4270000001</v>
      </c>
      <c r="D28" s="321">
        <v>7111526.852</v>
      </c>
      <c r="E28" s="321">
        <v>7426857.2329999991</v>
      </c>
      <c r="F28" s="321">
        <v>6722103.0279999971</v>
      </c>
      <c r="G28" s="321">
        <v>7070894.2830000008</v>
      </c>
      <c r="H28" s="321">
        <v>6892719.1119999997</v>
      </c>
      <c r="I28" s="321">
        <v>6948373.9349999996</v>
      </c>
      <c r="J28" s="321">
        <v>7663669.0069999993</v>
      </c>
      <c r="K28" s="321">
        <v>6980777.1980000017</v>
      </c>
      <c r="L28" s="321">
        <v>7348294.5829999978</v>
      </c>
      <c r="M28" s="321">
        <v>7542340.5059999982</v>
      </c>
      <c r="N28" s="321">
        <v>7202398.4559999993</v>
      </c>
      <c r="O28" s="312">
        <v>86017106.620000005</v>
      </c>
    </row>
    <row r="29" spans="2:15" x14ac:dyDescent="0.2">
      <c r="B29" s="900" t="s">
        <v>170</v>
      </c>
      <c r="C29" s="354"/>
      <c r="D29" s="354"/>
      <c r="E29" s="354"/>
      <c r="F29" s="354"/>
      <c r="G29" s="354"/>
      <c r="H29" s="354"/>
      <c r="I29" s="354"/>
      <c r="J29" s="354"/>
      <c r="K29" s="354"/>
      <c r="L29" s="354"/>
      <c r="M29" s="354"/>
      <c r="N29" s="354"/>
      <c r="O29" s="900"/>
    </row>
    <row r="30" spans="2:15" x14ac:dyDescent="0.2">
      <c r="B30" s="310" t="s">
        <v>149</v>
      </c>
      <c r="C30" s="323">
        <v>1057812.1960000007</v>
      </c>
      <c r="D30" s="323">
        <v>2275997.6130000004</v>
      </c>
      <c r="E30" s="323">
        <v>1570972.9960000003</v>
      </c>
      <c r="F30" s="323">
        <v>1448572.7619999985</v>
      </c>
      <c r="G30" s="323">
        <v>1760696.9760000017</v>
      </c>
      <c r="H30" s="323">
        <v>1348254.5770000012</v>
      </c>
      <c r="I30" s="323">
        <v>1800349.622999999</v>
      </c>
      <c r="J30" s="323">
        <v>1536100.5319999999</v>
      </c>
      <c r="K30" s="323">
        <v>1285647.6509999996</v>
      </c>
      <c r="L30" s="323">
        <v>1667906.9870000002</v>
      </c>
      <c r="M30" s="323">
        <v>1839732.2169999999</v>
      </c>
      <c r="N30" s="323">
        <v>1181496.6569999997</v>
      </c>
      <c r="O30" s="324">
        <v>18773540.787</v>
      </c>
    </row>
    <row r="31" spans="2:15" x14ac:dyDescent="0.2">
      <c r="B31" s="313" t="s">
        <v>150</v>
      </c>
      <c r="C31" s="265">
        <v>63204.920999999995</v>
      </c>
      <c r="D31" s="265">
        <v>71462.613000000012</v>
      </c>
      <c r="E31" s="265">
        <v>69050.630000000034</v>
      </c>
      <c r="F31" s="265">
        <v>63116.339999999982</v>
      </c>
      <c r="G31" s="265">
        <v>47177.114999999998</v>
      </c>
      <c r="H31" s="265">
        <v>44855.553999999982</v>
      </c>
      <c r="I31" s="265">
        <v>51546.056999999979</v>
      </c>
      <c r="J31" s="265">
        <v>42714.173999999999</v>
      </c>
      <c r="K31" s="265">
        <v>46150.107000000018</v>
      </c>
      <c r="L31" s="265">
        <v>53645.378999999994</v>
      </c>
      <c r="M31" s="265">
        <v>51051.155000000006</v>
      </c>
      <c r="N31" s="265">
        <v>56627.955999999998</v>
      </c>
      <c r="O31" s="355">
        <v>660602.00100000005</v>
      </c>
    </row>
    <row r="32" spans="2:15" x14ac:dyDescent="0.2">
      <c r="B32" s="313" t="s">
        <v>151</v>
      </c>
      <c r="C32" s="265">
        <v>1145214.9640000002</v>
      </c>
      <c r="D32" s="265">
        <v>1039506.0939999996</v>
      </c>
      <c r="E32" s="265">
        <v>1158288.6240000001</v>
      </c>
      <c r="F32" s="265">
        <v>1096677.5809999998</v>
      </c>
      <c r="G32" s="265">
        <v>1259764.0989999995</v>
      </c>
      <c r="H32" s="265">
        <v>1166676.2010000006</v>
      </c>
      <c r="I32" s="265">
        <v>1249862.1469999999</v>
      </c>
      <c r="J32" s="265">
        <v>1713623.4310000006</v>
      </c>
      <c r="K32" s="265">
        <v>1450648.6779999987</v>
      </c>
      <c r="L32" s="265">
        <v>1477184.9259999983</v>
      </c>
      <c r="M32" s="265">
        <v>1399053.3110000016</v>
      </c>
      <c r="N32" s="265">
        <v>1303282.6160000004</v>
      </c>
      <c r="O32" s="356">
        <v>15459782.672000002</v>
      </c>
    </row>
    <row r="33" spans="2:15" x14ac:dyDescent="0.2">
      <c r="B33" s="313" t="s">
        <v>152</v>
      </c>
      <c r="C33" s="265">
        <v>9657.5529999999999</v>
      </c>
      <c r="D33" s="265">
        <v>11032.150000000001</v>
      </c>
      <c r="E33" s="265">
        <v>18897.775000000001</v>
      </c>
      <c r="F33" s="265">
        <v>15522.89</v>
      </c>
      <c r="G33" s="265">
        <v>10547.587</v>
      </c>
      <c r="H33" s="265">
        <v>5814.7089999999998</v>
      </c>
      <c r="I33" s="265">
        <v>8624.3310000000001</v>
      </c>
      <c r="J33" s="265">
        <v>9128.5290000000005</v>
      </c>
      <c r="K33" s="265">
        <v>12318.738000000003</v>
      </c>
      <c r="L33" s="265">
        <v>10942.447</v>
      </c>
      <c r="M33" s="265">
        <v>10307.548000000001</v>
      </c>
      <c r="N33" s="265">
        <v>10853.888000000001</v>
      </c>
      <c r="O33" s="356">
        <v>133648.14499999999</v>
      </c>
    </row>
    <row r="34" spans="2:15" x14ac:dyDescent="0.2">
      <c r="B34" s="313" t="s">
        <v>153</v>
      </c>
      <c r="C34" s="265">
        <v>1784336.0899999982</v>
      </c>
      <c r="D34" s="265">
        <v>1610904.5630000005</v>
      </c>
      <c r="E34" s="265">
        <v>1530147.5330000005</v>
      </c>
      <c r="F34" s="265">
        <v>1400863.5219999992</v>
      </c>
      <c r="G34" s="265">
        <v>1582492.5789999994</v>
      </c>
      <c r="H34" s="265">
        <v>1545698.5580000009</v>
      </c>
      <c r="I34" s="265">
        <v>1675049.7840000002</v>
      </c>
      <c r="J34" s="265">
        <v>1669848.0890000006</v>
      </c>
      <c r="K34" s="265">
        <v>1485814.2310000004</v>
      </c>
      <c r="L34" s="265">
        <v>1717411.6779999996</v>
      </c>
      <c r="M34" s="265">
        <v>1645251.2099999988</v>
      </c>
      <c r="N34" s="265">
        <v>1780494.9759999998</v>
      </c>
      <c r="O34" s="356">
        <v>19428312.812999997</v>
      </c>
    </row>
    <row r="35" spans="2:15" ht="12.75" customHeight="1" x14ac:dyDescent="0.2">
      <c r="B35" s="313" t="s">
        <v>154</v>
      </c>
      <c r="C35" s="265">
        <v>807047.34300000023</v>
      </c>
      <c r="D35" s="265">
        <v>659935.65100000042</v>
      </c>
      <c r="E35" s="265">
        <v>812133.52700000035</v>
      </c>
      <c r="F35" s="265">
        <v>895310.72200000018</v>
      </c>
      <c r="G35" s="265">
        <v>945849.37599999958</v>
      </c>
      <c r="H35" s="265">
        <v>908368.61400000029</v>
      </c>
      <c r="I35" s="265">
        <v>1157251.8479999991</v>
      </c>
      <c r="J35" s="265">
        <v>948936.76899999951</v>
      </c>
      <c r="K35" s="265">
        <v>834984.42599999998</v>
      </c>
      <c r="L35" s="265">
        <v>952630.72699999961</v>
      </c>
      <c r="M35" s="265">
        <v>866241.08600000048</v>
      </c>
      <c r="N35" s="265">
        <v>1074627.4580000001</v>
      </c>
      <c r="O35" s="356">
        <v>10863317.547</v>
      </c>
    </row>
    <row r="36" spans="2:15" x14ac:dyDescent="0.2">
      <c r="B36" s="313" t="s">
        <v>155</v>
      </c>
      <c r="C36" s="265">
        <v>1954965.1360000018</v>
      </c>
      <c r="D36" s="265">
        <v>1791541.8490000004</v>
      </c>
      <c r="E36" s="265">
        <v>1881766.1950000019</v>
      </c>
      <c r="F36" s="265">
        <v>1909247.2510000002</v>
      </c>
      <c r="G36" s="265">
        <v>2048348.4999999995</v>
      </c>
      <c r="H36" s="265">
        <v>1931208.3330000001</v>
      </c>
      <c r="I36" s="265">
        <v>1837169.702999999</v>
      </c>
      <c r="J36" s="265">
        <v>1878758.7079999987</v>
      </c>
      <c r="K36" s="265">
        <v>1948062.2000000002</v>
      </c>
      <c r="L36" s="265">
        <v>1895271.3150000011</v>
      </c>
      <c r="M36" s="265">
        <v>1860027.4910000013</v>
      </c>
      <c r="N36" s="265">
        <v>1869820.8560000006</v>
      </c>
      <c r="O36" s="356">
        <v>22806187.537000008</v>
      </c>
    </row>
    <row r="37" spans="2:15" x14ac:dyDescent="0.2">
      <c r="B37" s="313" t="s">
        <v>156</v>
      </c>
      <c r="C37" s="265">
        <v>0</v>
      </c>
      <c r="D37" s="265">
        <v>0</v>
      </c>
      <c r="E37" s="265">
        <v>0</v>
      </c>
      <c r="F37" s="265">
        <v>531.69500000000005</v>
      </c>
      <c r="G37" s="265">
        <v>867.50300000000004</v>
      </c>
      <c r="H37" s="265">
        <v>1504.511</v>
      </c>
      <c r="I37" s="265">
        <v>1512.9189999999999</v>
      </c>
      <c r="J37" s="265">
        <v>1784.6390000000001</v>
      </c>
      <c r="K37" s="265">
        <v>782.08</v>
      </c>
      <c r="L37" s="265">
        <v>180.55500000000001</v>
      </c>
      <c r="M37" s="265">
        <v>0</v>
      </c>
      <c r="N37" s="265">
        <v>0</v>
      </c>
      <c r="O37" s="356">
        <v>7163.902</v>
      </c>
    </row>
    <row r="38" spans="2:15" x14ac:dyDescent="0.2">
      <c r="B38" s="262" t="s">
        <v>157</v>
      </c>
      <c r="C38" s="265">
        <v>2163.0479999999998</v>
      </c>
      <c r="D38" s="265">
        <v>3427.4780000000001</v>
      </c>
      <c r="E38" s="265">
        <v>6709.4640000000009</v>
      </c>
      <c r="F38" s="265">
        <v>4227.8890000000001</v>
      </c>
      <c r="G38" s="265">
        <v>1028938.3080000001</v>
      </c>
      <c r="H38" s="265">
        <v>1302026.3000000024</v>
      </c>
      <c r="I38" s="265">
        <v>1114890.1630000006</v>
      </c>
      <c r="J38" s="265">
        <v>1329457.764</v>
      </c>
      <c r="K38" s="265">
        <v>968036.55499999982</v>
      </c>
      <c r="L38" s="265">
        <v>1010197.1299999991</v>
      </c>
      <c r="M38" s="265">
        <v>1060669.3940000001</v>
      </c>
      <c r="N38" s="265">
        <v>1167346.1409999991</v>
      </c>
      <c r="O38" s="356">
        <v>8998089.6340000015</v>
      </c>
    </row>
    <row r="39" spans="2:15" x14ac:dyDescent="0.2">
      <c r="B39" s="313" t="s">
        <v>158</v>
      </c>
      <c r="C39" s="265">
        <v>1972.4340000000002</v>
      </c>
      <c r="D39" s="265">
        <v>6724.7959999999994</v>
      </c>
      <c r="E39" s="265">
        <v>8856.3230000000003</v>
      </c>
      <c r="F39" s="265">
        <v>6171.5659999999998</v>
      </c>
      <c r="G39" s="265">
        <v>10537.898000000001</v>
      </c>
      <c r="H39" s="265">
        <v>18856.009999999998</v>
      </c>
      <c r="I39" s="265">
        <v>11243.567000000003</v>
      </c>
      <c r="J39" s="265">
        <v>7848.3450000000003</v>
      </c>
      <c r="K39" s="265">
        <v>4884.1359999999995</v>
      </c>
      <c r="L39" s="265">
        <v>4528.2529999999997</v>
      </c>
      <c r="M39" s="265">
        <v>3092.5830000000001</v>
      </c>
      <c r="N39" s="265">
        <v>1497.498</v>
      </c>
      <c r="O39" s="356">
        <v>86213.409</v>
      </c>
    </row>
    <row r="40" spans="2:15" x14ac:dyDescent="0.2">
      <c r="B40" s="313" t="s">
        <v>159</v>
      </c>
      <c r="C40" s="265">
        <v>1532825.2899999993</v>
      </c>
      <c r="D40" s="265">
        <v>1531793.0710000012</v>
      </c>
      <c r="E40" s="265">
        <v>1332598.7869999993</v>
      </c>
      <c r="F40" s="265">
        <v>1365453.1539999999</v>
      </c>
      <c r="G40" s="265">
        <v>0</v>
      </c>
      <c r="H40" s="265">
        <v>0</v>
      </c>
      <c r="I40" s="265">
        <v>0</v>
      </c>
      <c r="J40" s="265">
        <v>0</v>
      </c>
      <c r="K40" s="265">
        <v>0</v>
      </c>
      <c r="L40" s="265">
        <v>0</v>
      </c>
      <c r="M40" s="265">
        <v>0</v>
      </c>
      <c r="N40" s="265">
        <v>0</v>
      </c>
      <c r="O40" s="356">
        <v>5762670.3020000001</v>
      </c>
    </row>
    <row r="41" spans="2:15" x14ac:dyDescent="0.2">
      <c r="B41" s="313" t="s">
        <v>160</v>
      </c>
      <c r="C41" s="265">
        <v>0</v>
      </c>
      <c r="D41" s="265">
        <v>2240.98</v>
      </c>
      <c r="E41" s="265">
        <v>2614.308</v>
      </c>
      <c r="F41" s="265">
        <v>1069.4349999999999</v>
      </c>
      <c r="G41" s="265">
        <v>1561.54</v>
      </c>
      <c r="H41" s="265">
        <v>0</v>
      </c>
      <c r="I41" s="265">
        <v>0</v>
      </c>
      <c r="J41" s="265">
        <v>1965.3910000000001</v>
      </c>
      <c r="K41" s="265">
        <v>3782.6570000000002</v>
      </c>
      <c r="L41" s="265">
        <v>3339.9459999999999</v>
      </c>
      <c r="M41" s="265">
        <v>2793.9029999999998</v>
      </c>
      <c r="N41" s="265">
        <v>950.52300000000002</v>
      </c>
      <c r="O41" s="356">
        <v>20318.683000000001</v>
      </c>
    </row>
    <row r="42" spans="2:15" x14ac:dyDescent="0.2">
      <c r="B42" s="313" t="s">
        <v>161</v>
      </c>
      <c r="C42" s="265">
        <v>940.29</v>
      </c>
      <c r="D42" s="265">
        <v>1779.02</v>
      </c>
      <c r="E42" s="265">
        <v>1906.0360000000001</v>
      </c>
      <c r="F42" s="265">
        <v>0</v>
      </c>
      <c r="G42" s="265">
        <v>0</v>
      </c>
      <c r="H42" s="265">
        <v>0</v>
      </c>
      <c r="I42" s="265">
        <v>0</v>
      </c>
      <c r="J42" s="265">
        <v>0</v>
      </c>
      <c r="K42" s="265">
        <v>0</v>
      </c>
      <c r="L42" s="265">
        <v>0</v>
      </c>
      <c r="M42" s="63">
        <v>0</v>
      </c>
      <c r="N42" s="265">
        <v>0</v>
      </c>
      <c r="O42" s="356">
        <v>4625.3459999999995</v>
      </c>
    </row>
    <row r="43" spans="2:15" x14ac:dyDescent="0.2">
      <c r="B43" s="313" t="s">
        <v>162</v>
      </c>
      <c r="C43" s="265">
        <v>365564.94699999999</v>
      </c>
      <c r="D43" s="265">
        <v>321512.79400000005</v>
      </c>
      <c r="E43" s="265">
        <v>336732.31100000022</v>
      </c>
      <c r="F43" s="265">
        <v>291322.88499999995</v>
      </c>
      <c r="G43" s="265">
        <v>316248.90799999982</v>
      </c>
      <c r="H43" s="265">
        <v>311977.65999999997</v>
      </c>
      <c r="I43" s="265">
        <v>339909.60399999982</v>
      </c>
      <c r="J43" s="265">
        <v>458771.56499999994</v>
      </c>
      <c r="K43" s="265">
        <v>326231.49300000007</v>
      </c>
      <c r="L43" s="265">
        <v>340380.87300000002</v>
      </c>
      <c r="M43" s="265">
        <v>350647.87999999983</v>
      </c>
      <c r="N43" s="265">
        <v>372442.02599999978</v>
      </c>
      <c r="O43" s="356">
        <v>4131742.9459999995</v>
      </c>
    </row>
    <row r="44" spans="2:15" x14ac:dyDescent="0.2">
      <c r="B44" s="316" t="s">
        <v>163</v>
      </c>
      <c r="C44" s="299">
        <v>7667892.0160000008</v>
      </c>
      <c r="D44" s="299">
        <v>7051861.0590000022</v>
      </c>
      <c r="E44" s="299">
        <v>7159701.5130000021</v>
      </c>
      <c r="F44" s="299">
        <v>7049514.9299999988</v>
      </c>
      <c r="G44" s="299">
        <v>7252333.4129999978</v>
      </c>
      <c r="H44" s="299">
        <v>7236986.4500000048</v>
      </c>
      <c r="I44" s="299">
        <v>7447060.1229999978</v>
      </c>
      <c r="J44" s="299">
        <v>8062837.4039999992</v>
      </c>
      <c r="K44" s="299">
        <v>7081695.3009999981</v>
      </c>
      <c r="L44" s="299">
        <v>7465713.2289999975</v>
      </c>
      <c r="M44" s="299">
        <v>7249135.5610000025</v>
      </c>
      <c r="N44" s="299">
        <v>7637943.9379999992</v>
      </c>
      <c r="O44" s="357">
        <v>88362674.936999992</v>
      </c>
    </row>
    <row r="45" spans="2:15" x14ac:dyDescent="0.2">
      <c r="B45" s="313" t="s">
        <v>164</v>
      </c>
      <c r="C45" s="265">
        <v>293488.03899999987</v>
      </c>
      <c r="D45" s="265">
        <v>302120.70500000002</v>
      </c>
      <c r="E45" s="265">
        <v>337144.58100000001</v>
      </c>
      <c r="F45" s="265">
        <v>280925.02</v>
      </c>
      <c r="G45" s="265">
        <v>304791.34899999999</v>
      </c>
      <c r="H45" s="265">
        <v>293903.84800000006</v>
      </c>
      <c r="I45" s="265">
        <v>294081.82000000012</v>
      </c>
      <c r="J45" s="265">
        <v>334384.29099999991</v>
      </c>
      <c r="K45" s="265">
        <v>259791.77399999998</v>
      </c>
      <c r="L45" s="265">
        <v>302369.11199999991</v>
      </c>
      <c r="M45" s="265">
        <v>305422.39300000004</v>
      </c>
      <c r="N45" s="265">
        <v>279929.92200000002</v>
      </c>
      <c r="O45" s="356">
        <v>3588352.8540000003</v>
      </c>
    </row>
    <row r="46" spans="2:15" x14ac:dyDescent="0.2">
      <c r="B46" s="313" t="s">
        <v>165</v>
      </c>
      <c r="C46" s="265">
        <v>2895880.2279999992</v>
      </c>
      <c r="D46" s="265">
        <v>2641054.8629999985</v>
      </c>
      <c r="E46" s="265">
        <v>3448193.197999998</v>
      </c>
      <c r="F46" s="265">
        <v>2853009.7619999992</v>
      </c>
      <c r="G46" s="265">
        <v>3202722.609000003</v>
      </c>
      <c r="H46" s="265">
        <v>2957281.1479999977</v>
      </c>
      <c r="I46" s="265">
        <v>2894374.4569999995</v>
      </c>
      <c r="J46" s="265">
        <v>3125111.8760000002</v>
      </c>
      <c r="K46" s="265">
        <v>3136262.3169999989</v>
      </c>
      <c r="L46" s="265">
        <v>3580385.2870000037</v>
      </c>
      <c r="M46" s="265">
        <v>3211060.1469999989</v>
      </c>
      <c r="N46" s="265">
        <v>3030629.7509999997</v>
      </c>
      <c r="O46" s="356">
        <v>36975965.642999999</v>
      </c>
    </row>
    <row r="47" spans="2:15" x14ac:dyDescent="0.2">
      <c r="B47" s="313" t="s">
        <v>166</v>
      </c>
      <c r="C47" s="265">
        <v>90437.582999999984</v>
      </c>
      <c r="D47" s="265">
        <v>126934.40399999998</v>
      </c>
      <c r="E47" s="265">
        <v>105447.71800000002</v>
      </c>
      <c r="F47" s="265">
        <v>97371.326000000001</v>
      </c>
      <c r="G47" s="265">
        <v>110764.826</v>
      </c>
      <c r="H47" s="265">
        <v>111915.78000000001</v>
      </c>
      <c r="I47" s="265">
        <v>98293.316000000006</v>
      </c>
      <c r="J47" s="265">
        <v>93156.073000000004</v>
      </c>
      <c r="K47" s="265">
        <v>103631.769</v>
      </c>
      <c r="L47" s="265">
        <v>103161.01500000006</v>
      </c>
      <c r="M47" s="265">
        <v>85372.470000000045</v>
      </c>
      <c r="N47" s="265">
        <v>66524.746000000014</v>
      </c>
      <c r="O47" s="356">
        <v>1193011.0260000001</v>
      </c>
    </row>
    <row r="48" spans="2:15" x14ac:dyDescent="0.2">
      <c r="B48" s="313" t="s">
        <v>167</v>
      </c>
      <c r="C48" s="265">
        <v>935657.62700000021</v>
      </c>
      <c r="D48" s="265">
        <v>886808.50300000084</v>
      </c>
      <c r="E48" s="265">
        <v>1146926.2139999992</v>
      </c>
      <c r="F48" s="265">
        <v>994625.20399999968</v>
      </c>
      <c r="G48" s="265">
        <v>1116447.9300000006</v>
      </c>
      <c r="H48" s="265">
        <v>990475.29699999967</v>
      </c>
      <c r="I48" s="265">
        <v>899769.39300000027</v>
      </c>
      <c r="J48" s="265">
        <v>1080919.9130000002</v>
      </c>
      <c r="K48" s="265">
        <v>983296.99000000011</v>
      </c>
      <c r="L48" s="265">
        <v>798924.67199999921</v>
      </c>
      <c r="M48" s="265">
        <v>1032841.596</v>
      </c>
      <c r="N48" s="265">
        <v>898346.71299999929</v>
      </c>
      <c r="O48" s="356">
        <v>11765040.051999999</v>
      </c>
    </row>
    <row r="49" spans="2:15" x14ac:dyDescent="0.2">
      <c r="B49" s="313" t="s">
        <v>168</v>
      </c>
      <c r="C49" s="265">
        <v>337617.03200000012</v>
      </c>
      <c r="D49" s="265">
        <v>342234.33800000011</v>
      </c>
      <c r="E49" s="265">
        <v>359723.663</v>
      </c>
      <c r="F49" s="265">
        <v>310079.75600000023</v>
      </c>
      <c r="G49" s="265">
        <v>355808.52599999995</v>
      </c>
      <c r="H49" s="265">
        <v>301657.12600000005</v>
      </c>
      <c r="I49" s="265">
        <v>324135.46699999995</v>
      </c>
      <c r="J49" s="265">
        <v>346374.55000000005</v>
      </c>
      <c r="K49" s="265">
        <v>308191.01400000008</v>
      </c>
      <c r="L49" s="265">
        <v>335243.73300000007</v>
      </c>
      <c r="M49" s="265">
        <v>318088.25900000008</v>
      </c>
      <c r="N49" s="265">
        <v>284453.34900000016</v>
      </c>
      <c r="O49" s="356">
        <v>3923606.813000001</v>
      </c>
    </row>
    <row r="50" spans="2:15" x14ac:dyDescent="0.2">
      <c r="B50" s="316" t="s">
        <v>169</v>
      </c>
      <c r="C50" s="299">
        <v>4553080.5089999996</v>
      </c>
      <c r="D50" s="299">
        <v>4299152.8130000001</v>
      </c>
      <c r="E50" s="299">
        <v>5397435.373999997</v>
      </c>
      <c r="F50" s="299">
        <v>4536011.067999999</v>
      </c>
      <c r="G50" s="299">
        <v>5090535.240000003</v>
      </c>
      <c r="H50" s="299">
        <v>4655233.1989999972</v>
      </c>
      <c r="I50" s="299">
        <v>4510654.4529999997</v>
      </c>
      <c r="J50" s="299">
        <v>4979946.7029999997</v>
      </c>
      <c r="K50" s="299">
        <v>4791173.8639999991</v>
      </c>
      <c r="L50" s="299">
        <v>5120083.8190000029</v>
      </c>
      <c r="M50" s="299">
        <v>4952784.8650000002</v>
      </c>
      <c r="N50" s="299">
        <v>4559884.4809999987</v>
      </c>
      <c r="O50" s="356">
        <v>57445976.388000004</v>
      </c>
    </row>
    <row r="51" spans="2:15" x14ac:dyDescent="0.2">
      <c r="B51" s="329" t="s">
        <v>40</v>
      </c>
      <c r="C51" s="300">
        <v>13278784.721000001</v>
      </c>
      <c r="D51" s="300">
        <v>13627011.485000001</v>
      </c>
      <c r="E51" s="300">
        <v>14128109.882999998</v>
      </c>
      <c r="F51" s="300">
        <v>13034098.759999996</v>
      </c>
      <c r="G51" s="300">
        <v>14103565.629000003</v>
      </c>
      <c r="H51" s="300">
        <v>13240474.226000004</v>
      </c>
      <c r="I51" s="300">
        <v>13758064.198999997</v>
      </c>
      <c r="J51" s="300">
        <v>14578884.638999999</v>
      </c>
      <c r="K51" s="300">
        <v>13158516.815999996</v>
      </c>
      <c r="L51" s="300">
        <v>14253704.035</v>
      </c>
      <c r="M51" s="300">
        <v>14041652.643000003</v>
      </c>
      <c r="N51" s="300">
        <v>13379325.075999998</v>
      </c>
      <c r="O51" s="324">
        <v>164582192.11200002</v>
      </c>
    </row>
    <row r="52" spans="2:15" x14ac:dyDescent="0.2">
      <c r="B52" s="900" t="s">
        <v>171</v>
      </c>
      <c r="C52" s="900"/>
      <c r="D52" s="900"/>
      <c r="E52" s="900"/>
      <c r="F52" s="900"/>
      <c r="G52" s="900"/>
      <c r="H52" s="900"/>
      <c r="I52" s="900"/>
      <c r="J52" s="900"/>
      <c r="K52" s="900"/>
      <c r="L52" s="900"/>
      <c r="M52" s="900"/>
      <c r="N52" s="900"/>
      <c r="O52" s="900"/>
    </row>
    <row r="53" spans="2:15" x14ac:dyDescent="0.2">
      <c r="B53" s="331" t="s">
        <v>149</v>
      </c>
      <c r="C53" s="323">
        <v>1253794.5400000019</v>
      </c>
      <c r="D53" s="323">
        <v>2686669.6509999987</v>
      </c>
      <c r="E53" s="323">
        <v>1632557.2169999985</v>
      </c>
      <c r="F53" s="323">
        <v>1464426.0360000008</v>
      </c>
      <c r="G53" s="323">
        <v>1937033.977999998</v>
      </c>
      <c r="H53" s="323">
        <v>1639006.7129999991</v>
      </c>
      <c r="I53" s="323">
        <v>1957839.2769999991</v>
      </c>
      <c r="J53" s="323">
        <v>1772262.3589999999</v>
      </c>
      <c r="K53" s="323">
        <v>1643799.4169999997</v>
      </c>
      <c r="L53" s="323">
        <v>1621000.835999999</v>
      </c>
      <c r="M53" s="323">
        <v>1664810.8200000012</v>
      </c>
      <c r="N53" s="323">
        <v>1556217.5369999998</v>
      </c>
      <c r="O53" s="324">
        <v>20829418.380999994</v>
      </c>
    </row>
    <row r="54" spans="2:15" x14ac:dyDescent="0.2">
      <c r="B54" s="313" t="s">
        <v>150</v>
      </c>
      <c r="C54" s="265">
        <v>73301.603000000003</v>
      </c>
      <c r="D54" s="265">
        <v>70414.751999999993</v>
      </c>
      <c r="E54" s="265">
        <v>71026.631000000023</v>
      </c>
      <c r="F54" s="265">
        <v>79806.620999999985</v>
      </c>
      <c r="G54" s="265">
        <v>84914.217000000004</v>
      </c>
      <c r="H54" s="265">
        <v>63950.619000000006</v>
      </c>
      <c r="I54" s="265">
        <v>59548.246000000006</v>
      </c>
      <c r="J54" s="265">
        <v>50774.288</v>
      </c>
      <c r="K54" s="265">
        <v>50704.248999999996</v>
      </c>
      <c r="L54" s="265">
        <v>49705.285999999993</v>
      </c>
      <c r="M54" s="265">
        <v>47454.357000000011</v>
      </c>
      <c r="N54" s="265">
        <v>54761.195000000007</v>
      </c>
      <c r="O54" s="356">
        <v>756362.06399999978</v>
      </c>
    </row>
    <row r="55" spans="2:15" x14ac:dyDescent="0.2">
      <c r="B55" s="313" t="s">
        <v>151</v>
      </c>
      <c r="C55" s="265">
        <v>1355117.6389999997</v>
      </c>
      <c r="D55" s="265">
        <v>1153759.2149999999</v>
      </c>
      <c r="E55" s="265">
        <v>1280156.7629999998</v>
      </c>
      <c r="F55" s="265">
        <v>1145902.3779999993</v>
      </c>
      <c r="G55" s="265">
        <v>1257952.4600000002</v>
      </c>
      <c r="H55" s="265">
        <v>1181079.3659999992</v>
      </c>
      <c r="I55" s="265">
        <v>1520985.3229999994</v>
      </c>
      <c r="J55" s="265">
        <v>3140496.151000001</v>
      </c>
      <c r="K55" s="265">
        <v>1926356.5990000013</v>
      </c>
      <c r="L55" s="265">
        <v>1718799.4259999997</v>
      </c>
      <c r="M55" s="265">
        <v>1686889.2290000012</v>
      </c>
      <c r="N55" s="265">
        <v>1436177.6570000006</v>
      </c>
      <c r="O55" s="356">
        <v>18803672.206</v>
      </c>
    </row>
    <row r="56" spans="2:15" x14ac:dyDescent="0.2">
      <c r="B56" s="313" t="s">
        <v>152</v>
      </c>
      <c r="C56" s="265">
        <v>7753.5119999999997</v>
      </c>
      <c r="D56" s="265">
        <v>4864.415</v>
      </c>
      <c r="E56" s="265">
        <v>6477.8010000000004</v>
      </c>
      <c r="F56" s="265">
        <v>9284.7160000000003</v>
      </c>
      <c r="G56" s="265">
        <v>18763.286</v>
      </c>
      <c r="H56" s="265">
        <v>17612.624</v>
      </c>
      <c r="I56" s="265">
        <v>13393.025999999998</v>
      </c>
      <c r="J56" s="265">
        <v>7508.1709999999985</v>
      </c>
      <c r="K56" s="265">
        <v>8114.2759999999989</v>
      </c>
      <c r="L56" s="265">
        <v>10402.575999999999</v>
      </c>
      <c r="M56" s="265">
        <v>11397.89</v>
      </c>
      <c r="N56" s="265">
        <v>11810.177000000001</v>
      </c>
      <c r="O56" s="356">
        <v>127382.46999999999</v>
      </c>
    </row>
    <row r="57" spans="2:15" x14ac:dyDescent="0.2">
      <c r="B57" s="313" t="s">
        <v>153</v>
      </c>
      <c r="C57" s="265">
        <v>1761985.2009999999</v>
      </c>
      <c r="D57" s="265">
        <v>1928331.7709999986</v>
      </c>
      <c r="E57" s="265">
        <v>1929837.4909999992</v>
      </c>
      <c r="F57" s="265">
        <v>1671347.3429999994</v>
      </c>
      <c r="G57" s="265">
        <v>1773463.8839999998</v>
      </c>
      <c r="H57" s="265">
        <v>1633551.0159999998</v>
      </c>
      <c r="I57" s="265">
        <v>1679619.4850000006</v>
      </c>
      <c r="J57" s="265">
        <v>1706245.3719999986</v>
      </c>
      <c r="K57" s="265">
        <v>1608563.815000002</v>
      </c>
      <c r="L57" s="265">
        <v>1713128.8010000002</v>
      </c>
      <c r="M57" s="265">
        <v>1696337.3550000016</v>
      </c>
      <c r="N57" s="265">
        <v>1850382.5669999998</v>
      </c>
      <c r="O57" s="356">
        <v>20952794.100999996</v>
      </c>
    </row>
    <row r="58" spans="2:15" x14ac:dyDescent="0.2">
      <c r="B58" s="313" t="s">
        <v>154</v>
      </c>
      <c r="C58" s="265">
        <v>828358.69499999972</v>
      </c>
      <c r="D58" s="265">
        <v>574629.69799999986</v>
      </c>
      <c r="E58" s="265">
        <v>781046.30499999993</v>
      </c>
      <c r="F58" s="265">
        <v>829319.88999999955</v>
      </c>
      <c r="G58" s="265">
        <v>925485.12000000023</v>
      </c>
      <c r="H58" s="265">
        <v>856800.83599999978</v>
      </c>
      <c r="I58" s="265">
        <v>1157742.9379999989</v>
      </c>
      <c r="J58" s="265">
        <v>948646.19500000041</v>
      </c>
      <c r="K58" s="265">
        <v>1039207.5460000002</v>
      </c>
      <c r="L58" s="265">
        <v>1178800.0480000011</v>
      </c>
      <c r="M58" s="265">
        <v>805521.33700000029</v>
      </c>
      <c r="N58" s="265">
        <v>1057855.7229999998</v>
      </c>
      <c r="O58" s="356">
        <v>10983414.330999998</v>
      </c>
    </row>
    <row r="59" spans="2:15" x14ac:dyDescent="0.2">
      <c r="B59" s="313" t="s">
        <v>155</v>
      </c>
      <c r="C59" s="265">
        <v>2069264.2</v>
      </c>
      <c r="D59" s="265">
        <v>1978563.7230000021</v>
      </c>
      <c r="E59" s="265">
        <v>2050039.3879999993</v>
      </c>
      <c r="F59" s="265">
        <v>2010749.1519999986</v>
      </c>
      <c r="G59" s="265">
        <v>2103285.9590000021</v>
      </c>
      <c r="H59" s="265">
        <v>2121155.3089999994</v>
      </c>
      <c r="I59" s="265">
        <v>2123104.9789999994</v>
      </c>
      <c r="J59" s="265">
        <v>2084137.062000002</v>
      </c>
      <c r="K59" s="265">
        <v>2020232.6090000006</v>
      </c>
      <c r="L59" s="265">
        <v>2061577.6439999989</v>
      </c>
      <c r="M59" s="265">
        <v>2069564.9559999984</v>
      </c>
      <c r="N59" s="265">
        <v>2042834.0860000013</v>
      </c>
      <c r="O59" s="356">
        <v>24734509.067000002</v>
      </c>
    </row>
    <row r="60" spans="2:15" x14ac:dyDescent="0.2">
      <c r="B60" s="313" t="s">
        <v>156</v>
      </c>
      <c r="C60" s="265">
        <v>0</v>
      </c>
      <c r="D60" s="265">
        <v>0</v>
      </c>
      <c r="E60" s="265">
        <v>0</v>
      </c>
      <c r="F60" s="265">
        <v>0</v>
      </c>
      <c r="G60" s="265">
        <v>0</v>
      </c>
      <c r="H60" s="265">
        <v>0</v>
      </c>
      <c r="I60" s="265">
        <v>755.61400000000003</v>
      </c>
      <c r="J60" s="265">
        <v>867.55799999999999</v>
      </c>
      <c r="K60" s="265">
        <v>1672.5909999999999</v>
      </c>
      <c r="L60" s="265">
        <v>1604.0859999999998</v>
      </c>
      <c r="M60" s="265">
        <v>1587.0900000000001</v>
      </c>
      <c r="N60" s="265">
        <v>699.697</v>
      </c>
      <c r="O60" s="356">
        <v>7186.6360000000004</v>
      </c>
    </row>
    <row r="61" spans="2:15" x14ac:dyDescent="0.2">
      <c r="B61" s="262" t="s">
        <v>157</v>
      </c>
      <c r="C61" s="265">
        <v>5543.5309999999999</v>
      </c>
      <c r="D61" s="265">
        <v>6818.6509999999998</v>
      </c>
      <c r="E61" s="265">
        <v>1291.242</v>
      </c>
      <c r="F61" s="265">
        <v>2066.16</v>
      </c>
      <c r="G61" s="265">
        <v>1066876.1890000005</v>
      </c>
      <c r="H61" s="265">
        <v>1372672.2419999999</v>
      </c>
      <c r="I61" s="265">
        <v>1108111.7440000011</v>
      </c>
      <c r="J61" s="265">
        <v>941877.33699999982</v>
      </c>
      <c r="K61" s="265">
        <v>1206945.1100000006</v>
      </c>
      <c r="L61" s="265">
        <v>1292287.0369999991</v>
      </c>
      <c r="M61" s="265">
        <v>1115387.3259999994</v>
      </c>
      <c r="N61" s="265">
        <v>1179292.2050000001</v>
      </c>
      <c r="O61" s="356">
        <v>9299168.7740000002</v>
      </c>
    </row>
    <row r="62" spans="2:15" x14ac:dyDescent="0.2">
      <c r="B62" s="313" t="s">
        <v>158</v>
      </c>
      <c r="C62" s="265">
        <v>1198.184</v>
      </c>
      <c r="D62" s="265">
        <v>1407.163</v>
      </c>
      <c r="E62" s="265">
        <v>2319.0429999999997</v>
      </c>
      <c r="F62" s="265">
        <v>4187.7310000000007</v>
      </c>
      <c r="G62" s="265">
        <v>7193.8030000000008</v>
      </c>
      <c r="H62" s="265">
        <v>7934.7930000000006</v>
      </c>
      <c r="I62" s="265">
        <v>11790.759000000002</v>
      </c>
      <c r="J62" s="265">
        <v>13954.538999999999</v>
      </c>
      <c r="K62" s="265">
        <v>15583.760000000002</v>
      </c>
      <c r="L62" s="265">
        <v>8575.8140000000003</v>
      </c>
      <c r="M62" s="265">
        <v>4007.011</v>
      </c>
      <c r="N62" s="265">
        <v>4114.2550000000001</v>
      </c>
      <c r="O62" s="356">
        <v>82266.854999999996</v>
      </c>
    </row>
    <row r="63" spans="2:15" x14ac:dyDescent="0.2">
      <c r="B63" s="313" t="s">
        <v>159</v>
      </c>
      <c r="C63" s="265">
        <v>1501366.5980000021</v>
      </c>
      <c r="D63" s="265">
        <v>1319313.3320000002</v>
      </c>
      <c r="E63" s="265">
        <v>1298074.6919999998</v>
      </c>
      <c r="F63" s="265">
        <v>1315736.6070000001</v>
      </c>
      <c r="G63" s="265">
        <v>0</v>
      </c>
      <c r="H63" s="265">
        <v>0</v>
      </c>
      <c r="I63" s="265">
        <v>0</v>
      </c>
      <c r="J63" s="265">
        <v>0</v>
      </c>
      <c r="K63" s="265">
        <v>0</v>
      </c>
      <c r="L63" s="265">
        <v>0</v>
      </c>
      <c r="M63" s="265">
        <v>0</v>
      </c>
      <c r="N63" s="265">
        <v>0</v>
      </c>
      <c r="O63" s="356">
        <v>5434491.2290000021</v>
      </c>
    </row>
    <row r="64" spans="2:15" x14ac:dyDescent="0.2">
      <c r="B64" s="313" t="s">
        <v>160</v>
      </c>
      <c r="C64" s="265">
        <v>0</v>
      </c>
      <c r="D64" s="265">
        <v>1217.7170000000001</v>
      </c>
      <c r="E64" s="265">
        <v>917.83100000000002</v>
      </c>
      <c r="F64" s="265">
        <v>817.80399999999997</v>
      </c>
      <c r="G64" s="265">
        <v>3602.7280000000001</v>
      </c>
      <c r="H64" s="265">
        <v>2445.4319999999998</v>
      </c>
      <c r="I64" s="265">
        <v>629.08000000000004</v>
      </c>
      <c r="J64" s="265">
        <v>0</v>
      </c>
      <c r="K64" s="265">
        <v>0</v>
      </c>
      <c r="L64" s="265">
        <v>627.18499999999995</v>
      </c>
      <c r="M64" s="265">
        <v>4327.4590000000007</v>
      </c>
      <c r="N64" s="265">
        <v>4324.9759999999997</v>
      </c>
      <c r="O64" s="356">
        <v>18910.212</v>
      </c>
    </row>
    <row r="65" spans="2:15" x14ac:dyDescent="0.2">
      <c r="B65" s="313" t="s">
        <v>161</v>
      </c>
      <c r="C65" s="265">
        <v>0</v>
      </c>
      <c r="D65" s="265">
        <v>0</v>
      </c>
      <c r="E65" s="265">
        <v>0</v>
      </c>
      <c r="F65" s="265">
        <v>1957.0329999999999</v>
      </c>
      <c r="G65" s="265">
        <v>1956.963</v>
      </c>
      <c r="H65" s="265">
        <v>1397.8989999999999</v>
      </c>
      <c r="I65" s="265">
        <v>0</v>
      </c>
      <c r="J65" s="265">
        <v>0</v>
      </c>
      <c r="K65" s="265">
        <v>0</v>
      </c>
      <c r="L65" s="265">
        <v>0</v>
      </c>
      <c r="M65" s="265">
        <v>0</v>
      </c>
      <c r="N65" s="265">
        <v>0</v>
      </c>
      <c r="O65" s="356">
        <v>5311.8950000000004</v>
      </c>
    </row>
    <row r="66" spans="2:15" x14ac:dyDescent="0.2">
      <c r="B66" s="313" t="s">
        <v>162</v>
      </c>
      <c r="C66" s="265">
        <v>353935.85300000018</v>
      </c>
      <c r="D66" s="265">
        <v>324977.07799999986</v>
      </c>
      <c r="E66" s="265">
        <v>338821.54</v>
      </c>
      <c r="F66" s="265">
        <v>345566.02800000034</v>
      </c>
      <c r="G66" s="265">
        <v>393010.68700000003</v>
      </c>
      <c r="H66" s="265">
        <v>355113.95100000012</v>
      </c>
      <c r="I66" s="265">
        <v>426943.87700000027</v>
      </c>
      <c r="J66" s="265">
        <v>697413.63799999992</v>
      </c>
      <c r="K66" s="265">
        <v>489992.77599999995</v>
      </c>
      <c r="L66" s="265">
        <v>471886.17699999985</v>
      </c>
      <c r="M66" s="265">
        <v>392509.76200000005</v>
      </c>
      <c r="N66" s="265">
        <v>357373.16099999996</v>
      </c>
      <c r="O66" s="356">
        <v>4947544.5280000018</v>
      </c>
    </row>
    <row r="67" spans="2:15" x14ac:dyDescent="0.2">
      <c r="B67" s="316" t="s">
        <v>163</v>
      </c>
      <c r="C67" s="299">
        <v>7957825.0160000026</v>
      </c>
      <c r="D67" s="299">
        <v>7364297.5150000006</v>
      </c>
      <c r="E67" s="299">
        <v>7760008.7269999972</v>
      </c>
      <c r="F67" s="299">
        <v>7416741.4629999958</v>
      </c>
      <c r="G67" s="299">
        <v>7636505.2960000038</v>
      </c>
      <c r="H67" s="299">
        <v>7613714.0869999975</v>
      </c>
      <c r="I67" s="299">
        <v>8102625.0709999995</v>
      </c>
      <c r="J67" s="299">
        <v>9591920.3110000025</v>
      </c>
      <c r="K67" s="299">
        <v>8367373.331000004</v>
      </c>
      <c r="L67" s="299">
        <v>8507394.0799999982</v>
      </c>
      <c r="M67" s="299">
        <v>7834983.7720000008</v>
      </c>
      <c r="N67" s="299">
        <v>7999625.699000001</v>
      </c>
      <c r="O67" s="356">
        <v>96153014.368000016</v>
      </c>
    </row>
    <row r="68" spans="2:15" x14ac:dyDescent="0.2">
      <c r="B68" s="313" t="s">
        <v>164</v>
      </c>
      <c r="C68" s="265">
        <v>341761.22299999994</v>
      </c>
      <c r="D68" s="265">
        <v>295446.33</v>
      </c>
      <c r="E68" s="265">
        <v>337958.81399999978</v>
      </c>
      <c r="F68" s="265">
        <v>270300.54200000002</v>
      </c>
      <c r="G68" s="265">
        <v>356607.54500000022</v>
      </c>
      <c r="H68" s="265">
        <v>307043.17599999992</v>
      </c>
      <c r="I68" s="265">
        <v>322473.18799999985</v>
      </c>
      <c r="J68" s="265">
        <v>316505.08199999999</v>
      </c>
      <c r="K68" s="265">
        <v>298170.49200000009</v>
      </c>
      <c r="L68" s="265">
        <v>298451.20799999993</v>
      </c>
      <c r="M68" s="265">
        <v>365751.62400000001</v>
      </c>
      <c r="N68" s="265">
        <v>339881.91199999995</v>
      </c>
      <c r="O68" s="355">
        <v>3850351.1359999999</v>
      </c>
    </row>
    <row r="69" spans="2:15" x14ac:dyDescent="0.2">
      <c r="B69" s="313" t="s">
        <v>165</v>
      </c>
      <c r="C69" s="265">
        <v>3439343.9770000032</v>
      </c>
      <c r="D69" s="265">
        <v>2646701.6969999978</v>
      </c>
      <c r="E69" s="265">
        <v>3325379.7800000007</v>
      </c>
      <c r="F69" s="265">
        <v>2973555.3789999988</v>
      </c>
      <c r="G69" s="265">
        <v>3129097.2889999971</v>
      </c>
      <c r="H69" s="265">
        <v>3119389.3230000003</v>
      </c>
      <c r="I69" s="265">
        <v>3212023.9660000005</v>
      </c>
      <c r="J69" s="265">
        <v>3253683.3779999954</v>
      </c>
      <c r="K69" s="265">
        <v>3381118.4779999992</v>
      </c>
      <c r="L69" s="265">
        <v>3803385.8670000052</v>
      </c>
      <c r="M69" s="265">
        <v>3541866.4790000035</v>
      </c>
      <c r="N69" s="265">
        <v>3469539.0650000023</v>
      </c>
      <c r="O69" s="356">
        <v>39295084.678000011</v>
      </c>
    </row>
    <row r="70" spans="2:15" x14ac:dyDescent="0.2">
      <c r="B70" s="313" t="s">
        <v>166</v>
      </c>
      <c r="C70" s="265">
        <v>105589.66599999998</v>
      </c>
      <c r="D70" s="265">
        <v>97810.307999999961</v>
      </c>
      <c r="E70" s="265">
        <v>117838.17800000003</v>
      </c>
      <c r="F70" s="265">
        <v>114397.85200000004</v>
      </c>
      <c r="G70" s="265">
        <v>116701.08200000002</v>
      </c>
      <c r="H70" s="265">
        <v>106624.59899999999</v>
      </c>
      <c r="I70" s="265">
        <v>110508.18400000008</v>
      </c>
      <c r="J70" s="265">
        <v>114495.33800000011</v>
      </c>
      <c r="K70" s="265">
        <v>105850.54299999996</v>
      </c>
      <c r="L70" s="265">
        <v>107960.62200000002</v>
      </c>
      <c r="M70" s="265">
        <v>101659.66300000003</v>
      </c>
      <c r="N70" s="265">
        <v>109351.65699999995</v>
      </c>
      <c r="O70" s="356">
        <v>1308787.692</v>
      </c>
    </row>
    <row r="71" spans="2:15" x14ac:dyDescent="0.2">
      <c r="B71" s="313" t="s">
        <v>167</v>
      </c>
      <c r="C71" s="265">
        <v>1044815.462000001</v>
      </c>
      <c r="D71" s="265">
        <v>1022331.639</v>
      </c>
      <c r="E71" s="265">
        <v>1199209.4879999997</v>
      </c>
      <c r="F71" s="265">
        <v>951237.09999999939</v>
      </c>
      <c r="G71" s="265">
        <v>1131533.7940000005</v>
      </c>
      <c r="H71" s="265">
        <v>1089763.9219999991</v>
      </c>
      <c r="I71" s="265">
        <v>1018579.9999999995</v>
      </c>
      <c r="J71" s="265">
        <v>1142494.0349999999</v>
      </c>
      <c r="K71" s="265">
        <v>1039786.197</v>
      </c>
      <c r="L71" s="265">
        <v>877795.89700000058</v>
      </c>
      <c r="M71" s="265">
        <v>1219179.9789999998</v>
      </c>
      <c r="N71" s="265">
        <v>1048523.7989999995</v>
      </c>
      <c r="O71" s="356">
        <v>12785251.311999999</v>
      </c>
    </row>
    <row r="72" spans="2:15" x14ac:dyDescent="0.2">
      <c r="B72" s="313" t="s">
        <v>168</v>
      </c>
      <c r="C72" s="265">
        <v>378241.12600000011</v>
      </c>
      <c r="D72" s="265">
        <v>328473.81399999995</v>
      </c>
      <c r="E72" s="265">
        <v>368202.43699999998</v>
      </c>
      <c r="F72" s="265">
        <v>329136.2240000001</v>
      </c>
      <c r="G72" s="265">
        <v>352007.20100000041</v>
      </c>
      <c r="H72" s="265">
        <v>343933.13200000004</v>
      </c>
      <c r="I72" s="265">
        <v>361365.81900000013</v>
      </c>
      <c r="J72" s="265">
        <v>387622.87600000005</v>
      </c>
      <c r="K72" s="265">
        <v>338964.39799999993</v>
      </c>
      <c r="L72" s="265">
        <v>329281.538</v>
      </c>
      <c r="M72" s="265">
        <v>325506.11900000018</v>
      </c>
      <c r="N72" s="265">
        <v>349511.90000000014</v>
      </c>
      <c r="O72" s="356">
        <v>4192246.5840000017</v>
      </c>
    </row>
    <row r="73" spans="2:15" x14ac:dyDescent="0.2">
      <c r="B73" s="316" t="s">
        <v>169</v>
      </c>
      <c r="C73" s="299">
        <v>5309751.4540000046</v>
      </c>
      <c r="D73" s="299">
        <v>4390763.7879999978</v>
      </c>
      <c r="E73" s="299">
        <v>5348588.6969999997</v>
      </c>
      <c r="F73" s="299">
        <v>4638627.0969999982</v>
      </c>
      <c r="G73" s="299">
        <v>5085946.9109999985</v>
      </c>
      <c r="H73" s="299">
        <v>4966754.1519999998</v>
      </c>
      <c r="I73" s="299">
        <v>5024951.1569999997</v>
      </c>
      <c r="J73" s="299">
        <v>5214800.7089999951</v>
      </c>
      <c r="K73" s="299">
        <v>5163890.1079999991</v>
      </c>
      <c r="L73" s="299">
        <v>5416875.1320000058</v>
      </c>
      <c r="M73" s="299">
        <v>5553963.8640000029</v>
      </c>
      <c r="N73" s="299">
        <v>5316808.3330000024</v>
      </c>
      <c r="O73" s="357">
        <v>61431721.401999995</v>
      </c>
    </row>
    <row r="74" spans="2:15" x14ac:dyDescent="0.2">
      <c r="B74" s="329" t="s">
        <v>40</v>
      </c>
      <c r="C74" s="300">
        <v>14521371.010000009</v>
      </c>
      <c r="D74" s="300">
        <v>14441730.953999998</v>
      </c>
      <c r="E74" s="300">
        <v>14741154.640999995</v>
      </c>
      <c r="F74" s="300">
        <v>13519794.595999995</v>
      </c>
      <c r="G74" s="300">
        <v>14659486.185000001</v>
      </c>
      <c r="H74" s="300">
        <v>14219474.951999996</v>
      </c>
      <c r="I74" s="300">
        <v>15085415.504999999</v>
      </c>
      <c r="J74" s="300">
        <v>16578983.378999997</v>
      </c>
      <c r="K74" s="300">
        <v>15175062.856000002</v>
      </c>
      <c r="L74" s="300">
        <v>15545270.048000004</v>
      </c>
      <c r="M74" s="300">
        <v>15053758.456000004</v>
      </c>
      <c r="N74" s="300">
        <v>14872651.569000004</v>
      </c>
      <c r="O74" s="356">
        <v>178414154.15099999</v>
      </c>
    </row>
    <row r="75" spans="2:15" x14ac:dyDescent="0.2">
      <c r="B75" s="900" t="s">
        <v>172</v>
      </c>
      <c r="C75" s="900"/>
      <c r="D75" s="900"/>
      <c r="E75" s="900"/>
      <c r="F75" s="900"/>
      <c r="G75" s="900"/>
      <c r="H75" s="900"/>
      <c r="I75" s="900"/>
      <c r="J75" s="900"/>
      <c r="K75" s="900"/>
      <c r="L75" s="900"/>
      <c r="M75" s="900"/>
      <c r="N75" s="900"/>
      <c r="O75" s="900"/>
    </row>
    <row r="76" spans="2:15" x14ac:dyDescent="0.2">
      <c r="B76" s="313" t="s">
        <v>149</v>
      </c>
      <c r="C76" s="336">
        <v>9210.6139999999996</v>
      </c>
      <c r="D76" s="336">
        <v>14042.785000000005</v>
      </c>
      <c r="E76" s="336">
        <v>16289.933999999997</v>
      </c>
      <c r="F76" s="336">
        <v>8807.1799999999967</v>
      </c>
      <c r="G76" s="336">
        <v>10317.570999999998</v>
      </c>
      <c r="H76" s="336">
        <v>7351.0139999999992</v>
      </c>
      <c r="I76" s="336">
        <v>11817.309999999998</v>
      </c>
      <c r="J76" s="336">
        <v>9328.8670000000002</v>
      </c>
      <c r="K76" s="336">
        <v>7953.3250000000016</v>
      </c>
      <c r="L76" s="336">
        <v>16661.030999999999</v>
      </c>
      <c r="M76" s="336">
        <v>9769.9270000000015</v>
      </c>
      <c r="N76" s="336">
        <v>9199.0110000000004</v>
      </c>
      <c r="O76" s="355">
        <v>130748.56899999997</v>
      </c>
    </row>
    <row r="77" spans="2:15" x14ac:dyDescent="0.2">
      <c r="B77" s="329" t="s">
        <v>40</v>
      </c>
      <c r="C77" s="301">
        <v>9210.6139999999996</v>
      </c>
      <c r="D77" s="301">
        <v>14042.785000000005</v>
      </c>
      <c r="E77" s="301">
        <v>16289.933999999997</v>
      </c>
      <c r="F77" s="301">
        <v>8807.1799999999967</v>
      </c>
      <c r="G77" s="301">
        <v>10317.570999999998</v>
      </c>
      <c r="H77" s="301">
        <v>7351.0139999999992</v>
      </c>
      <c r="I77" s="301">
        <v>11817.309999999998</v>
      </c>
      <c r="J77" s="301">
        <v>9328.8670000000002</v>
      </c>
      <c r="K77" s="301">
        <v>7953.3250000000016</v>
      </c>
      <c r="L77" s="301">
        <v>16661.030999999999</v>
      </c>
      <c r="M77" s="301">
        <v>9769.9270000000015</v>
      </c>
      <c r="N77" s="301">
        <v>9199.0110000000004</v>
      </c>
      <c r="O77" s="357">
        <v>130748.56899999997</v>
      </c>
    </row>
    <row r="78" spans="2:15" x14ac:dyDescent="0.2">
      <c r="B78" s="1360" t="s">
        <v>179</v>
      </c>
      <c r="C78" s="1360"/>
      <c r="D78" s="1360"/>
      <c r="E78" s="1360"/>
      <c r="F78" s="1360"/>
      <c r="G78" s="1360"/>
      <c r="H78" s="1360"/>
      <c r="I78" s="1360"/>
      <c r="J78" s="1360"/>
      <c r="K78" s="1360"/>
      <c r="L78" s="1360"/>
      <c r="M78" s="1360"/>
      <c r="N78" s="1360"/>
      <c r="O78" s="1360"/>
    </row>
    <row r="79" spans="2:15" x14ac:dyDescent="0.2">
      <c r="B79" s="316" t="s">
        <v>149</v>
      </c>
      <c r="C79" s="339">
        <v>139113.53499999997</v>
      </c>
      <c r="D79" s="339">
        <v>583710.75300000014</v>
      </c>
      <c r="E79" s="339">
        <v>181275.27200000003</v>
      </c>
      <c r="F79" s="339">
        <v>331947.71099999966</v>
      </c>
      <c r="G79" s="339">
        <v>303083.81600000017</v>
      </c>
      <c r="H79" s="339">
        <v>288796.04100000014</v>
      </c>
      <c r="I79" s="339">
        <v>372680.65899999975</v>
      </c>
      <c r="J79" s="339">
        <v>471539.04900000029</v>
      </c>
      <c r="K79" s="339">
        <v>371923.13400000025</v>
      </c>
      <c r="L79" s="339">
        <v>410682.21799999964</v>
      </c>
      <c r="M79" s="339">
        <v>480593.46699999983</v>
      </c>
      <c r="N79" s="339">
        <v>423218.08000000019</v>
      </c>
      <c r="O79" s="357">
        <v>4358563.7349999994</v>
      </c>
    </row>
    <row r="80" spans="2:15" x14ac:dyDescent="0.2">
      <c r="B80" s="313" t="s">
        <v>150</v>
      </c>
      <c r="C80" s="263">
        <v>28428.822</v>
      </c>
      <c r="D80" s="263">
        <v>19005.531999999999</v>
      </c>
      <c r="E80" s="263">
        <v>29157.484999999993</v>
      </c>
      <c r="F80" s="263">
        <v>26169.281000000003</v>
      </c>
      <c r="G80" s="263">
        <v>26699.937000000009</v>
      </c>
      <c r="H80" s="263">
        <v>29037.439000000006</v>
      </c>
      <c r="I80" s="263">
        <v>28721.323000000008</v>
      </c>
      <c r="J80" s="263">
        <v>29472.885000000006</v>
      </c>
      <c r="K80" s="263">
        <v>30858.123999999989</v>
      </c>
      <c r="L80" s="263">
        <v>26883.038000000004</v>
      </c>
      <c r="M80" s="263">
        <v>27501.665000000005</v>
      </c>
      <c r="N80" s="263">
        <v>23852.658999999996</v>
      </c>
      <c r="O80" s="355">
        <v>325788.19</v>
      </c>
    </row>
    <row r="81" spans="2:15" x14ac:dyDescent="0.2">
      <c r="B81" s="313" t="s">
        <v>151</v>
      </c>
      <c r="C81" s="265">
        <v>322410.11800000002</v>
      </c>
      <c r="D81" s="265">
        <v>247715.65900000004</v>
      </c>
      <c r="E81" s="265">
        <v>357680.77600000007</v>
      </c>
      <c r="F81" s="265">
        <v>266349.95599999995</v>
      </c>
      <c r="G81" s="265">
        <v>319761.39500000019</v>
      </c>
      <c r="H81" s="265">
        <v>313377.45399999968</v>
      </c>
      <c r="I81" s="265">
        <v>401830.25699999998</v>
      </c>
      <c r="J81" s="265">
        <v>580300.53699999978</v>
      </c>
      <c r="K81" s="265">
        <v>473263.50899999955</v>
      </c>
      <c r="L81" s="265">
        <v>459277.98199999996</v>
      </c>
      <c r="M81" s="265">
        <v>418558.61499999982</v>
      </c>
      <c r="N81" s="265">
        <v>383255.83699999982</v>
      </c>
      <c r="O81" s="356">
        <v>4543782.0949999988</v>
      </c>
    </row>
    <row r="82" spans="2:15" x14ac:dyDescent="0.2">
      <c r="B82" s="313" t="s">
        <v>152</v>
      </c>
      <c r="C82" s="265">
        <v>270.39600000000002</v>
      </c>
      <c r="D82" s="265">
        <v>2058.5320000000002</v>
      </c>
      <c r="E82" s="265">
        <v>4587.6819999999998</v>
      </c>
      <c r="F82" s="265">
        <v>2265.306</v>
      </c>
      <c r="G82" s="265">
        <v>1394.5010000000002</v>
      </c>
      <c r="H82" s="265">
        <v>6751.22</v>
      </c>
      <c r="I82" s="265">
        <v>3206.8519999999999</v>
      </c>
      <c r="J82" s="265">
        <v>4548.6469999999999</v>
      </c>
      <c r="K82" s="265">
        <v>4138.13</v>
      </c>
      <c r="L82" s="265">
        <v>3721.8710000000001</v>
      </c>
      <c r="M82" s="265">
        <v>1715.711</v>
      </c>
      <c r="N82" s="265">
        <v>1397.4369999999999</v>
      </c>
      <c r="O82" s="356">
        <v>36056.285000000003</v>
      </c>
    </row>
    <row r="83" spans="2:15" x14ac:dyDescent="0.2">
      <c r="B83" s="313" t="s">
        <v>153</v>
      </c>
      <c r="C83" s="265">
        <v>497141.34899999999</v>
      </c>
      <c r="D83" s="265">
        <v>434415.32599999994</v>
      </c>
      <c r="E83" s="265">
        <v>493507.92699999985</v>
      </c>
      <c r="F83" s="265">
        <v>371788.67699999979</v>
      </c>
      <c r="G83" s="265">
        <v>503107.2429999999</v>
      </c>
      <c r="H83" s="265">
        <v>512043.80200000049</v>
      </c>
      <c r="I83" s="265">
        <v>564677.24899999972</v>
      </c>
      <c r="J83" s="265">
        <v>528179.33799999987</v>
      </c>
      <c r="K83" s="265">
        <v>398085.97499999986</v>
      </c>
      <c r="L83" s="265">
        <v>454253.54400000023</v>
      </c>
      <c r="M83" s="265">
        <v>473821.57099999965</v>
      </c>
      <c r="N83" s="265">
        <v>474974.37599999993</v>
      </c>
      <c r="O83" s="356">
        <v>5705996.3769999994</v>
      </c>
    </row>
    <row r="84" spans="2:15" x14ac:dyDescent="0.2">
      <c r="B84" s="313" t="s">
        <v>154</v>
      </c>
      <c r="C84" s="265">
        <v>218360.14799999996</v>
      </c>
      <c r="D84" s="265">
        <v>169367.03300000002</v>
      </c>
      <c r="E84" s="265">
        <v>213664.84700000001</v>
      </c>
      <c r="F84" s="265">
        <v>203439.17600000004</v>
      </c>
      <c r="G84" s="265">
        <v>278102.74600000004</v>
      </c>
      <c r="H84" s="265">
        <v>261066.13499999986</v>
      </c>
      <c r="I84" s="265">
        <v>352032.71199999971</v>
      </c>
      <c r="J84" s="265">
        <v>323218.56200000003</v>
      </c>
      <c r="K84" s="265">
        <v>309381.85400000022</v>
      </c>
      <c r="L84" s="265">
        <v>323340.37399999972</v>
      </c>
      <c r="M84" s="265">
        <v>306334.52300000004</v>
      </c>
      <c r="N84" s="265">
        <v>296813.78400000022</v>
      </c>
      <c r="O84" s="356">
        <v>3255121.8939999994</v>
      </c>
    </row>
    <row r="85" spans="2:15" x14ac:dyDescent="0.2">
      <c r="B85" s="313" t="s">
        <v>155</v>
      </c>
      <c r="C85" s="265">
        <v>467932.87399999984</v>
      </c>
      <c r="D85" s="265">
        <v>438803.01199999981</v>
      </c>
      <c r="E85" s="265">
        <v>457410.15100000019</v>
      </c>
      <c r="F85" s="265">
        <v>466366.50700000027</v>
      </c>
      <c r="G85" s="265">
        <v>582615.12</v>
      </c>
      <c r="H85" s="265">
        <v>580217.28200000024</v>
      </c>
      <c r="I85" s="265">
        <v>573078.05599999987</v>
      </c>
      <c r="J85" s="265">
        <v>629737.98700000031</v>
      </c>
      <c r="K85" s="265">
        <v>650070.67599999928</v>
      </c>
      <c r="L85" s="265">
        <v>646700.39999999921</v>
      </c>
      <c r="M85" s="265">
        <v>645899.20799999987</v>
      </c>
      <c r="N85" s="265">
        <v>593116.1939999999</v>
      </c>
      <c r="O85" s="356">
        <v>6731947.4669999992</v>
      </c>
    </row>
    <row r="86" spans="2:15" x14ac:dyDescent="0.2">
      <c r="B86" s="313" t="s">
        <v>156</v>
      </c>
      <c r="C86" s="265"/>
      <c r="D86" s="265"/>
      <c r="E86" s="265"/>
      <c r="F86" s="265"/>
      <c r="G86" s="265"/>
      <c r="H86" s="265"/>
      <c r="I86" s="265"/>
      <c r="J86" s="265"/>
      <c r="K86" s="265"/>
      <c r="L86" s="265"/>
      <c r="M86" s="265"/>
      <c r="N86" s="265"/>
      <c r="O86" s="356">
        <v>0</v>
      </c>
    </row>
    <row r="87" spans="2:15" x14ac:dyDescent="0.2">
      <c r="B87" s="262" t="s">
        <v>157</v>
      </c>
      <c r="C87" s="265">
        <v>2024.1959999999999</v>
      </c>
      <c r="D87" s="265">
        <v>1625.2439999999999</v>
      </c>
      <c r="E87" s="265">
        <v>2060.0740000000001</v>
      </c>
      <c r="F87" s="265">
        <v>1693.7260000000001</v>
      </c>
      <c r="G87" s="265">
        <v>347778.99599999987</v>
      </c>
      <c r="H87" s="265">
        <v>565464.30200000014</v>
      </c>
      <c r="I87" s="265">
        <v>509751.04199999972</v>
      </c>
      <c r="J87" s="265">
        <v>668266.58600000036</v>
      </c>
      <c r="K87" s="265">
        <v>476189.63500000001</v>
      </c>
      <c r="L87" s="265">
        <v>434238.69899999991</v>
      </c>
      <c r="M87" s="265">
        <v>575575.14799999981</v>
      </c>
      <c r="N87" s="265">
        <v>530791.52499999991</v>
      </c>
      <c r="O87" s="356">
        <v>4115459.173</v>
      </c>
    </row>
    <row r="88" spans="2:15" x14ac:dyDescent="0.2">
      <c r="B88" s="313" t="s">
        <v>158</v>
      </c>
      <c r="C88" s="265">
        <v>3193.2269999999999</v>
      </c>
      <c r="D88" s="265">
        <v>889.14599999999996</v>
      </c>
      <c r="E88" s="265">
        <v>1913.7349999999999</v>
      </c>
      <c r="F88" s="265">
        <v>1057.4580000000001</v>
      </c>
      <c r="G88" s="265">
        <v>1666.567</v>
      </c>
      <c r="H88" s="265">
        <v>2496.335</v>
      </c>
      <c r="I88" s="265">
        <v>1431.963</v>
      </c>
      <c r="J88" s="265">
        <v>2435.8720000000003</v>
      </c>
      <c r="K88" s="265">
        <v>978.27800000000002</v>
      </c>
      <c r="L88" s="265">
        <v>442.12600000000003</v>
      </c>
      <c r="M88" s="265">
        <v>2195.8750000000005</v>
      </c>
      <c r="N88" s="265">
        <v>1788.0379999999998</v>
      </c>
      <c r="O88" s="356">
        <v>20488.619999999995</v>
      </c>
    </row>
    <row r="89" spans="2:15" x14ac:dyDescent="0.2">
      <c r="B89" s="313" t="s">
        <v>159</v>
      </c>
      <c r="C89" s="265">
        <v>517643.38600000006</v>
      </c>
      <c r="D89" s="265">
        <v>467233.08899999986</v>
      </c>
      <c r="E89" s="265">
        <v>490536.22400000005</v>
      </c>
      <c r="F89" s="265">
        <v>500566.3029999999</v>
      </c>
      <c r="G89" s="265">
        <v>0</v>
      </c>
      <c r="H89" s="265">
        <v>0</v>
      </c>
      <c r="I89" s="265">
        <v>0</v>
      </c>
      <c r="J89" s="265">
        <v>0</v>
      </c>
      <c r="K89" s="265">
        <v>0</v>
      </c>
      <c r="L89" s="265">
        <v>0</v>
      </c>
      <c r="M89" s="265">
        <v>0</v>
      </c>
      <c r="N89" s="265">
        <v>0</v>
      </c>
      <c r="O89" s="356">
        <v>1975979.0019999999</v>
      </c>
    </row>
    <row r="90" spans="2:15" x14ac:dyDescent="0.2">
      <c r="B90" s="313" t="s">
        <v>160</v>
      </c>
      <c r="C90" s="265">
        <v>315.92899999999997</v>
      </c>
      <c r="D90" s="265">
        <v>0</v>
      </c>
      <c r="E90" s="265">
        <v>0</v>
      </c>
      <c r="F90" s="265">
        <v>256.72300000000001</v>
      </c>
      <c r="G90" s="265">
        <v>0</v>
      </c>
      <c r="H90" s="265">
        <v>141.30600000000001</v>
      </c>
      <c r="I90" s="265">
        <v>169.179</v>
      </c>
      <c r="J90" s="265">
        <v>0</v>
      </c>
      <c r="K90" s="265">
        <v>0</v>
      </c>
      <c r="L90" s="265">
        <v>0</v>
      </c>
      <c r="M90" s="265">
        <v>0</v>
      </c>
      <c r="N90" s="265">
        <v>0</v>
      </c>
      <c r="O90" s="356">
        <v>883.13700000000006</v>
      </c>
    </row>
    <row r="91" spans="2:15" x14ac:dyDescent="0.2">
      <c r="B91" s="313" t="s">
        <v>161</v>
      </c>
      <c r="C91" s="265"/>
      <c r="D91" s="265"/>
      <c r="E91" s="265"/>
      <c r="F91" s="265"/>
      <c r="G91" s="265"/>
      <c r="H91" s="265"/>
      <c r="I91" s="265"/>
      <c r="J91" s="265"/>
      <c r="K91" s="265"/>
      <c r="L91" s="265"/>
      <c r="M91" s="265"/>
      <c r="N91" s="265"/>
      <c r="O91" s="356">
        <v>0</v>
      </c>
    </row>
    <row r="92" spans="2:15" x14ac:dyDescent="0.2">
      <c r="B92" s="313" t="s">
        <v>162</v>
      </c>
      <c r="C92" s="265">
        <v>72575.011999999973</v>
      </c>
      <c r="D92" s="265">
        <v>55773.630999999979</v>
      </c>
      <c r="E92" s="265">
        <v>71125.944000000032</v>
      </c>
      <c r="F92" s="265">
        <v>49297.208999999981</v>
      </c>
      <c r="G92" s="265">
        <v>76096.744000000006</v>
      </c>
      <c r="H92" s="265">
        <v>74357.048999999985</v>
      </c>
      <c r="I92" s="265">
        <v>85057.221000000063</v>
      </c>
      <c r="J92" s="265">
        <v>143164.44100000002</v>
      </c>
      <c r="K92" s="265">
        <v>97727.754000000015</v>
      </c>
      <c r="L92" s="265">
        <v>98407.332000000009</v>
      </c>
      <c r="M92" s="265">
        <v>81834.225000000006</v>
      </c>
      <c r="N92" s="265">
        <v>72673.789000000019</v>
      </c>
      <c r="O92" s="356">
        <v>978090.35100000014</v>
      </c>
    </row>
    <row r="93" spans="2:15" x14ac:dyDescent="0.2">
      <c r="B93" s="316" t="s">
        <v>163</v>
      </c>
      <c r="C93" s="299">
        <v>2130295.4569999999</v>
      </c>
      <c r="D93" s="299">
        <v>1836886.2039999997</v>
      </c>
      <c r="E93" s="299">
        <v>2121644.8450000007</v>
      </c>
      <c r="F93" s="299">
        <v>1889250.3219999999</v>
      </c>
      <c r="G93" s="299">
        <v>2137223.2490000003</v>
      </c>
      <c r="H93" s="299">
        <v>2344952.3240000005</v>
      </c>
      <c r="I93" s="299">
        <v>2519955.8539999989</v>
      </c>
      <c r="J93" s="299">
        <v>2909324.8550000004</v>
      </c>
      <c r="K93" s="299">
        <v>2440693.9349999991</v>
      </c>
      <c r="L93" s="299">
        <v>2447265.365999999</v>
      </c>
      <c r="M93" s="299">
        <v>2533436.5409999993</v>
      </c>
      <c r="N93" s="299">
        <v>2378663.639</v>
      </c>
      <c r="O93" s="357">
        <v>27689592.590999998</v>
      </c>
    </row>
    <row r="94" spans="2:15" x14ac:dyDescent="0.2">
      <c r="B94" s="313" t="s">
        <v>164</v>
      </c>
      <c r="C94" s="265">
        <v>65723.367999999988</v>
      </c>
      <c r="D94" s="265">
        <v>68068.91800000002</v>
      </c>
      <c r="E94" s="265">
        <v>55742.059000000001</v>
      </c>
      <c r="F94" s="265">
        <v>57158.30799999999</v>
      </c>
      <c r="G94" s="265">
        <v>59192.18299999999</v>
      </c>
      <c r="H94" s="265">
        <v>78128.830000000045</v>
      </c>
      <c r="I94" s="265">
        <v>68964.151999999973</v>
      </c>
      <c r="J94" s="265">
        <v>71021.850999999995</v>
      </c>
      <c r="K94" s="265">
        <v>53922.759000000013</v>
      </c>
      <c r="L94" s="265">
        <v>73226.118999999992</v>
      </c>
      <c r="M94" s="265">
        <v>72800.148000000001</v>
      </c>
      <c r="N94" s="265">
        <v>64209.051000000007</v>
      </c>
      <c r="O94" s="355">
        <v>788157.74600000004</v>
      </c>
    </row>
    <row r="95" spans="2:15" x14ac:dyDescent="0.2">
      <c r="B95" s="313" t="s">
        <v>165</v>
      </c>
      <c r="C95" s="265">
        <v>715575.07699999993</v>
      </c>
      <c r="D95" s="265">
        <v>573447.10700000008</v>
      </c>
      <c r="E95" s="265">
        <v>670703.94100000011</v>
      </c>
      <c r="F95" s="265">
        <v>555077.80899999978</v>
      </c>
      <c r="G95" s="265">
        <v>718656.54600000032</v>
      </c>
      <c r="H95" s="265">
        <v>719858.92599999998</v>
      </c>
      <c r="I95" s="265">
        <v>727876.26399999985</v>
      </c>
      <c r="J95" s="265">
        <v>873004.64899999939</v>
      </c>
      <c r="K95" s="265">
        <v>837954.74300000013</v>
      </c>
      <c r="L95" s="265">
        <v>879055.96699999983</v>
      </c>
      <c r="M95" s="265">
        <v>865558.57800000033</v>
      </c>
      <c r="N95" s="265">
        <v>723552.59399999958</v>
      </c>
      <c r="O95" s="356">
        <v>8860322.2009999994</v>
      </c>
    </row>
    <row r="96" spans="2:15" x14ac:dyDescent="0.2">
      <c r="B96" s="313" t="s">
        <v>166</v>
      </c>
      <c r="C96" s="265">
        <v>18040.598999999998</v>
      </c>
      <c r="D96" s="265">
        <v>17345.366999999998</v>
      </c>
      <c r="E96" s="265">
        <v>23823.513999999996</v>
      </c>
      <c r="F96" s="265">
        <v>17531.085000000006</v>
      </c>
      <c r="G96" s="265">
        <v>18505.607999999997</v>
      </c>
      <c r="H96" s="265">
        <v>21301.879000000001</v>
      </c>
      <c r="I96" s="265">
        <v>20313.737000000001</v>
      </c>
      <c r="J96" s="265">
        <v>18382.345000000001</v>
      </c>
      <c r="K96" s="265">
        <v>29400.914000000004</v>
      </c>
      <c r="L96" s="265">
        <v>17566.623</v>
      </c>
      <c r="M96" s="265">
        <v>24756.212</v>
      </c>
      <c r="N96" s="265">
        <v>12438.365</v>
      </c>
      <c r="O96" s="356">
        <v>239406.24799999999</v>
      </c>
    </row>
    <row r="97" spans="2:15" x14ac:dyDescent="0.2">
      <c r="B97" s="313" t="s">
        <v>167</v>
      </c>
      <c r="C97" s="265">
        <v>212965.10099999994</v>
      </c>
      <c r="D97" s="265">
        <v>222908.514</v>
      </c>
      <c r="E97" s="265">
        <v>212317.54100000003</v>
      </c>
      <c r="F97" s="265">
        <v>205486.53299999985</v>
      </c>
      <c r="G97" s="265">
        <v>237121.66799999995</v>
      </c>
      <c r="H97" s="265">
        <v>238732.804</v>
      </c>
      <c r="I97" s="265">
        <v>197480.60599999994</v>
      </c>
      <c r="J97" s="265">
        <v>214393.70999999993</v>
      </c>
      <c r="K97" s="265">
        <v>237528.53799999983</v>
      </c>
      <c r="L97" s="265">
        <v>193198.32200000001</v>
      </c>
      <c r="M97" s="265">
        <v>263126.99099999992</v>
      </c>
      <c r="N97" s="265">
        <v>241971.09000000017</v>
      </c>
      <c r="O97" s="356">
        <v>2677231.4180000001</v>
      </c>
    </row>
    <row r="98" spans="2:15" x14ac:dyDescent="0.2">
      <c r="B98" s="313" t="s">
        <v>168</v>
      </c>
      <c r="C98" s="265">
        <v>116531.62900000003</v>
      </c>
      <c r="D98" s="265">
        <v>75835.114000000001</v>
      </c>
      <c r="E98" s="265">
        <v>91668.368000000002</v>
      </c>
      <c r="F98" s="265">
        <v>82148.013000000006</v>
      </c>
      <c r="G98" s="265">
        <v>98824.159</v>
      </c>
      <c r="H98" s="265">
        <v>75655.492000000013</v>
      </c>
      <c r="I98" s="265">
        <v>94814.38099999995</v>
      </c>
      <c r="J98" s="265">
        <v>101846.80099999995</v>
      </c>
      <c r="K98" s="265">
        <v>86085.728000000076</v>
      </c>
      <c r="L98" s="265">
        <v>98773.538</v>
      </c>
      <c r="M98" s="265">
        <v>102533.39700000001</v>
      </c>
      <c r="N98" s="265">
        <v>78823.599999999991</v>
      </c>
      <c r="O98" s="356">
        <v>1103540.22</v>
      </c>
    </row>
    <row r="99" spans="2:15" x14ac:dyDescent="0.2">
      <c r="B99" s="316" t="s">
        <v>169</v>
      </c>
      <c r="C99" s="299">
        <v>1128835.774</v>
      </c>
      <c r="D99" s="299">
        <v>957605.02</v>
      </c>
      <c r="E99" s="299">
        <v>1054255.4230000002</v>
      </c>
      <c r="F99" s="299">
        <v>917401.74799999956</v>
      </c>
      <c r="G99" s="299">
        <v>1132300.1640000003</v>
      </c>
      <c r="H99" s="299">
        <v>1133677.9310000001</v>
      </c>
      <c r="I99" s="299">
        <v>1109449.1399999997</v>
      </c>
      <c r="J99" s="299">
        <v>1278649.3559999992</v>
      </c>
      <c r="K99" s="299">
        <v>1244892.682</v>
      </c>
      <c r="L99" s="299">
        <v>1261820.5689999997</v>
      </c>
      <c r="M99" s="299">
        <v>1328775.3260000004</v>
      </c>
      <c r="N99" s="299">
        <v>1120994.6999999997</v>
      </c>
      <c r="O99" s="357">
        <v>13668657.833000001</v>
      </c>
    </row>
    <row r="100" spans="2:15" x14ac:dyDescent="0.2">
      <c r="B100" s="329" t="s">
        <v>40</v>
      </c>
      <c r="C100" s="300">
        <v>3398244.7659999998</v>
      </c>
      <c r="D100" s="300">
        <v>3378201.9769999995</v>
      </c>
      <c r="E100" s="300">
        <v>3357175.540000001</v>
      </c>
      <c r="F100" s="300">
        <v>3138599.780999999</v>
      </c>
      <c r="G100" s="300">
        <v>3572607.2290000007</v>
      </c>
      <c r="H100" s="300">
        <v>3767426.296000001</v>
      </c>
      <c r="I100" s="300">
        <v>4002085.6529999981</v>
      </c>
      <c r="J100" s="300">
        <v>4659513.26</v>
      </c>
      <c r="K100" s="300">
        <v>4057509.7509999992</v>
      </c>
      <c r="L100" s="300">
        <v>4119768.1529999981</v>
      </c>
      <c r="M100" s="300">
        <v>4342805.3339999998</v>
      </c>
      <c r="N100" s="300">
        <v>3922876.4189999998</v>
      </c>
      <c r="O100" s="357">
        <v>45716814.158999994</v>
      </c>
    </row>
    <row r="101" spans="2:15" x14ac:dyDescent="0.2">
      <c r="B101" s="900" t="s">
        <v>174</v>
      </c>
      <c r="C101" s="900"/>
      <c r="D101" s="900"/>
      <c r="E101" s="900"/>
      <c r="F101" s="900"/>
      <c r="G101" s="900"/>
      <c r="H101" s="900"/>
      <c r="I101" s="900"/>
      <c r="J101" s="900"/>
      <c r="K101" s="900"/>
      <c r="L101" s="900"/>
      <c r="M101" s="900"/>
      <c r="N101" s="900"/>
      <c r="O101" s="900"/>
    </row>
    <row r="102" spans="2:15" x14ac:dyDescent="0.2">
      <c r="B102" s="316" t="s">
        <v>149</v>
      </c>
      <c r="C102" s="339">
        <v>3057650.3780000028</v>
      </c>
      <c r="D102" s="339">
        <v>6810957.6239999998</v>
      </c>
      <c r="E102" s="339">
        <v>4209668.7109999973</v>
      </c>
      <c r="F102" s="339">
        <v>4039959.6599999988</v>
      </c>
      <c r="G102" s="339">
        <v>4906492.71</v>
      </c>
      <c r="H102" s="339">
        <v>3992412.3010000004</v>
      </c>
      <c r="I102" s="339">
        <v>5034447.1899999985</v>
      </c>
      <c r="J102" s="339">
        <v>4639951.4160000002</v>
      </c>
      <c r="K102" s="339">
        <v>4074012.9470000002</v>
      </c>
      <c r="L102" s="339">
        <v>4528360.748999998</v>
      </c>
      <c r="M102" s="339">
        <v>4995710.620000001</v>
      </c>
      <c r="N102" s="339">
        <v>3899834.2369999997</v>
      </c>
      <c r="O102" s="357">
        <v>54189458.542999998</v>
      </c>
    </row>
    <row r="103" spans="2:15" x14ac:dyDescent="0.2">
      <c r="B103" s="313" t="s">
        <v>150</v>
      </c>
      <c r="C103" s="263">
        <v>194244.856</v>
      </c>
      <c r="D103" s="263">
        <v>191386.00099999999</v>
      </c>
      <c r="E103" s="263">
        <v>196765.12900000004</v>
      </c>
      <c r="F103" s="263">
        <v>197791.30799999996</v>
      </c>
      <c r="G103" s="263">
        <v>183820.24900000001</v>
      </c>
      <c r="H103" s="263">
        <v>161033.22399999999</v>
      </c>
      <c r="I103" s="263">
        <v>163154.66099999999</v>
      </c>
      <c r="J103" s="263">
        <v>156801.535</v>
      </c>
      <c r="K103" s="263">
        <v>157747.82700000002</v>
      </c>
      <c r="L103" s="263">
        <v>159027.78499999997</v>
      </c>
      <c r="M103" s="263">
        <v>151679.89000000001</v>
      </c>
      <c r="N103" s="263">
        <v>169374.58199999999</v>
      </c>
      <c r="O103" s="355">
        <v>2082827.0469999998</v>
      </c>
    </row>
    <row r="104" spans="2:15" x14ac:dyDescent="0.2">
      <c r="B104" s="313" t="s">
        <v>151</v>
      </c>
      <c r="C104" s="265">
        <v>3438431.04</v>
      </c>
      <c r="D104" s="265">
        <v>3046833.4189999998</v>
      </c>
      <c r="E104" s="265">
        <v>3444404.3229999999</v>
      </c>
      <c r="F104" s="265">
        <v>3059338.2969999989</v>
      </c>
      <c r="G104" s="265">
        <v>3469010.9059999995</v>
      </c>
      <c r="H104" s="265">
        <v>3279951.2469999995</v>
      </c>
      <c r="I104" s="265">
        <v>3786752.3129999996</v>
      </c>
      <c r="J104" s="265">
        <v>6339895.8020000029</v>
      </c>
      <c r="K104" s="265">
        <v>4688148.3530000001</v>
      </c>
      <c r="L104" s="265">
        <v>4396832.0369999977</v>
      </c>
      <c r="M104" s="265">
        <v>4258376.5230000028</v>
      </c>
      <c r="N104" s="265">
        <v>3786813.6420000009</v>
      </c>
      <c r="O104" s="356">
        <v>46994787.90200001</v>
      </c>
    </row>
    <row r="105" spans="2:15" x14ac:dyDescent="0.2">
      <c r="B105" s="313" t="s">
        <v>152</v>
      </c>
      <c r="C105" s="265">
        <v>26498.152999999998</v>
      </c>
      <c r="D105" s="265">
        <v>25448.316000000003</v>
      </c>
      <c r="E105" s="265">
        <v>34431.506999999998</v>
      </c>
      <c r="F105" s="265">
        <v>30625.758999999998</v>
      </c>
      <c r="G105" s="265">
        <v>38652.599000000002</v>
      </c>
      <c r="H105" s="265">
        <v>35369.991000000002</v>
      </c>
      <c r="I105" s="265">
        <v>30074.039999999994</v>
      </c>
      <c r="J105" s="265">
        <v>28075.96</v>
      </c>
      <c r="K105" s="265">
        <v>29731.114999999998</v>
      </c>
      <c r="L105" s="265">
        <v>31184.842000000001</v>
      </c>
      <c r="M105" s="265">
        <v>31826.716999999997</v>
      </c>
      <c r="N105" s="265">
        <v>32043.58</v>
      </c>
      <c r="O105" s="356">
        <v>373962.57900000003</v>
      </c>
    </row>
    <row r="106" spans="2:15" x14ac:dyDescent="0.2">
      <c r="B106" s="313" t="s">
        <v>153</v>
      </c>
      <c r="C106" s="265">
        <v>4922316.3199999975</v>
      </c>
      <c r="D106" s="265">
        <v>4678238.7109999992</v>
      </c>
      <c r="E106" s="265">
        <v>4736344.1279999996</v>
      </c>
      <c r="F106" s="265">
        <v>4190911.3909999975</v>
      </c>
      <c r="G106" s="265">
        <v>4736048.3969999989</v>
      </c>
      <c r="H106" s="265">
        <v>4515095.5790000008</v>
      </c>
      <c r="I106" s="265">
        <v>4818774.5919999992</v>
      </c>
      <c r="J106" s="265">
        <v>4846690.0649999995</v>
      </c>
      <c r="K106" s="265">
        <v>4288398.8940000022</v>
      </c>
      <c r="L106" s="265">
        <v>4823067.0770000005</v>
      </c>
      <c r="M106" s="265">
        <v>4679983.415</v>
      </c>
      <c r="N106" s="265">
        <v>4994486.1579999998</v>
      </c>
      <c r="O106" s="356">
        <v>56230354.726999991</v>
      </c>
    </row>
    <row r="107" spans="2:15" x14ac:dyDescent="0.2">
      <c r="B107" s="313" t="s">
        <v>154</v>
      </c>
      <c r="C107" s="265">
        <v>2202240.2829999998</v>
      </c>
      <c r="D107" s="265">
        <v>1780489.2460000005</v>
      </c>
      <c r="E107" s="265">
        <v>2245681.0620000004</v>
      </c>
      <c r="F107" s="265">
        <v>2319882.3420000002</v>
      </c>
      <c r="G107" s="265">
        <v>2605530.3789999997</v>
      </c>
      <c r="H107" s="265">
        <v>2399448.5660000001</v>
      </c>
      <c r="I107" s="265">
        <v>3097714.231999998</v>
      </c>
      <c r="J107" s="265">
        <v>2646469.0810000002</v>
      </c>
      <c r="K107" s="265">
        <v>2589817.6670000008</v>
      </c>
      <c r="L107" s="265">
        <v>2906833.0410000002</v>
      </c>
      <c r="M107" s="265">
        <v>2456599.3880000012</v>
      </c>
      <c r="N107" s="265">
        <v>2922603.6660000002</v>
      </c>
      <c r="O107" s="356">
        <v>30173308.952999998</v>
      </c>
    </row>
    <row r="108" spans="2:15" x14ac:dyDescent="0.2">
      <c r="B108" s="313" t="s">
        <v>155</v>
      </c>
      <c r="C108" s="265">
        <v>5532247.7500000019</v>
      </c>
      <c r="D108" s="265">
        <v>5150388.2190000024</v>
      </c>
      <c r="E108" s="265">
        <v>5366718.3330000015</v>
      </c>
      <c r="F108" s="265">
        <v>5349172.1219999995</v>
      </c>
      <c r="G108" s="265">
        <v>5714826.5800000019</v>
      </c>
      <c r="H108" s="265">
        <v>5661201.4720000001</v>
      </c>
      <c r="I108" s="265">
        <v>5510781.7419999978</v>
      </c>
      <c r="J108" s="265">
        <v>5535456.9100000001</v>
      </c>
      <c r="K108" s="265">
        <v>5606686.540000001</v>
      </c>
      <c r="L108" s="265">
        <v>5590450.9679999985</v>
      </c>
      <c r="M108" s="265">
        <v>5524981.8609999986</v>
      </c>
      <c r="N108" s="265">
        <v>5486442.1160000004</v>
      </c>
      <c r="O108" s="356">
        <v>66029354.613000005</v>
      </c>
    </row>
    <row r="109" spans="2:15" x14ac:dyDescent="0.2">
      <c r="B109" s="313" t="s">
        <v>156</v>
      </c>
      <c r="C109" s="265">
        <v>0</v>
      </c>
      <c r="D109" s="265">
        <v>0</v>
      </c>
      <c r="E109" s="265">
        <v>888.23800000000006</v>
      </c>
      <c r="F109" s="265">
        <v>837.25400000000013</v>
      </c>
      <c r="G109" s="265">
        <v>1961.944</v>
      </c>
      <c r="H109" s="265">
        <v>2453.777</v>
      </c>
      <c r="I109" s="265">
        <v>2652.241</v>
      </c>
      <c r="J109" s="265">
        <v>2652.1970000000001</v>
      </c>
      <c r="K109" s="265">
        <v>2454.6709999999998</v>
      </c>
      <c r="L109" s="265">
        <v>1784.6409999999998</v>
      </c>
      <c r="M109" s="265">
        <v>1587.0900000000001</v>
      </c>
      <c r="N109" s="265">
        <v>699.697</v>
      </c>
      <c r="O109" s="356">
        <v>17971.75</v>
      </c>
    </row>
    <row r="110" spans="2:15" x14ac:dyDescent="0.2">
      <c r="B110" s="262" t="s">
        <v>157</v>
      </c>
      <c r="C110" s="265">
        <v>17180.768</v>
      </c>
      <c r="D110" s="265">
        <v>13239.732</v>
      </c>
      <c r="E110" s="265">
        <v>11092.563</v>
      </c>
      <c r="F110" s="265">
        <v>11023.780999999999</v>
      </c>
      <c r="G110" s="265">
        <v>2891119.5590000004</v>
      </c>
      <c r="H110" s="265">
        <v>3854081.2560000028</v>
      </c>
      <c r="I110" s="265">
        <v>3296570.3580000009</v>
      </c>
      <c r="J110" s="265">
        <v>3550488.2259999998</v>
      </c>
      <c r="K110" s="265">
        <v>3107872.4170000004</v>
      </c>
      <c r="L110" s="265">
        <v>3198540.7529999982</v>
      </c>
      <c r="M110" s="265">
        <v>3253003.5889999997</v>
      </c>
      <c r="N110" s="265">
        <v>3587809.1549999993</v>
      </c>
      <c r="O110" s="356">
        <v>26792022.157000005</v>
      </c>
    </row>
    <row r="111" spans="2:15" x14ac:dyDescent="0.2">
      <c r="B111" s="313" t="s">
        <v>158</v>
      </c>
      <c r="C111" s="265">
        <v>10810.539000000001</v>
      </c>
      <c r="D111" s="265">
        <v>12883.432000000001</v>
      </c>
      <c r="E111" s="265">
        <v>18748.294999999998</v>
      </c>
      <c r="F111" s="265">
        <v>20596.381000000001</v>
      </c>
      <c r="G111" s="265">
        <v>24463.004000000001</v>
      </c>
      <c r="H111" s="265">
        <v>32974.159999999996</v>
      </c>
      <c r="I111" s="265">
        <v>26050.051000000003</v>
      </c>
      <c r="J111" s="265">
        <v>27282.969000000001</v>
      </c>
      <c r="K111" s="265">
        <v>22975.307000000001</v>
      </c>
      <c r="L111" s="265">
        <v>14141.797999999999</v>
      </c>
      <c r="M111" s="265">
        <v>10761.912</v>
      </c>
      <c r="N111" s="265">
        <v>13067.812</v>
      </c>
      <c r="O111" s="356">
        <v>234755.66000000006</v>
      </c>
    </row>
    <row r="112" spans="2:15" x14ac:dyDescent="0.2">
      <c r="B112" s="313" t="s">
        <v>159</v>
      </c>
      <c r="C112" s="265">
        <v>4309321.9790000012</v>
      </c>
      <c r="D112" s="265">
        <v>4012993.5420000018</v>
      </c>
      <c r="E112" s="265">
        <v>3858875.6439999994</v>
      </c>
      <c r="F112" s="265">
        <v>3851727.0739999996</v>
      </c>
      <c r="G112" s="265">
        <v>0</v>
      </c>
      <c r="H112" s="265">
        <v>0</v>
      </c>
      <c r="I112" s="265">
        <v>0</v>
      </c>
      <c r="J112" s="265">
        <v>0</v>
      </c>
      <c r="K112" s="265">
        <v>0</v>
      </c>
      <c r="L112" s="265">
        <v>0</v>
      </c>
      <c r="M112" s="265">
        <v>0</v>
      </c>
      <c r="N112" s="265">
        <v>0</v>
      </c>
      <c r="O112" s="356">
        <v>16032918.239000002</v>
      </c>
    </row>
    <row r="113" spans="2:15" x14ac:dyDescent="0.2">
      <c r="B113" s="313" t="s">
        <v>160</v>
      </c>
      <c r="C113" s="265">
        <v>1975.5099999999998</v>
      </c>
      <c r="D113" s="265">
        <v>3458.6970000000001</v>
      </c>
      <c r="E113" s="265">
        <v>3532.1390000000001</v>
      </c>
      <c r="F113" s="265">
        <v>2143.962</v>
      </c>
      <c r="G113" s="265">
        <v>5945.0370000000003</v>
      </c>
      <c r="H113" s="265">
        <v>4004.5259999999998</v>
      </c>
      <c r="I113" s="265">
        <v>2938.587</v>
      </c>
      <c r="J113" s="265">
        <v>4267.4290000000001</v>
      </c>
      <c r="K113" s="265">
        <v>5095.2849999999999</v>
      </c>
      <c r="L113" s="265">
        <v>3967.1309999999999</v>
      </c>
      <c r="M113" s="265">
        <v>7121.362000000001</v>
      </c>
      <c r="N113" s="265">
        <v>5275.4989999999998</v>
      </c>
      <c r="O113" s="356">
        <v>49725.164000000004</v>
      </c>
    </row>
    <row r="114" spans="2:15" x14ac:dyDescent="0.2">
      <c r="B114" s="313" t="s">
        <v>161</v>
      </c>
      <c r="C114" s="265">
        <v>1956.8420000000001</v>
      </c>
      <c r="D114" s="265">
        <v>1779.02</v>
      </c>
      <c r="E114" s="265">
        <v>1906.0360000000001</v>
      </c>
      <c r="F114" s="265">
        <v>1957.0329999999999</v>
      </c>
      <c r="G114" s="265">
        <v>1956.963</v>
      </c>
      <c r="H114" s="265">
        <v>1397.8989999999999</v>
      </c>
      <c r="I114" s="265">
        <v>0</v>
      </c>
      <c r="J114" s="265">
        <v>0</v>
      </c>
      <c r="K114" s="265">
        <v>0</v>
      </c>
      <c r="L114" s="265">
        <v>0</v>
      </c>
      <c r="M114" s="265">
        <v>0</v>
      </c>
      <c r="N114" s="265">
        <v>0</v>
      </c>
      <c r="O114" s="356">
        <v>10953.793</v>
      </c>
    </row>
    <row r="115" spans="2:15" x14ac:dyDescent="0.2">
      <c r="B115" s="313" t="s">
        <v>162</v>
      </c>
      <c r="C115" s="265">
        <v>961813.38500000024</v>
      </c>
      <c r="D115" s="265">
        <v>865931.24</v>
      </c>
      <c r="E115" s="265">
        <v>901940.21300000022</v>
      </c>
      <c r="F115" s="265">
        <v>845232.35800000024</v>
      </c>
      <c r="G115" s="265">
        <v>969253.35599999991</v>
      </c>
      <c r="H115" s="265">
        <v>893723.24700000009</v>
      </c>
      <c r="I115" s="265">
        <v>1003339.2190000002</v>
      </c>
      <c r="J115" s="265">
        <v>1509772.2219999998</v>
      </c>
      <c r="K115" s="265">
        <v>1117320.3290000001</v>
      </c>
      <c r="L115" s="265">
        <v>1089641.57</v>
      </c>
      <c r="M115" s="265">
        <v>1009649.5839999999</v>
      </c>
      <c r="N115" s="265">
        <v>979263.07099999988</v>
      </c>
      <c r="O115" s="356">
        <v>12146879.794000003</v>
      </c>
    </row>
    <row r="116" spans="2:15" x14ac:dyDescent="0.2">
      <c r="B116" s="316" t="s">
        <v>163</v>
      </c>
      <c r="C116" s="299">
        <v>21619037.425000004</v>
      </c>
      <c r="D116" s="299">
        <v>19783069.575000003</v>
      </c>
      <c r="E116" s="299">
        <v>20821327.609999996</v>
      </c>
      <c r="F116" s="299">
        <v>19881239.061999995</v>
      </c>
      <c r="G116" s="299">
        <v>20642588.972999997</v>
      </c>
      <c r="H116" s="299">
        <v>20840734.944000006</v>
      </c>
      <c r="I116" s="299">
        <v>21738802.035999998</v>
      </c>
      <c r="J116" s="299">
        <v>24647852.396000005</v>
      </c>
      <c r="K116" s="299">
        <v>21616248.405000005</v>
      </c>
      <c r="L116" s="299">
        <v>22215471.642999995</v>
      </c>
      <c r="M116" s="299">
        <v>21385571.330999997</v>
      </c>
      <c r="N116" s="299">
        <v>21977878.978</v>
      </c>
      <c r="O116" s="357">
        <v>257169822.37800002</v>
      </c>
    </row>
    <row r="117" spans="2:15" x14ac:dyDescent="0.2">
      <c r="B117" s="313" t="s">
        <v>164</v>
      </c>
      <c r="C117" s="265">
        <v>858523.18099999987</v>
      </c>
      <c r="D117" s="265">
        <v>806484.28700000001</v>
      </c>
      <c r="E117" s="265">
        <v>911874.53799999983</v>
      </c>
      <c r="F117" s="265">
        <v>739060.48700000008</v>
      </c>
      <c r="G117" s="265">
        <v>873852.7640000002</v>
      </c>
      <c r="H117" s="265">
        <v>866527.84600000014</v>
      </c>
      <c r="I117" s="265">
        <v>837085.83100000001</v>
      </c>
      <c r="J117" s="265">
        <v>886591.821</v>
      </c>
      <c r="K117" s="265">
        <v>739477.35400000017</v>
      </c>
      <c r="L117" s="265">
        <v>834661.24099999981</v>
      </c>
      <c r="M117" s="265">
        <v>897919.83100000001</v>
      </c>
      <c r="N117" s="265">
        <v>863953.64000000013</v>
      </c>
      <c r="O117" s="355">
        <v>10116012.821</v>
      </c>
    </row>
    <row r="118" spans="2:15" x14ac:dyDescent="0.2">
      <c r="B118" s="313" t="s">
        <v>165</v>
      </c>
      <c r="C118" s="265">
        <v>8801977.5280000027</v>
      </c>
      <c r="D118" s="265">
        <v>7333376.2879999951</v>
      </c>
      <c r="E118" s="265">
        <v>9221276.0679999981</v>
      </c>
      <c r="F118" s="265">
        <v>7935705.9759999961</v>
      </c>
      <c r="G118" s="265">
        <v>8691657.3380000014</v>
      </c>
      <c r="H118" s="265">
        <v>8396216.5159999989</v>
      </c>
      <c r="I118" s="265">
        <v>8383198.2510000002</v>
      </c>
      <c r="J118" s="265">
        <v>9060294.7289999947</v>
      </c>
      <c r="K118" s="265">
        <v>8990416.623999998</v>
      </c>
      <c r="L118" s="265">
        <v>10216202.872000007</v>
      </c>
      <c r="M118" s="265">
        <v>9440195.7960000001</v>
      </c>
      <c r="N118" s="265">
        <v>8850367.1770000011</v>
      </c>
      <c r="O118" s="356">
        <v>105320885.16299999</v>
      </c>
    </row>
    <row r="119" spans="2:15" x14ac:dyDescent="0.2">
      <c r="B119" s="313" t="s">
        <v>166</v>
      </c>
      <c r="C119" s="265">
        <v>267183.53099999996</v>
      </c>
      <c r="D119" s="265">
        <v>287784.56699999992</v>
      </c>
      <c r="E119" s="265">
        <v>306250.19400000008</v>
      </c>
      <c r="F119" s="265">
        <v>277272.30200000003</v>
      </c>
      <c r="G119" s="265">
        <v>289952.69300000003</v>
      </c>
      <c r="H119" s="265">
        <v>308836.00300000003</v>
      </c>
      <c r="I119" s="265">
        <v>277801.6480000001</v>
      </c>
      <c r="J119" s="265">
        <v>283005.14500000014</v>
      </c>
      <c r="K119" s="265">
        <v>294221.43799999997</v>
      </c>
      <c r="L119" s="265">
        <v>263986.62800000008</v>
      </c>
      <c r="M119" s="265">
        <v>256409.33900000009</v>
      </c>
      <c r="N119" s="265">
        <v>239487.098</v>
      </c>
      <c r="O119" s="356">
        <v>3352190.5860000001</v>
      </c>
    </row>
    <row r="120" spans="2:15" x14ac:dyDescent="0.2">
      <c r="B120" s="313" t="s">
        <v>167</v>
      </c>
      <c r="C120" s="265">
        <v>2680373.9010000015</v>
      </c>
      <c r="D120" s="265">
        <v>2643186.5080000008</v>
      </c>
      <c r="E120" s="265">
        <v>3178691.4479999994</v>
      </c>
      <c r="F120" s="265">
        <v>2667464.1279999991</v>
      </c>
      <c r="G120" s="265">
        <v>3028343.0510000009</v>
      </c>
      <c r="H120" s="265">
        <v>2872707.254999999</v>
      </c>
      <c r="I120" s="265">
        <v>2568128.9759999998</v>
      </c>
      <c r="J120" s="265">
        <v>2963437.1359999999</v>
      </c>
      <c r="K120" s="265">
        <v>2760344.1530000004</v>
      </c>
      <c r="L120" s="265">
        <v>2295115.2559999996</v>
      </c>
      <c r="M120" s="265">
        <v>3103919.0839999998</v>
      </c>
      <c r="N120" s="265">
        <v>2695710.7589999991</v>
      </c>
      <c r="O120" s="356">
        <v>33457421.655000001</v>
      </c>
    </row>
    <row r="121" spans="2:15" x14ac:dyDescent="0.2">
      <c r="B121" s="313" t="s">
        <v>168</v>
      </c>
      <c r="C121" s="265">
        <v>1030017.5940000004</v>
      </c>
      <c r="D121" s="265">
        <v>907655.20400000014</v>
      </c>
      <c r="E121" s="265">
        <v>1020498.662</v>
      </c>
      <c r="F121" s="265">
        <v>882701.73000000021</v>
      </c>
      <c r="G121" s="265">
        <v>983983.36800000048</v>
      </c>
      <c r="H121" s="265">
        <v>850010.7350000001</v>
      </c>
      <c r="I121" s="265">
        <v>966292.66999999993</v>
      </c>
      <c r="J121" s="265">
        <v>1009246.5090000001</v>
      </c>
      <c r="K121" s="265">
        <v>905099.02500000014</v>
      </c>
      <c r="L121" s="265">
        <v>929899.46100000013</v>
      </c>
      <c r="M121" s="265">
        <v>910600.86500000022</v>
      </c>
      <c r="N121" s="265">
        <v>859218.64200000023</v>
      </c>
      <c r="O121" s="356">
        <v>11255224.465000002</v>
      </c>
    </row>
    <row r="122" spans="2:15" x14ac:dyDescent="0.2">
      <c r="B122" s="316" t="s">
        <v>169</v>
      </c>
      <c r="C122" s="299">
        <v>13638075.735000003</v>
      </c>
      <c r="D122" s="299">
        <v>11978486.853999997</v>
      </c>
      <c r="E122" s="299">
        <v>14638590.909999998</v>
      </c>
      <c r="F122" s="299">
        <v>12502204.622999994</v>
      </c>
      <c r="G122" s="299">
        <v>13867789.214000003</v>
      </c>
      <c r="H122" s="299">
        <v>13294298.354999999</v>
      </c>
      <c r="I122" s="299">
        <v>13032507.376</v>
      </c>
      <c r="J122" s="299">
        <v>14202575.339999994</v>
      </c>
      <c r="K122" s="299">
        <v>13689558.593999999</v>
      </c>
      <c r="L122" s="299">
        <v>14539865.458000008</v>
      </c>
      <c r="M122" s="299">
        <v>14609044.915000001</v>
      </c>
      <c r="N122" s="299">
        <v>13508737.316000002</v>
      </c>
      <c r="O122" s="357">
        <v>163501734.69</v>
      </c>
    </row>
    <row r="123" spans="2:15" x14ac:dyDescent="0.2">
      <c r="B123" s="329" t="s">
        <v>40</v>
      </c>
      <c r="C123" s="1257">
        <v>38314763.538000017</v>
      </c>
      <c r="D123" s="1257">
        <v>38572514.052999996</v>
      </c>
      <c r="E123" s="1257">
        <v>39669587.230999991</v>
      </c>
      <c r="F123" s="1257">
        <v>36423403.344999984</v>
      </c>
      <c r="G123" s="1257">
        <v>39416870.897</v>
      </c>
      <c r="H123" s="1257">
        <v>38127445.600000001</v>
      </c>
      <c r="I123" s="1257">
        <v>39805756.601999998</v>
      </c>
      <c r="J123" s="1257">
        <v>43490379.152000003</v>
      </c>
      <c r="K123" s="1257">
        <v>39379819.946000002</v>
      </c>
      <c r="L123" s="1257">
        <v>41283697.850000001</v>
      </c>
      <c r="M123" s="1257">
        <v>40990326.865999997</v>
      </c>
      <c r="N123" s="1257">
        <v>39386450.531000003</v>
      </c>
      <c r="O123" s="324">
        <v>474861015.61100006</v>
      </c>
    </row>
    <row r="125" spans="2:15" x14ac:dyDescent="0.2">
      <c r="B125" s="358" t="s">
        <v>181</v>
      </c>
      <c r="C125" s="303"/>
      <c r="N125" s="288"/>
    </row>
    <row r="126" spans="2:15" x14ac:dyDescent="0.2">
      <c r="B126" s="358" t="s">
        <v>182</v>
      </c>
    </row>
    <row r="127" spans="2:15" x14ac:dyDescent="0.2">
      <c r="B127" s="358" t="s">
        <v>177</v>
      </c>
    </row>
    <row r="128" spans="2:15" ht="15" x14ac:dyDescent="0.25">
      <c r="C128" s="21"/>
      <c r="D128" s="21"/>
      <c r="E128" s="21"/>
      <c r="F128" s="21"/>
      <c r="G128" s="359"/>
      <c r="H128" s="359"/>
      <c r="I128" s="359"/>
      <c r="J128" s="359"/>
      <c r="K128" s="359"/>
    </row>
    <row r="129" spans="3:11" s="253" customFormat="1" x14ac:dyDescent="0.2">
      <c r="C129" s="359"/>
      <c r="D129" s="359"/>
      <c r="E129" s="359"/>
      <c r="F129" s="359"/>
      <c r="G129" s="359"/>
      <c r="H129" s="359"/>
      <c r="I129" s="359"/>
      <c r="J129" s="359"/>
      <c r="K129" s="359"/>
    </row>
    <row r="130" spans="3:11" s="253" customFormat="1" x14ac:dyDescent="0.2">
      <c r="C130" s="359"/>
      <c r="D130" s="359"/>
      <c r="E130" s="359"/>
      <c r="F130" s="359"/>
      <c r="G130" s="359"/>
      <c r="H130" s="359"/>
      <c r="I130" s="359"/>
      <c r="J130" s="359"/>
      <c r="K130" s="359"/>
    </row>
    <row r="132" spans="3:11" s="253" customFormat="1" x14ac:dyDescent="0.2">
      <c r="C132" s="360"/>
      <c r="D132" s="361"/>
      <c r="E132" s="361"/>
      <c r="F132" s="361"/>
      <c r="G132" s="361"/>
      <c r="H132" s="361"/>
      <c r="I132" s="361"/>
      <c r="J132" s="255"/>
      <c r="K132" s="255"/>
    </row>
  </sheetData>
  <mergeCells count="5">
    <mergeCell ref="B2:O2"/>
    <mergeCell ref="B3:O3"/>
    <mergeCell ref="B4:O4"/>
    <mergeCell ref="B6:O6"/>
    <mergeCell ref="B78:O78"/>
  </mergeCells>
  <hyperlinks>
    <hyperlink ref="P2" location="Índice!A1" display="Volver"/>
  </hyperlinks>
  <pageMargins left="0.70866141732283472" right="0.70866141732283472" top="0.74803149606299213" bottom="0.74803149606299213" header="0.31496062992125984" footer="0.31496062992125984"/>
  <pageSetup paperSize="14" scale="7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31"/>
  <sheetViews>
    <sheetView showGridLines="0" zoomScale="90" zoomScaleNormal="90" workbookViewId="0"/>
  </sheetViews>
  <sheetFormatPr baseColWidth="10" defaultRowHeight="12.75" x14ac:dyDescent="0.2"/>
  <cols>
    <col min="1" max="1" width="6.7109375" style="23" customWidth="1"/>
    <col min="2" max="2" width="42.140625" style="23" customWidth="1"/>
    <col min="3" max="3" width="10.140625" style="23" customWidth="1"/>
    <col min="4" max="4" width="10" style="23" customWidth="1"/>
    <col min="5" max="5" width="8.42578125" style="23" customWidth="1"/>
    <col min="6" max="6" width="9.28515625" style="23" bestFit="1" customWidth="1"/>
    <col min="7" max="7" width="10.5703125" style="23" customWidth="1"/>
    <col min="8" max="8" width="9.28515625" style="23" bestFit="1" customWidth="1"/>
    <col min="9" max="9" width="8.7109375" style="23" customWidth="1"/>
    <col min="10" max="10" width="9.28515625" style="23" bestFit="1" customWidth="1"/>
    <col min="11" max="11" width="7.85546875" style="23" customWidth="1"/>
    <col min="12" max="12" width="9.28515625" style="23" bestFit="1" customWidth="1"/>
    <col min="13" max="13" width="8.42578125" style="23" customWidth="1"/>
    <col min="14" max="14" width="9.28515625" style="23" bestFit="1" customWidth="1"/>
    <col min="15" max="15" width="8.28515625" style="23" customWidth="1"/>
    <col min="16" max="16" width="9.28515625" style="23" bestFit="1" customWidth="1"/>
    <col min="17" max="17" width="9.42578125" style="23" customWidth="1"/>
    <col min="18" max="18" width="9.28515625" style="23" bestFit="1" customWidth="1"/>
    <col min="19" max="19" width="8.7109375" style="23" customWidth="1"/>
    <col min="20" max="20" width="9.28515625" style="23" bestFit="1" customWidth="1"/>
    <col min="21" max="21" width="9" style="23" customWidth="1"/>
    <col min="22" max="22" width="9.28515625" style="23" bestFit="1" customWidth="1"/>
    <col min="23" max="23" width="9" style="23" customWidth="1"/>
    <col min="24" max="24" width="9.28515625" style="23" bestFit="1" customWidth="1"/>
    <col min="25" max="25" width="8.42578125" style="23" customWidth="1"/>
    <col min="26" max="26" width="9.28515625" style="23" bestFit="1" customWidth="1"/>
    <col min="27" max="27" width="7.5703125" style="23" customWidth="1"/>
    <col min="28" max="28" width="9.42578125" style="23" customWidth="1"/>
    <col min="29" max="16384" width="11.42578125" style="23"/>
  </cols>
  <sheetData>
    <row r="2" spans="2:29" ht="15.75" x14ac:dyDescent="0.25">
      <c r="B2" s="916" t="s">
        <v>183</v>
      </c>
      <c r="C2" s="901"/>
      <c r="D2" s="901"/>
      <c r="E2" s="901"/>
      <c r="F2" s="901"/>
      <c r="G2" s="901"/>
      <c r="H2" s="901"/>
      <c r="I2" s="901"/>
      <c r="J2" s="901"/>
      <c r="K2" s="901"/>
      <c r="L2" s="901"/>
      <c r="M2" s="901"/>
      <c r="N2" s="901"/>
      <c r="O2" s="901"/>
      <c r="P2" s="901"/>
      <c r="Q2" s="901"/>
    </row>
    <row r="3" spans="2:29" ht="15.75" x14ac:dyDescent="0.25">
      <c r="B3" s="916" t="s">
        <v>13</v>
      </c>
      <c r="C3" s="901"/>
      <c r="D3" s="901"/>
      <c r="E3" s="901"/>
      <c r="F3" s="901"/>
      <c r="G3" s="901"/>
      <c r="H3" s="901"/>
      <c r="I3" s="901"/>
      <c r="J3" s="901"/>
      <c r="K3" s="901"/>
      <c r="L3" s="901"/>
      <c r="M3" s="901"/>
      <c r="N3" s="901"/>
      <c r="O3" s="901"/>
      <c r="P3" s="901"/>
      <c r="Q3" s="901"/>
    </row>
    <row r="4" spans="2:29" x14ac:dyDescent="0.2">
      <c r="AC4" s="896" t="s">
        <v>1059</v>
      </c>
    </row>
    <row r="5" spans="2:29" x14ac:dyDescent="0.2">
      <c r="B5" s="899"/>
      <c r="C5" s="899"/>
      <c r="D5" s="899"/>
      <c r="E5" s="899"/>
      <c r="F5" s="899"/>
      <c r="G5" s="899"/>
      <c r="H5" s="899"/>
      <c r="I5" s="899"/>
      <c r="J5" s="899"/>
      <c r="K5" s="899"/>
      <c r="L5" s="899"/>
      <c r="M5" s="899"/>
      <c r="N5" s="899"/>
      <c r="O5" s="899"/>
    </row>
    <row r="6" spans="2:29" s="52" customFormat="1" x14ac:dyDescent="0.2">
      <c r="B6" s="1371" t="s">
        <v>184</v>
      </c>
      <c r="C6" s="1369" t="s">
        <v>28</v>
      </c>
      <c r="D6" s="1370"/>
      <c r="E6" s="1369" t="s">
        <v>29</v>
      </c>
      <c r="F6" s="1370"/>
      <c r="G6" s="1369" t="s">
        <v>30</v>
      </c>
      <c r="H6" s="1370"/>
      <c r="I6" s="1369" t="s">
        <v>31</v>
      </c>
      <c r="J6" s="1370"/>
      <c r="K6" s="1369" t="s">
        <v>32</v>
      </c>
      <c r="L6" s="1370"/>
      <c r="M6" s="1369" t="s">
        <v>33</v>
      </c>
      <c r="N6" s="1370"/>
      <c r="O6" s="1369" t="s">
        <v>34</v>
      </c>
      <c r="P6" s="1370"/>
      <c r="Q6" s="1366" t="s">
        <v>35</v>
      </c>
      <c r="R6" s="1366"/>
      <c r="S6" s="1366" t="s">
        <v>36</v>
      </c>
      <c r="T6" s="1366"/>
      <c r="U6" s="1366" t="s">
        <v>37</v>
      </c>
      <c r="V6" s="1366"/>
      <c r="W6" s="1366" t="s">
        <v>38</v>
      </c>
      <c r="X6" s="1366"/>
      <c r="Y6" s="1366" t="s">
        <v>39</v>
      </c>
      <c r="Z6" s="1366"/>
      <c r="AA6" s="1367" t="s">
        <v>27</v>
      </c>
      <c r="AB6" s="1368"/>
    </row>
    <row r="7" spans="2:29" s="362" customFormat="1" ht="25.5" x14ac:dyDescent="0.25">
      <c r="B7" s="1372"/>
      <c r="C7" s="912" t="s">
        <v>185</v>
      </c>
      <c r="D7" s="913" t="s">
        <v>186</v>
      </c>
      <c r="E7" s="912" t="s">
        <v>185</v>
      </c>
      <c r="F7" s="913" t="s">
        <v>186</v>
      </c>
      <c r="G7" s="912" t="s">
        <v>185</v>
      </c>
      <c r="H7" s="913" t="s">
        <v>186</v>
      </c>
      <c r="I7" s="912" t="s">
        <v>185</v>
      </c>
      <c r="J7" s="913" t="s">
        <v>186</v>
      </c>
      <c r="K7" s="912" t="s">
        <v>185</v>
      </c>
      <c r="L7" s="913" t="s">
        <v>186</v>
      </c>
      <c r="M7" s="912" t="s">
        <v>185</v>
      </c>
      <c r="N7" s="913" t="s">
        <v>186</v>
      </c>
      <c r="O7" s="912" t="s">
        <v>185</v>
      </c>
      <c r="P7" s="913" t="s">
        <v>186</v>
      </c>
      <c r="Q7" s="912" t="s">
        <v>185</v>
      </c>
      <c r="R7" s="913" t="s">
        <v>186</v>
      </c>
      <c r="S7" s="912" t="s">
        <v>185</v>
      </c>
      <c r="T7" s="913" t="s">
        <v>186</v>
      </c>
      <c r="U7" s="912" t="s">
        <v>185</v>
      </c>
      <c r="V7" s="913" t="s">
        <v>186</v>
      </c>
      <c r="W7" s="912" t="s">
        <v>185</v>
      </c>
      <c r="X7" s="913" t="s">
        <v>186</v>
      </c>
      <c r="Y7" s="912" t="s">
        <v>185</v>
      </c>
      <c r="Z7" s="913" t="s">
        <v>186</v>
      </c>
      <c r="AA7" s="914" t="s">
        <v>185</v>
      </c>
      <c r="AB7" s="915" t="s">
        <v>186</v>
      </c>
    </row>
    <row r="8" spans="2:29" x14ac:dyDescent="0.2">
      <c r="B8" s="286" t="s">
        <v>149</v>
      </c>
      <c r="C8" s="363">
        <v>0</v>
      </c>
      <c r="D8" s="363">
        <v>1744</v>
      </c>
      <c r="E8" s="363">
        <v>4</v>
      </c>
      <c r="F8" s="363">
        <v>1891</v>
      </c>
      <c r="G8" s="363">
        <v>11</v>
      </c>
      <c r="H8" s="363">
        <v>1832</v>
      </c>
      <c r="I8" s="363">
        <v>1</v>
      </c>
      <c r="J8" s="363">
        <v>1497</v>
      </c>
      <c r="K8" s="363">
        <v>2</v>
      </c>
      <c r="L8" s="363">
        <v>1700</v>
      </c>
      <c r="M8" s="363">
        <v>2</v>
      </c>
      <c r="N8" s="363">
        <v>1084</v>
      </c>
      <c r="O8" s="363">
        <v>7</v>
      </c>
      <c r="P8" s="363">
        <v>2500</v>
      </c>
      <c r="Q8" s="363">
        <v>6</v>
      </c>
      <c r="R8" s="363">
        <v>1784</v>
      </c>
      <c r="S8" s="363">
        <v>4</v>
      </c>
      <c r="T8" s="363">
        <v>1228</v>
      </c>
      <c r="U8" s="363">
        <v>1</v>
      </c>
      <c r="V8" s="363">
        <v>1870</v>
      </c>
      <c r="W8" s="363">
        <v>3</v>
      </c>
      <c r="X8" s="364">
        <v>1244</v>
      </c>
      <c r="Y8" s="364">
        <v>0</v>
      </c>
      <c r="Z8" s="364">
        <v>1101</v>
      </c>
      <c r="AA8" s="365">
        <v>41</v>
      </c>
      <c r="AB8" s="366">
        <v>19475</v>
      </c>
    </row>
    <row r="9" spans="2:29" x14ac:dyDescent="0.2">
      <c r="B9" s="262" t="s">
        <v>150</v>
      </c>
      <c r="C9" s="290"/>
      <c r="D9" s="290">
        <v>21</v>
      </c>
      <c r="E9" s="290">
        <v>1</v>
      </c>
      <c r="F9" s="290">
        <v>17</v>
      </c>
      <c r="G9" s="290">
        <v>0</v>
      </c>
      <c r="H9" s="290">
        <v>26</v>
      </c>
      <c r="I9" s="290">
        <v>0</v>
      </c>
      <c r="J9" s="290">
        <v>21</v>
      </c>
      <c r="K9" s="290">
        <v>0</v>
      </c>
      <c r="L9" s="290">
        <v>22</v>
      </c>
      <c r="M9" s="290">
        <v>0</v>
      </c>
      <c r="N9" s="290">
        <v>11</v>
      </c>
      <c r="O9" s="290">
        <v>1</v>
      </c>
      <c r="P9" s="290">
        <v>18</v>
      </c>
      <c r="Q9" s="290">
        <v>0</v>
      </c>
      <c r="R9" s="290">
        <v>13</v>
      </c>
      <c r="S9" s="290">
        <v>0</v>
      </c>
      <c r="T9" s="290">
        <v>13</v>
      </c>
      <c r="U9" s="290">
        <v>0</v>
      </c>
      <c r="V9" s="290">
        <v>16</v>
      </c>
      <c r="W9" s="290">
        <v>0</v>
      </c>
      <c r="X9" s="367">
        <v>18</v>
      </c>
      <c r="Y9" s="367"/>
      <c r="Z9" s="367">
        <v>16</v>
      </c>
      <c r="AA9" s="368">
        <v>2</v>
      </c>
      <c r="AB9" s="369">
        <v>212</v>
      </c>
    </row>
    <row r="10" spans="2:29" x14ac:dyDescent="0.2">
      <c r="B10" s="262" t="s">
        <v>151</v>
      </c>
      <c r="C10" s="290">
        <v>8</v>
      </c>
      <c r="D10" s="290">
        <v>360</v>
      </c>
      <c r="E10" s="290">
        <v>5</v>
      </c>
      <c r="F10" s="290">
        <v>332</v>
      </c>
      <c r="G10" s="290">
        <v>4</v>
      </c>
      <c r="H10" s="290">
        <v>346</v>
      </c>
      <c r="I10" s="290">
        <v>7</v>
      </c>
      <c r="J10" s="290">
        <v>327</v>
      </c>
      <c r="K10" s="290">
        <v>5</v>
      </c>
      <c r="L10" s="290">
        <v>407</v>
      </c>
      <c r="M10" s="290">
        <v>7</v>
      </c>
      <c r="N10" s="290">
        <v>341</v>
      </c>
      <c r="O10" s="290">
        <v>3</v>
      </c>
      <c r="P10" s="290">
        <v>485</v>
      </c>
      <c r="Q10" s="290">
        <v>18</v>
      </c>
      <c r="R10" s="290">
        <v>976</v>
      </c>
      <c r="S10" s="290">
        <v>11</v>
      </c>
      <c r="T10" s="290">
        <v>603</v>
      </c>
      <c r="U10" s="290">
        <v>10</v>
      </c>
      <c r="V10" s="290">
        <v>536</v>
      </c>
      <c r="W10" s="290">
        <v>9</v>
      </c>
      <c r="X10" s="367">
        <v>503</v>
      </c>
      <c r="Y10" s="367">
        <v>6</v>
      </c>
      <c r="Z10" s="367">
        <v>384</v>
      </c>
      <c r="AA10" s="370">
        <v>93</v>
      </c>
      <c r="AB10" s="371">
        <v>5600</v>
      </c>
    </row>
    <row r="11" spans="2:29" x14ac:dyDescent="0.2">
      <c r="B11" s="262" t="s">
        <v>152</v>
      </c>
      <c r="C11" s="290"/>
      <c r="D11" s="290">
        <v>0</v>
      </c>
      <c r="E11" s="290"/>
      <c r="F11" s="290">
        <v>3</v>
      </c>
      <c r="G11" s="290"/>
      <c r="H11" s="290">
        <v>1</v>
      </c>
      <c r="I11" s="290"/>
      <c r="J11" s="290">
        <v>4</v>
      </c>
      <c r="K11" s="290"/>
      <c r="L11" s="290">
        <v>6</v>
      </c>
      <c r="M11" s="290"/>
      <c r="N11" s="290">
        <v>3</v>
      </c>
      <c r="O11" s="290"/>
      <c r="P11" s="290">
        <v>1</v>
      </c>
      <c r="Q11" s="290"/>
      <c r="R11" s="290">
        <v>3</v>
      </c>
      <c r="S11" s="290"/>
      <c r="T11" s="290">
        <v>3</v>
      </c>
      <c r="U11" s="290"/>
      <c r="V11" s="290">
        <v>2</v>
      </c>
      <c r="W11" s="290"/>
      <c r="X11" s="367">
        <v>4</v>
      </c>
      <c r="Y11" s="367"/>
      <c r="Z11" s="367">
        <v>2</v>
      </c>
      <c r="AA11" s="370">
        <v>0</v>
      </c>
      <c r="AB11" s="371">
        <v>32</v>
      </c>
    </row>
    <row r="12" spans="2:29" x14ac:dyDescent="0.2">
      <c r="B12" s="262" t="s">
        <v>153</v>
      </c>
      <c r="C12" s="290">
        <v>3</v>
      </c>
      <c r="D12" s="290">
        <v>349</v>
      </c>
      <c r="E12" s="290">
        <v>9</v>
      </c>
      <c r="F12" s="290">
        <v>686</v>
      </c>
      <c r="G12" s="290">
        <v>22</v>
      </c>
      <c r="H12" s="290">
        <v>451</v>
      </c>
      <c r="I12" s="290">
        <v>9</v>
      </c>
      <c r="J12" s="290">
        <v>329</v>
      </c>
      <c r="K12" s="290">
        <v>6</v>
      </c>
      <c r="L12" s="290">
        <v>496</v>
      </c>
      <c r="M12" s="290">
        <v>5</v>
      </c>
      <c r="N12" s="290">
        <v>476</v>
      </c>
      <c r="O12" s="290">
        <v>15</v>
      </c>
      <c r="P12" s="290">
        <v>453</v>
      </c>
      <c r="Q12" s="290">
        <v>19</v>
      </c>
      <c r="R12" s="290">
        <v>489</v>
      </c>
      <c r="S12" s="290">
        <v>3</v>
      </c>
      <c r="T12" s="290">
        <v>384</v>
      </c>
      <c r="U12" s="290">
        <v>5</v>
      </c>
      <c r="V12" s="290">
        <v>395</v>
      </c>
      <c r="W12" s="290">
        <v>7</v>
      </c>
      <c r="X12" s="367">
        <v>423</v>
      </c>
      <c r="Y12" s="367">
        <v>13</v>
      </c>
      <c r="Z12" s="367">
        <v>530</v>
      </c>
      <c r="AA12" s="370">
        <v>116</v>
      </c>
      <c r="AB12" s="371">
        <v>5461</v>
      </c>
    </row>
    <row r="13" spans="2:29" x14ac:dyDescent="0.2">
      <c r="B13" s="262" t="s">
        <v>154</v>
      </c>
      <c r="C13" s="290">
        <v>3</v>
      </c>
      <c r="D13" s="290">
        <v>251</v>
      </c>
      <c r="E13" s="290">
        <v>2</v>
      </c>
      <c r="F13" s="290">
        <v>253</v>
      </c>
      <c r="G13" s="290">
        <v>2</v>
      </c>
      <c r="H13" s="290">
        <v>292</v>
      </c>
      <c r="I13" s="290">
        <v>3</v>
      </c>
      <c r="J13" s="290">
        <v>315</v>
      </c>
      <c r="K13" s="290">
        <v>1</v>
      </c>
      <c r="L13" s="290">
        <v>315</v>
      </c>
      <c r="M13" s="290">
        <v>3</v>
      </c>
      <c r="N13" s="290">
        <v>300</v>
      </c>
      <c r="O13" s="290">
        <v>6</v>
      </c>
      <c r="P13" s="290">
        <v>425</v>
      </c>
      <c r="Q13" s="290">
        <v>2</v>
      </c>
      <c r="R13" s="290">
        <v>382</v>
      </c>
      <c r="S13" s="290">
        <v>3</v>
      </c>
      <c r="T13" s="290">
        <v>391</v>
      </c>
      <c r="U13" s="290">
        <v>0</v>
      </c>
      <c r="V13" s="290">
        <v>320</v>
      </c>
      <c r="W13" s="290">
        <v>3</v>
      </c>
      <c r="X13" s="367">
        <v>280</v>
      </c>
      <c r="Y13" s="367">
        <v>0</v>
      </c>
      <c r="Z13" s="367">
        <v>291</v>
      </c>
      <c r="AA13" s="370">
        <v>28</v>
      </c>
      <c r="AB13" s="371">
        <v>3815</v>
      </c>
    </row>
    <row r="14" spans="2:29" x14ac:dyDescent="0.2">
      <c r="B14" s="262" t="s">
        <v>155</v>
      </c>
      <c r="C14" s="290">
        <v>9</v>
      </c>
      <c r="D14" s="290">
        <v>581</v>
      </c>
      <c r="E14" s="290">
        <v>2</v>
      </c>
      <c r="F14" s="290">
        <v>586</v>
      </c>
      <c r="G14" s="290">
        <v>6</v>
      </c>
      <c r="H14" s="290">
        <v>657</v>
      </c>
      <c r="I14" s="290">
        <v>12</v>
      </c>
      <c r="J14" s="290">
        <v>610</v>
      </c>
      <c r="K14" s="290">
        <v>7</v>
      </c>
      <c r="L14" s="290">
        <v>676</v>
      </c>
      <c r="M14" s="290">
        <v>9</v>
      </c>
      <c r="N14" s="290">
        <v>642</v>
      </c>
      <c r="O14" s="290">
        <v>8</v>
      </c>
      <c r="P14" s="290">
        <v>592</v>
      </c>
      <c r="Q14" s="290">
        <v>7</v>
      </c>
      <c r="R14" s="290">
        <v>573</v>
      </c>
      <c r="S14" s="290">
        <v>9</v>
      </c>
      <c r="T14" s="290">
        <v>635</v>
      </c>
      <c r="U14" s="290">
        <v>7</v>
      </c>
      <c r="V14" s="290">
        <v>619</v>
      </c>
      <c r="W14" s="290">
        <v>10</v>
      </c>
      <c r="X14" s="367">
        <v>620</v>
      </c>
      <c r="Y14" s="367">
        <v>8</v>
      </c>
      <c r="Z14" s="367">
        <v>529</v>
      </c>
      <c r="AA14" s="370">
        <v>94</v>
      </c>
      <c r="AB14" s="371">
        <v>7320</v>
      </c>
    </row>
    <row r="15" spans="2:29" x14ac:dyDescent="0.2">
      <c r="B15" s="262" t="s">
        <v>156</v>
      </c>
      <c r="C15" s="290"/>
      <c r="D15" s="290"/>
      <c r="E15" s="290"/>
      <c r="F15" s="290"/>
      <c r="G15" s="290"/>
      <c r="H15" s="290"/>
      <c r="I15" s="290"/>
      <c r="J15" s="290"/>
      <c r="K15" s="290"/>
      <c r="L15" s="290"/>
      <c r="M15" s="290"/>
      <c r="N15" s="290"/>
      <c r="O15" s="290"/>
      <c r="P15" s="290">
        <v>1</v>
      </c>
      <c r="Q15" s="290"/>
      <c r="R15" s="290">
        <v>0</v>
      </c>
      <c r="S15" s="290"/>
      <c r="T15" s="290">
        <v>1</v>
      </c>
      <c r="U15" s="290"/>
      <c r="V15" s="290">
        <v>1</v>
      </c>
      <c r="W15" s="290"/>
      <c r="X15" s="367">
        <v>0</v>
      </c>
      <c r="Y15" s="367"/>
      <c r="Z15" s="367">
        <v>0</v>
      </c>
      <c r="AA15" s="370">
        <v>0</v>
      </c>
      <c r="AB15" s="371">
        <v>3</v>
      </c>
    </row>
    <row r="16" spans="2:29" x14ac:dyDescent="0.2">
      <c r="B16" s="262" t="s">
        <v>157</v>
      </c>
      <c r="C16" s="290"/>
      <c r="D16" s="290">
        <v>1</v>
      </c>
      <c r="E16" s="290"/>
      <c r="F16" s="290">
        <v>1</v>
      </c>
      <c r="G16" s="290"/>
      <c r="H16" s="290">
        <v>2</v>
      </c>
      <c r="I16" s="290"/>
      <c r="J16" s="290">
        <v>3</v>
      </c>
      <c r="K16" s="290">
        <v>26</v>
      </c>
      <c r="L16" s="290">
        <v>950</v>
      </c>
      <c r="M16" s="290">
        <v>8</v>
      </c>
      <c r="N16" s="290">
        <v>564</v>
      </c>
      <c r="O16" s="290">
        <v>1</v>
      </c>
      <c r="P16" s="290">
        <v>262</v>
      </c>
      <c r="Q16" s="290">
        <v>5</v>
      </c>
      <c r="R16" s="290">
        <v>362</v>
      </c>
      <c r="S16" s="290">
        <v>6</v>
      </c>
      <c r="T16" s="290">
        <v>411</v>
      </c>
      <c r="U16" s="290">
        <v>14</v>
      </c>
      <c r="V16" s="290">
        <v>456</v>
      </c>
      <c r="W16" s="290">
        <v>3</v>
      </c>
      <c r="X16" s="367">
        <v>137</v>
      </c>
      <c r="Y16" s="367">
        <v>3</v>
      </c>
      <c r="Z16" s="367">
        <v>484</v>
      </c>
      <c r="AA16" s="370">
        <v>66</v>
      </c>
      <c r="AB16" s="371">
        <v>3633</v>
      </c>
    </row>
    <row r="17" spans="2:28" x14ac:dyDescent="0.2">
      <c r="B17" s="262" t="s">
        <v>158</v>
      </c>
      <c r="C17" s="290"/>
      <c r="D17" s="290">
        <v>0</v>
      </c>
      <c r="E17" s="290"/>
      <c r="F17" s="290">
        <v>3</v>
      </c>
      <c r="G17" s="290"/>
      <c r="H17" s="290">
        <v>2</v>
      </c>
      <c r="I17" s="290"/>
      <c r="J17" s="290">
        <v>2</v>
      </c>
      <c r="K17" s="290"/>
      <c r="L17" s="290">
        <v>4</v>
      </c>
      <c r="M17" s="290"/>
      <c r="N17" s="290">
        <v>0</v>
      </c>
      <c r="O17" s="290"/>
      <c r="P17" s="290">
        <v>8</v>
      </c>
      <c r="Q17" s="290"/>
      <c r="R17" s="290">
        <v>4</v>
      </c>
      <c r="S17" s="290"/>
      <c r="T17" s="290">
        <v>2</v>
      </c>
      <c r="U17" s="290"/>
      <c r="V17" s="290">
        <v>0</v>
      </c>
      <c r="W17" s="290"/>
      <c r="X17" s="367">
        <v>1</v>
      </c>
      <c r="Y17" s="367"/>
      <c r="Z17" s="367">
        <v>3</v>
      </c>
      <c r="AA17" s="370">
        <v>0</v>
      </c>
      <c r="AB17" s="371">
        <v>29</v>
      </c>
    </row>
    <row r="18" spans="2:28" x14ac:dyDescent="0.2">
      <c r="B18" s="262" t="s">
        <v>159</v>
      </c>
      <c r="C18" s="290">
        <v>8</v>
      </c>
      <c r="D18" s="290">
        <v>425</v>
      </c>
      <c r="E18" s="290">
        <v>11</v>
      </c>
      <c r="F18" s="290">
        <v>424</v>
      </c>
      <c r="G18" s="290">
        <v>4</v>
      </c>
      <c r="H18" s="290">
        <v>348</v>
      </c>
      <c r="I18" s="290">
        <v>8</v>
      </c>
      <c r="J18" s="290">
        <v>344</v>
      </c>
      <c r="K18" s="290"/>
      <c r="L18" s="290"/>
      <c r="M18" s="290"/>
      <c r="N18" s="290"/>
      <c r="O18" s="290"/>
      <c r="P18" s="290"/>
      <c r="Q18" s="290"/>
      <c r="R18" s="290"/>
      <c r="S18" s="290"/>
      <c r="T18" s="290"/>
      <c r="U18" s="290"/>
      <c r="V18" s="290"/>
      <c r="W18" s="290"/>
      <c r="X18" s="367"/>
      <c r="Y18" s="367"/>
      <c r="Z18" s="367"/>
      <c r="AA18" s="370">
        <v>31</v>
      </c>
      <c r="AB18" s="371">
        <v>1541</v>
      </c>
    </row>
    <row r="19" spans="2:28" x14ac:dyDescent="0.2">
      <c r="B19" s="262" t="s">
        <v>160</v>
      </c>
      <c r="C19" s="290"/>
      <c r="D19" s="290"/>
      <c r="E19" s="290">
        <v>1</v>
      </c>
      <c r="F19" s="290"/>
      <c r="G19" s="290">
        <v>0</v>
      </c>
      <c r="H19" s="290"/>
      <c r="I19" s="290"/>
      <c r="J19" s="290">
        <v>1</v>
      </c>
      <c r="K19" s="290"/>
      <c r="L19" s="290">
        <v>1</v>
      </c>
      <c r="M19" s="290"/>
      <c r="N19" s="290">
        <v>0</v>
      </c>
      <c r="O19" s="290"/>
      <c r="P19" s="290">
        <v>0</v>
      </c>
      <c r="Q19" s="290"/>
      <c r="R19" s="290"/>
      <c r="S19" s="290"/>
      <c r="T19" s="290"/>
      <c r="U19" s="290">
        <v>0</v>
      </c>
      <c r="V19" s="290"/>
      <c r="W19" s="290"/>
      <c r="X19" s="367">
        <v>2</v>
      </c>
      <c r="Y19" s="367"/>
      <c r="Z19" s="367">
        <v>1</v>
      </c>
      <c r="AA19" s="370">
        <v>1</v>
      </c>
      <c r="AB19" s="371">
        <v>5</v>
      </c>
    </row>
    <row r="20" spans="2:28" x14ac:dyDescent="0.2">
      <c r="B20" s="262" t="s">
        <v>161</v>
      </c>
      <c r="C20" s="290"/>
      <c r="D20" s="290"/>
      <c r="E20" s="290"/>
      <c r="F20" s="290"/>
      <c r="G20" s="290"/>
      <c r="H20" s="290"/>
      <c r="I20" s="290"/>
      <c r="J20" s="290">
        <v>1</v>
      </c>
      <c r="K20" s="290"/>
      <c r="L20" s="290">
        <v>0</v>
      </c>
      <c r="M20" s="290"/>
      <c r="N20" s="290">
        <v>0</v>
      </c>
      <c r="O20" s="290"/>
      <c r="P20" s="290"/>
      <c r="Q20" s="290"/>
      <c r="R20" s="290"/>
      <c r="S20" s="290"/>
      <c r="T20" s="290"/>
      <c r="U20" s="290"/>
      <c r="V20" s="290"/>
      <c r="W20" s="290"/>
      <c r="X20" s="367"/>
      <c r="Y20" s="367"/>
      <c r="Z20" s="367"/>
      <c r="AA20" s="370">
        <v>0</v>
      </c>
      <c r="AB20" s="371">
        <v>1</v>
      </c>
    </row>
    <row r="21" spans="2:28" x14ac:dyDescent="0.2">
      <c r="B21" s="262" t="s">
        <v>162</v>
      </c>
      <c r="C21" s="290">
        <v>4</v>
      </c>
      <c r="D21" s="290">
        <v>94</v>
      </c>
      <c r="E21" s="290">
        <v>2</v>
      </c>
      <c r="F21" s="290">
        <v>74</v>
      </c>
      <c r="G21" s="290">
        <v>0</v>
      </c>
      <c r="H21" s="290">
        <v>68</v>
      </c>
      <c r="I21" s="290">
        <v>3</v>
      </c>
      <c r="J21" s="290">
        <v>84</v>
      </c>
      <c r="K21" s="290">
        <v>1</v>
      </c>
      <c r="L21" s="290">
        <v>96</v>
      </c>
      <c r="M21" s="290">
        <v>1</v>
      </c>
      <c r="N21" s="290">
        <v>88</v>
      </c>
      <c r="O21" s="290">
        <v>1</v>
      </c>
      <c r="P21" s="290">
        <v>105</v>
      </c>
      <c r="Q21" s="290">
        <v>2</v>
      </c>
      <c r="R21" s="290">
        <v>183</v>
      </c>
      <c r="S21" s="290">
        <v>3</v>
      </c>
      <c r="T21" s="290">
        <v>134</v>
      </c>
      <c r="U21" s="290">
        <v>3</v>
      </c>
      <c r="V21" s="290">
        <v>119</v>
      </c>
      <c r="W21" s="290">
        <v>4</v>
      </c>
      <c r="X21" s="367">
        <v>91</v>
      </c>
      <c r="Y21" s="367">
        <v>0</v>
      </c>
      <c r="Z21" s="367">
        <v>82</v>
      </c>
      <c r="AA21" s="370">
        <v>24</v>
      </c>
      <c r="AB21" s="371">
        <v>1218</v>
      </c>
    </row>
    <row r="22" spans="2:28" x14ac:dyDescent="0.2">
      <c r="B22" s="267" t="s">
        <v>163</v>
      </c>
      <c r="C22" s="270">
        <v>35</v>
      </c>
      <c r="D22" s="270">
        <v>2082</v>
      </c>
      <c r="E22" s="270">
        <v>33</v>
      </c>
      <c r="F22" s="270">
        <v>2379</v>
      </c>
      <c r="G22" s="270">
        <v>38</v>
      </c>
      <c r="H22" s="270">
        <v>2193</v>
      </c>
      <c r="I22" s="270">
        <v>42</v>
      </c>
      <c r="J22" s="270">
        <v>2041</v>
      </c>
      <c r="K22" s="270">
        <v>46</v>
      </c>
      <c r="L22" s="270">
        <v>2973</v>
      </c>
      <c r="M22" s="270">
        <v>33</v>
      </c>
      <c r="N22" s="270">
        <v>2425</v>
      </c>
      <c r="O22" s="270">
        <v>35</v>
      </c>
      <c r="P22" s="270">
        <v>2350</v>
      </c>
      <c r="Q22" s="270">
        <v>53</v>
      </c>
      <c r="R22" s="270">
        <v>2985</v>
      </c>
      <c r="S22" s="270">
        <v>35</v>
      </c>
      <c r="T22" s="270">
        <v>2577</v>
      </c>
      <c r="U22" s="270">
        <v>39</v>
      </c>
      <c r="V22" s="270">
        <v>2464</v>
      </c>
      <c r="W22" s="270">
        <v>36</v>
      </c>
      <c r="X22" s="271">
        <v>2079</v>
      </c>
      <c r="Y22" s="271">
        <v>30</v>
      </c>
      <c r="Z22" s="271">
        <v>2322</v>
      </c>
      <c r="AA22" s="372">
        <v>455</v>
      </c>
      <c r="AB22" s="373">
        <v>28870</v>
      </c>
    </row>
    <row r="23" spans="2:28" x14ac:dyDescent="0.2">
      <c r="B23" s="262" t="s">
        <v>164</v>
      </c>
      <c r="C23" s="374">
        <v>2</v>
      </c>
      <c r="D23" s="374">
        <v>344</v>
      </c>
      <c r="E23" s="290">
        <v>0</v>
      </c>
      <c r="F23" s="290">
        <v>207</v>
      </c>
      <c r="G23" s="290">
        <v>3</v>
      </c>
      <c r="H23" s="290">
        <v>318</v>
      </c>
      <c r="I23" s="290">
        <v>2</v>
      </c>
      <c r="J23" s="290">
        <v>160</v>
      </c>
      <c r="K23" s="290">
        <v>3</v>
      </c>
      <c r="L23" s="290">
        <v>422</v>
      </c>
      <c r="M23" s="290">
        <v>0</v>
      </c>
      <c r="N23" s="290">
        <v>223</v>
      </c>
      <c r="O23" s="290">
        <v>0</v>
      </c>
      <c r="P23" s="290">
        <v>270</v>
      </c>
      <c r="Q23" s="290">
        <v>2</v>
      </c>
      <c r="R23" s="290">
        <v>302</v>
      </c>
      <c r="S23" s="290">
        <v>1</v>
      </c>
      <c r="T23" s="290">
        <v>266</v>
      </c>
      <c r="U23" s="290">
        <v>0</v>
      </c>
      <c r="V23" s="290">
        <v>191</v>
      </c>
      <c r="W23" s="290">
        <v>0</v>
      </c>
      <c r="X23" s="367">
        <v>346</v>
      </c>
      <c r="Y23" s="367">
        <v>1</v>
      </c>
      <c r="Z23" s="367">
        <v>315</v>
      </c>
      <c r="AA23" s="368">
        <v>14</v>
      </c>
      <c r="AB23" s="369">
        <v>3364</v>
      </c>
    </row>
    <row r="24" spans="2:28" x14ac:dyDescent="0.2">
      <c r="B24" s="262" t="s">
        <v>165</v>
      </c>
      <c r="C24" s="290">
        <v>12</v>
      </c>
      <c r="D24" s="290">
        <v>2594</v>
      </c>
      <c r="E24" s="290">
        <v>14</v>
      </c>
      <c r="F24" s="290">
        <v>2235</v>
      </c>
      <c r="G24" s="290">
        <v>8</v>
      </c>
      <c r="H24" s="290">
        <v>2886</v>
      </c>
      <c r="I24" s="290">
        <v>9</v>
      </c>
      <c r="J24" s="290">
        <v>2343</v>
      </c>
      <c r="K24" s="290">
        <v>10</v>
      </c>
      <c r="L24" s="290">
        <v>2164</v>
      </c>
      <c r="M24" s="290">
        <v>9</v>
      </c>
      <c r="N24" s="290">
        <v>2833</v>
      </c>
      <c r="O24" s="290">
        <v>8</v>
      </c>
      <c r="P24" s="290">
        <v>1955</v>
      </c>
      <c r="Q24" s="290">
        <v>15</v>
      </c>
      <c r="R24" s="290">
        <v>2367</v>
      </c>
      <c r="S24" s="290">
        <v>6</v>
      </c>
      <c r="T24" s="290">
        <v>2792</v>
      </c>
      <c r="U24" s="290">
        <v>7</v>
      </c>
      <c r="V24" s="290">
        <v>2552</v>
      </c>
      <c r="W24" s="290">
        <v>12</v>
      </c>
      <c r="X24" s="367">
        <v>3298</v>
      </c>
      <c r="Y24" s="367">
        <v>8</v>
      </c>
      <c r="Z24" s="367">
        <v>2435</v>
      </c>
      <c r="AA24" s="370">
        <v>118</v>
      </c>
      <c r="AB24" s="371">
        <v>30454</v>
      </c>
    </row>
    <row r="25" spans="2:28" x14ac:dyDescent="0.2">
      <c r="B25" s="262" t="s">
        <v>166</v>
      </c>
      <c r="C25" s="290">
        <v>1</v>
      </c>
      <c r="D25" s="290">
        <v>102</v>
      </c>
      <c r="E25" s="290">
        <v>0</v>
      </c>
      <c r="F25" s="290">
        <v>84</v>
      </c>
      <c r="G25" s="290">
        <v>0</v>
      </c>
      <c r="H25" s="290">
        <v>129</v>
      </c>
      <c r="I25" s="290">
        <v>0</v>
      </c>
      <c r="J25" s="290">
        <v>117</v>
      </c>
      <c r="K25" s="290">
        <v>0</v>
      </c>
      <c r="L25" s="290">
        <v>101</v>
      </c>
      <c r="M25" s="290"/>
      <c r="N25" s="290">
        <v>99</v>
      </c>
      <c r="O25" s="290"/>
      <c r="P25" s="290">
        <v>109</v>
      </c>
      <c r="Q25" s="290"/>
      <c r="R25" s="290">
        <v>104</v>
      </c>
      <c r="S25" s="290"/>
      <c r="T25" s="290">
        <v>93</v>
      </c>
      <c r="U25" s="290"/>
      <c r="V25" s="290">
        <v>94</v>
      </c>
      <c r="W25" s="290"/>
      <c r="X25" s="367">
        <v>103</v>
      </c>
      <c r="Y25" s="367"/>
      <c r="Z25" s="367">
        <v>88</v>
      </c>
      <c r="AA25" s="370">
        <v>1</v>
      </c>
      <c r="AB25" s="371">
        <v>1223</v>
      </c>
    </row>
    <row r="26" spans="2:28" x14ac:dyDescent="0.2">
      <c r="B26" s="262" t="s">
        <v>167</v>
      </c>
      <c r="C26" s="290">
        <v>5</v>
      </c>
      <c r="D26" s="290">
        <v>870</v>
      </c>
      <c r="E26" s="290">
        <v>6</v>
      </c>
      <c r="F26" s="290">
        <v>799</v>
      </c>
      <c r="G26" s="290">
        <v>4</v>
      </c>
      <c r="H26" s="290">
        <v>964</v>
      </c>
      <c r="I26" s="290">
        <v>5</v>
      </c>
      <c r="J26" s="290">
        <v>724</v>
      </c>
      <c r="K26" s="290">
        <v>5</v>
      </c>
      <c r="L26" s="290">
        <v>1004</v>
      </c>
      <c r="M26" s="290">
        <v>2</v>
      </c>
      <c r="N26" s="290">
        <v>950</v>
      </c>
      <c r="O26" s="290">
        <v>5</v>
      </c>
      <c r="P26" s="290">
        <v>806</v>
      </c>
      <c r="Q26" s="290">
        <v>3</v>
      </c>
      <c r="R26" s="290">
        <v>848</v>
      </c>
      <c r="S26" s="290">
        <v>3</v>
      </c>
      <c r="T26" s="290">
        <v>797</v>
      </c>
      <c r="U26" s="290">
        <v>3</v>
      </c>
      <c r="V26" s="290">
        <v>737</v>
      </c>
      <c r="W26" s="290">
        <v>4</v>
      </c>
      <c r="X26" s="367">
        <v>944</v>
      </c>
      <c r="Y26" s="367">
        <v>1</v>
      </c>
      <c r="Z26" s="367">
        <v>825</v>
      </c>
      <c r="AA26" s="370">
        <v>46</v>
      </c>
      <c r="AB26" s="371">
        <v>10268</v>
      </c>
    </row>
    <row r="27" spans="2:28" x14ac:dyDescent="0.2">
      <c r="B27" s="262" t="s">
        <v>168</v>
      </c>
      <c r="C27" s="290">
        <v>2</v>
      </c>
      <c r="D27" s="290">
        <v>224</v>
      </c>
      <c r="E27" s="290">
        <v>1</v>
      </c>
      <c r="F27" s="290">
        <v>222</v>
      </c>
      <c r="G27" s="290">
        <v>1</v>
      </c>
      <c r="H27" s="290">
        <v>321</v>
      </c>
      <c r="I27" s="290">
        <v>1</v>
      </c>
      <c r="J27" s="290">
        <v>243</v>
      </c>
      <c r="K27" s="290">
        <v>2</v>
      </c>
      <c r="L27" s="290">
        <v>326</v>
      </c>
      <c r="M27" s="290">
        <v>1</v>
      </c>
      <c r="N27" s="290">
        <v>224</v>
      </c>
      <c r="O27" s="290">
        <v>2</v>
      </c>
      <c r="P27" s="290">
        <v>216</v>
      </c>
      <c r="Q27" s="290">
        <v>0</v>
      </c>
      <c r="R27" s="290">
        <v>322</v>
      </c>
      <c r="S27" s="290">
        <v>0</v>
      </c>
      <c r="T27" s="290">
        <v>226</v>
      </c>
      <c r="U27" s="290">
        <v>0</v>
      </c>
      <c r="V27" s="290">
        <v>233</v>
      </c>
      <c r="W27" s="290">
        <v>0</v>
      </c>
      <c r="X27" s="367">
        <v>257</v>
      </c>
      <c r="Y27" s="367">
        <v>1</v>
      </c>
      <c r="Z27" s="367">
        <v>273</v>
      </c>
      <c r="AA27" s="370">
        <v>11</v>
      </c>
      <c r="AB27" s="371">
        <v>3087</v>
      </c>
    </row>
    <row r="28" spans="2:28" x14ac:dyDescent="0.2">
      <c r="B28" s="267" t="s">
        <v>169</v>
      </c>
      <c r="C28" s="270">
        <v>22</v>
      </c>
      <c r="D28" s="270">
        <v>4134</v>
      </c>
      <c r="E28" s="270">
        <v>21</v>
      </c>
      <c r="F28" s="270">
        <v>3547</v>
      </c>
      <c r="G28" s="270">
        <v>16</v>
      </c>
      <c r="H28" s="270">
        <v>4618</v>
      </c>
      <c r="I28" s="270">
        <v>17</v>
      </c>
      <c r="J28" s="270">
        <v>3587</v>
      </c>
      <c r="K28" s="270">
        <v>20</v>
      </c>
      <c r="L28" s="270">
        <v>4017</v>
      </c>
      <c r="M28" s="270">
        <v>12</v>
      </c>
      <c r="N28" s="270">
        <v>4329</v>
      </c>
      <c r="O28" s="270">
        <v>15</v>
      </c>
      <c r="P28" s="270">
        <v>3356</v>
      </c>
      <c r="Q28" s="270">
        <v>20</v>
      </c>
      <c r="R28" s="270">
        <v>3943</v>
      </c>
      <c r="S28" s="270">
        <v>10</v>
      </c>
      <c r="T28" s="270">
        <v>4174</v>
      </c>
      <c r="U28" s="270">
        <v>10</v>
      </c>
      <c r="V28" s="270">
        <v>3807</v>
      </c>
      <c r="W28" s="270">
        <v>16</v>
      </c>
      <c r="X28" s="270">
        <v>4948</v>
      </c>
      <c r="Y28" s="271">
        <v>11</v>
      </c>
      <c r="Z28" s="271">
        <v>3936</v>
      </c>
      <c r="AA28" s="372">
        <v>190</v>
      </c>
      <c r="AB28" s="373">
        <v>48396</v>
      </c>
    </row>
    <row r="29" spans="2:28" x14ac:dyDescent="0.2">
      <c r="B29" s="272" t="s">
        <v>40</v>
      </c>
      <c r="C29" s="1252">
        <v>57</v>
      </c>
      <c r="D29" s="1252">
        <v>7960</v>
      </c>
      <c r="E29" s="1252">
        <v>58</v>
      </c>
      <c r="F29" s="1252">
        <v>7817</v>
      </c>
      <c r="G29" s="1252">
        <v>65</v>
      </c>
      <c r="H29" s="1252">
        <v>8643</v>
      </c>
      <c r="I29" s="1252">
        <v>60</v>
      </c>
      <c r="J29" s="1252">
        <v>7125</v>
      </c>
      <c r="K29" s="1252">
        <v>68</v>
      </c>
      <c r="L29" s="1252">
        <v>8690</v>
      </c>
      <c r="M29" s="1252">
        <v>47</v>
      </c>
      <c r="N29" s="1252">
        <v>7838</v>
      </c>
      <c r="O29" s="1252">
        <v>57</v>
      </c>
      <c r="P29" s="1252">
        <v>8206</v>
      </c>
      <c r="Q29" s="1252">
        <v>79</v>
      </c>
      <c r="R29" s="1252">
        <v>8712</v>
      </c>
      <c r="S29" s="1252">
        <v>49</v>
      </c>
      <c r="T29" s="1252">
        <v>7979</v>
      </c>
      <c r="U29" s="1252">
        <v>50</v>
      </c>
      <c r="V29" s="1252">
        <v>8141</v>
      </c>
      <c r="W29" s="1252">
        <v>55</v>
      </c>
      <c r="X29" s="1252">
        <v>8271</v>
      </c>
      <c r="Y29" s="1253">
        <v>41</v>
      </c>
      <c r="Z29" s="1252">
        <v>7359</v>
      </c>
      <c r="AA29" s="365">
        <v>686</v>
      </c>
      <c r="AB29" s="366">
        <v>96741</v>
      </c>
    </row>
    <row r="30" spans="2:28" ht="6" customHeight="1" x14ac:dyDescent="0.2">
      <c r="AB30" s="375"/>
    </row>
    <row r="31" spans="2:28" x14ac:dyDescent="0.2">
      <c r="B31" s="358" t="s">
        <v>177</v>
      </c>
    </row>
  </sheetData>
  <mergeCells count="14">
    <mergeCell ref="K6:L6"/>
    <mergeCell ref="B6:B7"/>
    <mergeCell ref="C6:D6"/>
    <mergeCell ref="E6:F6"/>
    <mergeCell ref="G6:H6"/>
    <mergeCell ref="I6:J6"/>
    <mergeCell ref="Y6:Z6"/>
    <mergeCell ref="AA6:AB6"/>
    <mergeCell ref="M6:N6"/>
    <mergeCell ref="O6:P6"/>
    <mergeCell ref="Q6:R6"/>
    <mergeCell ref="S6:T6"/>
    <mergeCell ref="U6:V6"/>
    <mergeCell ref="W6:X6"/>
  </mergeCells>
  <hyperlinks>
    <hyperlink ref="AC4" location="Índice!A1" display="Volver"/>
  </hyperlinks>
  <pageMargins left="0.70866141732283472" right="0.70866141732283472" top="0.74803149606299213" bottom="0.74803149606299213" header="0.31496062992125984" footer="0.31496062992125984"/>
  <pageSetup paperSize="14" scale="93"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C30"/>
  <sheetViews>
    <sheetView showGridLines="0" zoomScale="90" zoomScaleNormal="90" workbookViewId="0"/>
  </sheetViews>
  <sheetFormatPr baseColWidth="10" defaultRowHeight="12.75" x14ac:dyDescent="0.2"/>
  <cols>
    <col min="1" max="1" width="6.7109375" style="22" customWidth="1"/>
    <col min="2" max="2" width="37.85546875" style="22" customWidth="1"/>
    <col min="3" max="3" width="8.7109375" style="22" customWidth="1"/>
    <col min="4" max="4" width="9.42578125" style="22" customWidth="1"/>
    <col min="5" max="5" width="8.42578125" style="22" customWidth="1"/>
    <col min="6" max="6" width="9.7109375" style="22" customWidth="1"/>
    <col min="7" max="7" width="8.7109375" style="22" customWidth="1"/>
    <col min="8" max="8" width="9.7109375" style="22" customWidth="1"/>
    <col min="9" max="9" width="8.7109375" style="22" customWidth="1"/>
    <col min="10" max="10" width="9.7109375" style="22" customWidth="1"/>
    <col min="11" max="11" width="8.7109375" style="22" customWidth="1"/>
    <col min="12" max="12" width="9.7109375" style="22" customWidth="1"/>
    <col min="13" max="13" width="8.7109375" style="22" customWidth="1"/>
    <col min="14" max="14" width="9.7109375" style="22" customWidth="1"/>
    <col min="15" max="15" width="8.7109375" style="22" customWidth="1"/>
    <col min="16" max="16" width="9.7109375" style="22" customWidth="1"/>
    <col min="17" max="17" width="8.7109375" style="22" customWidth="1"/>
    <col min="18" max="18" width="9.7109375" style="22" customWidth="1"/>
    <col min="19" max="19" width="8.7109375" style="22" customWidth="1"/>
    <col min="20" max="20" width="9.7109375" style="22" customWidth="1"/>
    <col min="21" max="21" width="8.7109375" style="22" customWidth="1"/>
    <col min="22" max="22" width="9.7109375" style="22" customWidth="1"/>
    <col min="23" max="23" width="8.7109375" style="22" customWidth="1"/>
    <col min="24" max="24" width="9.7109375" style="22" customWidth="1"/>
    <col min="25" max="25" width="8.7109375" style="22" customWidth="1"/>
    <col min="26" max="26" width="9.7109375" style="22" customWidth="1"/>
    <col min="27" max="27" width="8.7109375" style="22" customWidth="1"/>
    <col min="28" max="28" width="9.7109375" style="22" customWidth="1"/>
    <col min="29" max="16384" width="11.42578125" style="22"/>
  </cols>
  <sheetData>
    <row r="3" spans="2:29" ht="18" x14ac:dyDescent="0.25">
      <c r="B3" s="1373" t="s">
        <v>1072</v>
      </c>
      <c r="C3" s="1373"/>
      <c r="D3" s="1373"/>
      <c r="E3" s="1373"/>
      <c r="F3" s="1373"/>
      <c r="G3" s="1373"/>
      <c r="H3" s="1373"/>
      <c r="I3" s="1373"/>
      <c r="J3" s="1373"/>
      <c r="K3" s="1373"/>
      <c r="L3" s="1373"/>
      <c r="M3" s="1373"/>
      <c r="N3" s="1373"/>
      <c r="O3" s="1373"/>
      <c r="P3" s="23"/>
      <c r="Q3" s="23"/>
      <c r="R3" s="23"/>
      <c r="S3" s="23"/>
      <c r="T3" s="23"/>
      <c r="U3" s="23"/>
      <c r="V3" s="23"/>
      <c r="W3" s="23"/>
      <c r="X3" s="23"/>
      <c r="Y3" s="23"/>
      <c r="Z3" s="23"/>
      <c r="AA3" s="23"/>
      <c r="AB3" s="23"/>
      <c r="AC3" s="896" t="s">
        <v>1059</v>
      </c>
    </row>
    <row r="4" spans="2:29" ht="15.75" x14ac:dyDescent="0.25">
      <c r="B4" s="1373" t="s">
        <v>13</v>
      </c>
      <c r="C4" s="1373"/>
      <c r="D4" s="1373"/>
      <c r="E4" s="1373"/>
      <c r="F4" s="1373"/>
      <c r="G4" s="1373"/>
      <c r="H4" s="1373"/>
      <c r="I4" s="1373"/>
      <c r="J4" s="1373"/>
      <c r="K4" s="1373"/>
      <c r="L4" s="1373"/>
      <c r="M4" s="1373"/>
      <c r="N4" s="1373"/>
      <c r="O4" s="1373"/>
      <c r="P4" s="23"/>
      <c r="Q4" s="23"/>
      <c r="R4" s="23"/>
      <c r="S4" s="23"/>
      <c r="T4" s="23"/>
      <c r="U4" s="23"/>
      <c r="V4" s="23"/>
      <c r="W4" s="23"/>
      <c r="X4" s="23"/>
      <c r="Y4" s="23"/>
      <c r="Z4" s="23"/>
      <c r="AA4" s="23"/>
      <c r="AB4" s="23"/>
    </row>
    <row r="5" spans="2:29" x14ac:dyDescent="0.2">
      <c r="B5" s="1370" t="s">
        <v>184</v>
      </c>
      <c r="C5" s="1366" t="s">
        <v>28</v>
      </c>
      <c r="D5" s="1366"/>
      <c r="E5" s="1366" t="s">
        <v>29</v>
      </c>
      <c r="F5" s="1366"/>
      <c r="G5" s="1366" t="s">
        <v>30</v>
      </c>
      <c r="H5" s="1366"/>
      <c r="I5" s="1366" t="s">
        <v>31</v>
      </c>
      <c r="J5" s="1366"/>
      <c r="K5" s="1366" t="s">
        <v>32</v>
      </c>
      <c r="L5" s="1366"/>
      <c r="M5" s="1366" t="s">
        <v>33</v>
      </c>
      <c r="N5" s="1366"/>
      <c r="O5" s="1366" t="s">
        <v>34</v>
      </c>
      <c r="P5" s="1366"/>
      <c r="Q5" s="1366" t="s">
        <v>35</v>
      </c>
      <c r="R5" s="1366"/>
      <c r="S5" s="1366" t="s">
        <v>36</v>
      </c>
      <c r="T5" s="1366"/>
      <c r="U5" s="1366" t="s">
        <v>37</v>
      </c>
      <c r="V5" s="1366"/>
      <c r="W5" s="1366" t="s">
        <v>38</v>
      </c>
      <c r="X5" s="1366"/>
      <c r="Y5" s="1366" t="s">
        <v>39</v>
      </c>
      <c r="Z5" s="1366"/>
      <c r="AA5" s="1367" t="s">
        <v>27</v>
      </c>
      <c r="AB5" s="1368"/>
    </row>
    <row r="6" spans="2:29" ht="25.5" x14ac:dyDescent="0.2">
      <c r="B6" s="1370"/>
      <c r="C6" s="912" t="s">
        <v>185</v>
      </c>
      <c r="D6" s="913" t="s">
        <v>186</v>
      </c>
      <c r="E6" s="912" t="s">
        <v>185</v>
      </c>
      <c r="F6" s="913" t="s">
        <v>186</v>
      </c>
      <c r="G6" s="912" t="s">
        <v>185</v>
      </c>
      <c r="H6" s="913" t="s">
        <v>186</v>
      </c>
      <c r="I6" s="912" t="s">
        <v>185</v>
      </c>
      <c r="J6" s="913" t="s">
        <v>186</v>
      </c>
      <c r="K6" s="912" t="s">
        <v>185</v>
      </c>
      <c r="L6" s="913" t="s">
        <v>186</v>
      </c>
      <c r="M6" s="912" t="s">
        <v>185</v>
      </c>
      <c r="N6" s="913" t="s">
        <v>186</v>
      </c>
      <c r="O6" s="912" t="s">
        <v>185</v>
      </c>
      <c r="P6" s="913" t="s">
        <v>186</v>
      </c>
      <c r="Q6" s="912" t="s">
        <v>185</v>
      </c>
      <c r="R6" s="913" t="s">
        <v>186</v>
      </c>
      <c r="S6" s="912" t="s">
        <v>185</v>
      </c>
      <c r="T6" s="913" t="s">
        <v>186</v>
      </c>
      <c r="U6" s="912" t="s">
        <v>185</v>
      </c>
      <c r="V6" s="913" t="s">
        <v>186</v>
      </c>
      <c r="W6" s="912" t="s">
        <v>185</v>
      </c>
      <c r="X6" s="913" t="s">
        <v>186</v>
      </c>
      <c r="Y6" s="912" t="s">
        <v>185</v>
      </c>
      <c r="Z6" s="913" t="s">
        <v>186</v>
      </c>
      <c r="AA6" s="914" t="s">
        <v>185</v>
      </c>
      <c r="AB6" s="915" t="s">
        <v>186</v>
      </c>
    </row>
    <row r="7" spans="2:29" x14ac:dyDescent="0.2">
      <c r="B7" s="286" t="s">
        <v>149</v>
      </c>
      <c r="C7" s="323"/>
      <c r="D7" s="323">
        <v>0</v>
      </c>
      <c r="E7" s="323"/>
      <c r="F7" s="323"/>
      <c r="G7" s="323"/>
      <c r="H7" s="323"/>
      <c r="I7" s="323"/>
      <c r="J7" s="323"/>
      <c r="K7" s="323"/>
      <c r="L7" s="323"/>
      <c r="M7" s="323"/>
      <c r="N7" s="323">
        <v>1</v>
      </c>
      <c r="O7" s="323"/>
      <c r="P7" s="323">
        <v>1</v>
      </c>
      <c r="Q7" s="323"/>
      <c r="R7" s="323"/>
      <c r="S7" s="323"/>
      <c r="T7" s="323">
        <v>1</v>
      </c>
      <c r="U7" s="323"/>
      <c r="V7" s="323">
        <v>0</v>
      </c>
      <c r="W7" s="323"/>
      <c r="X7" s="324">
        <v>0</v>
      </c>
      <c r="Y7" s="324"/>
      <c r="Z7" s="324">
        <v>0</v>
      </c>
      <c r="AA7" s="376">
        <v>0</v>
      </c>
      <c r="AB7" s="377">
        <v>3</v>
      </c>
    </row>
    <row r="8" spans="2:29" x14ac:dyDescent="0.2">
      <c r="B8" s="262" t="s">
        <v>150</v>
      </c>
      <c r="C8" s="265"/>
      <c r="D8" s="265">
        <v>0</v>
      </c>
      <c r="E8" s="265"/>
      <c r="F8" s="265"/>
      <c r="G8" s="265"/>
      <c r="H8" s="265"/>
      <c r="I8" s="265"/>
      <c r="J8" s="265"/>
      <c r="K8" s="265"/>
      <c r="L8" s="265"/>
      <c r="M8" s="265"/>
      <c r="N8" s="265"/>
      <c r="O8" s="265"/>
      <c r="P8" s="265"/>
      <c r="Q8" s="265"/>
      <c r="R8" s="265"/>
      <c r="S8" s="265"/>
      <c r="T8" s="265"/>
      <c r="U8" s="265"/>
      <c r="V8" s="265"/>
      <c r="W8" s="265"/>
      <c r="X8" s="378"/>
      <c r="Y8" s="378"/>
      <c r="Z8" s="378"/>
      <c r="AA8" s="379">
        <v>0</v>
      </c>
      <c r="AB8" s="380">
        <v>0</v>
      </c>
    </row>
    <row r="9" spans="2:29" x14ac:dyDescent="0.2">
      <c r="B9" s="262" t="s">
        <v>151</v>
      </c>
      <c r="C9" s="265">
        <v>0</v>
      </c>
      <c r="D9" s="265">
        <v>2</v>
      </c>
      <c r="E9" s="265"/>
      <c r="F9" s="265">
        <v>5</v>
      </c>
      <c r="G9" s="265"/>
      <c r="H9" s="265">
        <v>5</v>
      </c>
      <c r="I9" s="265"/>
      <c r="J9" s="265">
        <v>2</v>
      </c>
      <c r="K9" s="265"/>
      <c r="L9" s="265">
        <v>2</v>
      </c>
      <c r="M9" s="265"/>
      <c r="N9" s="265">
        <v>1</v>
      </c>
      <c r="O9" s="265"/>
      <c r="P9" s="265">
        <v>1</v>
      </c>
      <c r="Q9" s="265"/>
      <c r="R9" s="265">
        <v>6</v>
      </c>
      <c r="S9" s="265">
        <v>1</v>
      </c>
      <c r="T9" s="265">
        <v>4</v>
      </c>
      <c r="U9" s="265">
        <v>1</v>
      </c>
      <c r="V9" s="265">
        <v>1</v>
      </c>
      <c r="W9" s="265">
        <v>0</v>
      </c>
      <c r="X9" s="378">
        <v>4</v>
      </c>
      <c r="Y9" s="378">
        <v>0</v>
      </c>
      <c r="Z9" s="378">
        <v>1</v>
      </c>
      <c r="AA9" s="381">
        <v>2</v>
      </c>
      <c r="AB9" s="382">
        <v>34</v>
      </c>
    </row>
    <row r="10" spans="2:29" x14ac:dyDescent="0.2">
      <c r="B10" s="262" t="s">
        <v>152</v>
      </c>
      <c r="C10" s="265"/>
      <c r="D10" s="265"/>
      <c r="E10" s="265"/>
      <c r="F10" s="265"/>
      <c r="G10" s="265"/>
      <c r="H10" s="265"/>
      <c r="I10" s="265"/>
      <c r="J10" s="265"/>
      <c r="K10" s="265"/>
      <c r="L10" s="265"/>
      <c r="M10" s="265"/>
      <c r="N10" s="265"/>
      <c r="O10" s="265"/>
      <c r="P10" s="265"/>
      <c r="Q10" s="265"/>
      <c r="R10" s="265"/>
      <c r="S10" s="265"/>
      <c r="T10" s="265"/>
      <c r="U10" s="265"/>
      <c r="V10" s="265"/>
      <c r="W10" s="265"/>
      <c r="X10" s="378"/>
      <c r="Y10" s="378"/>
      <c r="Z10" s="378"/>
      <c r="AA10" s="381">
        <v>0</v>
      </c>
      <c r="AB10" s="382">
        <v>0</v>
      </c>
    </row>
    <row r="11" spans="2:29" x14ac:dyDescent="0.2">
      <c r="B11" s="262" t="s">
        <v>153</v>
      </c>
      <c r="C11" s="265"/>
      <c r="D11" s="265"/>
      <c r="E11" s="265">
        <v>1</v>
      </c>
      <c r="F11" s="265">
        <v>4</v>
      </c>
      <c r="G11" s="265">
        <v>0</v>
      </c>
      <c r="H11" s="265">
        <v>2</v>
      </c>
      <c r="I11" s="265"/>
      <c r="J11" s="265">
        <v>4</v>
      </c>
      <c r="K11" s="265"/>
      <c r="L11" s="265">
        <v>1</v>
      </c>
      <c r="M11" s="265">
        <v>1</v>
      </c>
      <c r="N11" s="265">
        <v>2</v>
      </c>
      <c r="O11" s="265"/>
      <c r="P11" s="265">
        <v>2</v>
      </c>
      <c r="Q11" s="265">
        <v>0</v>
      </c>
      <c r="R11" s="265">
        <v>2</v>
      </c>
      <c r="S11" s="265">
        <v>1</v>
      </c>
      <c r="T11" s="265">
        <v>1</v>
      </c>
      <c r="U11" s="265"/>
      <c r="V11" s="265">
        <v>1</v>
      </c>
      <c r="W11" s="265"/>
      <c r="X11" s="378">
        <v>2</v>
      </c>
      <c r="Y11" s="378"/>
      <c r="Z11" s="378">
        <v>2</v>
      </c>
      <c r="AA11" s="381">
        <v>3</v>
      </c>
      <c r="AB11" s="382">
        <v>23</v>
      </c>
    </row>
    <row r="12" spans="2:29" x14ac:dyDescent="0.2">
      <c r="B12" s="262" t="s">
        <v>154</v>
      </c>
      <c r="C12" s="265"/>
      <c r="D12" s="265">
        <v>1</v>
      </c>
      <c r="E12" s="265"/>
      <c r="F12" s="265">
        <v>2</v>
      </c>
      <c r="G12" s="265"/>
      <c r="H12" s="1249">
        <v>4</v>
      </c>
      <c r="I12" s="265"/>
      <c r="J12" s="265">
        <v>4</v>
      </c>
      <c r="K12" s="265"/>
      <c r="L12" s="265">
        <v>2</v>
      </c>
      <c r="M12" s="265"/>
      <c r="N12" s="265">
        <v>2</v>
      </c>
      <c r="O12" s="265"/>
      <c r="P12" s="265"/>
      <c r="Q12" s="265"/>
      <c r="R12" s="265"/>
      <c r="S12" s="265"/>
      <c r="T12" s="265"/>
      <c r="U12" s="265">
        <v>1</v>
      </c>
      <c r="V12" s="265"/>
      <c r="W12" s="265">
        <v>0</v>
      </c>
      <c r="X12" s="378">
        <v>3</v>
      </c>
      <c r="Y12" s="378"/>
      <c r="Z12" s="378">
        <v>4</v>
      </c>
      <c r="AA12" s="381">
        <v>1</v>
      </c>
      <c r="AB12" s="382">
        <v>22</v>
      </c>
    </row>
    <row r="13" spans="2:29" x14ac:dyDescent="0.2">
      <c r="B13" s="262" t="s">
        <v>155</v>
      </c>
      <c r="C13" s="265"/>
      <c r="D13" s="265">
        <v>5</v>
      </c>
      <c r="E13" s="265"/>
      <c r="F13" s="265">
        <v>1</v>
      </c>
      <c r="G13" s="265"/>
      <c r="H13" s="265">
        <v>4</v>
      </c>
      <c r="I13" s="265"/>
      <c r="J13" s="265">
        <v>3</v>
      </c>
      <c r="K13" s="265"/>
      <c r="L13" s="265">
        <v>3</v>
      </c>
      <c r="M13" s="265"/>
      <c r="N13" s="265">
        <v>2</v>
      </c>
      <c r="O13" s="265"/>
      <c r="P13" s="265">
        <v>1</v>
      </c>
      <c r="Q13" s="265"/>
      <c r="R13" s="265">
        <v>4</v>
      </c>
      <c r="S13" s="265"/>
      <c r="T13" s="265">
        <v>1</v>
      </c>
      <c r="U13" s="265"/>
      <c r="V13" s="265">
        <v>3</v>
      </c>
      <c r="W13" s="265"/>
      <c r="X13" s="378">
        <v>1</v>
      </c>
      <c r="Y13" s="378"/>
      <c r="Z13" s="378">
        <v>3</v>
      </c>
      <c r="AA13" s="381">
        <v>0</v>
      </c>
      <c r="AB13" s="382">
        <v>31</v>
      </c>
    </row>
    <row r="14" spans="2:29" x14ac:dyDescent="0.2">
      <c r="B14" s="262" t="s">
        <v>156</v>
      </c>
      <c r="C14" s="265"/>
      <c r="D14" s="265"/>
      <c r="E14" s="265"/>
      <c r="F14" s="265"/>
      <c r="G14" s="265"/>
      <c r="H14" s="265"/>
      <c r="I14" s="265"/>
      <c r="J14" s="265"/>
      <c r="K14" s="265"/>
      <c r="L14" s="265"/>
      <c r="M14" s="265"/>
      <c r="N14" s="265"/>
      <c r="O14" s="265"/>
      <c r="P14" s="265"/>
      <c r="Q14" s="265"/>
      <c r="R14" s="265"/>
      <c r="S14" s="265"/>
      <c r="T14" s="265"/>
      <c r="U14" s="265"/>
      <c r="V14" s="265"/>
      <c r="W14" s="265"/>
      <c r="X14" s="378"/>
      <c r="Y14" s="378"/>
      <c r="Z14" s="378"/>
      <c r="AA14" s="381">
        <v>0</v>
      </c>
      <c r="AB14" s="382">
        <v>0</v>
      </c>
    </row>
    <row r="15" spans="2:29" x14ac:dyDescent="0.2">
      <c r="B15" s="262" t="s">
        <v>157</v>
      </c>
      <c r="C15" s="265"/>
      <c r="D15" s="265"/>
      <c r="E15" s="265"/>
      <c r="F15" s="265"/>
      <c r="G15" s="265"/>
      <c r="H15" s="265"/>
      <c r="I15" s="265"/>
      <c r="J15" s="265"/>
      <c r="K15" s="265"/>
      <c r="L15" s="265">
        <v>1</v>
      </c>
      <c r="M15" s="265"/>
      <c r="N15" s="265">
        <v>1</v>
      </c>
      <c r="O15" s="265"/>
      <c r="P15" s="265">
        <v>1</v>
      </c>
      <c r="Q15" s="265"/>
      <c r="R15" s="265">
        <v>5</v>
      </c>
      <c r="S15" s="265"/>
      <c r="T15" s="265">
        <v>1</v>
      </c>
      <c r="U15" s="265"/>
      <c r="V15" s="265">
        <v>1</v>
      </c>
      <c r="W15" s="265"/>
      <c r="X15" s="378">
        <v>1</v>
      </c>
      <c r="Y15" s="378"/>
      <c r="Z15" s="378">
        <v>1</v>
      </c>
      <c r="AA15" s="381">
        <v>0</v>
      </c>
      <c r="AB15" s="382">
        <v>12</v>
      </c>
    </row>
    <row r="16" spans="2:29" x14ac:dyDescent="0.2">
      <c r="B16" s="262" t="s">
        <v>158</v>
      </c>
      <c r="C16" s="265"/>
      <c r="D16" s="265"/>
      <c r="E16" s="265"/>
      <c r="F16" s="265"/>
      <c r="G16" s="265"/>
      <c r="H16" s="265"/>
      <c r="I16" s="265"/>
      <c r="J16" s="265"/>
      <c r="K16" s="265"/>
      <c r="L16" s="265"/>
      <c r="M16" s="265"/>
      <c r="N16" s="265"/>
      <c r="O16" s="265"/>
      <c r="P16" s="265"/>
      <c r="Q16" s="265"/>
      <c r="R16" s="265"/>
      <c r="S16" s="265"/>
      <c r="T16" s="265"/>
      <c r="U16" s="265"/>
      <c r="V16" s="265"/>
      <c r="W16" s="265"/>
      <c r="X16" s="378"/>
      <c r="Y16" s="378"/>
      <c r="Z16" s="378"/>
      <c r="AA16" s="381">
        <v>0</v>
      </c>
      <c r="AB16" s="382">
        <v>0</v>
      </c>
    </row>
    <row r="17" spans="2:28" x14ac:dyDescent="0.2">
      <c r="B17" s="262" t="s">
        <v>159</v>
      </c>
      <c r="C17" s="265"/>
      <c r="D17" s="265">
        <v>3</v>
      </c>
      <c r="E17" s="265"/>
      <c r="F17" s="265">
        <v>3</v>
      </c>
      <c r="G17" s="265"/>
      <c r="H17" s="265">
        <v>4</v>
      </c>
      <c r="I17" s="265"/>
      <c r="J17" s="265">
        <v>2</v>
      </c>
      <c r="K17" s="265"/>
      <c r="L17" s="265"/>
      <c r="M17" s="265"/>
      <c r="N17" s="265"/>
      <c r="O17" s="265"/>
      <c r="P17" s="265"/>
      <c r="Q17" s="265"/>
      <c r="R17" s="265"/>
      <c r="S17" s="265"/>
      <c r="T17" s="265"/>
      <c r="U17" s="265"/>
      <c r="V17" s="265"/>
      <c r="W17" s="265"/>
      <c r="X17" s="378"/>
      <c r="Y17" s="378"/>
      <c r="Z17" s="378"/>
      <c r="AA17" s="381">
        <v>0</v>
      </c>
      <c r="AB17" s="382">
        <v>12</v>
      </c>
    </row>
    <row r="18" spans="2:28" x14ac:dyDescent="0.2">
      <c r="B18" s="262" t="s">
        <v>160</v>
      </c>
      <c r="C18" s="265"/>
      <c r="D18" s="265"/>
      <c r="E18" s="265"/>
      <c r="F18" s="265"/>
      <c r="G18" s="265"/>
      <c r="H18" s="265"/>
      <c r="I18" s="265"/>
      <c r="J18" s="265"/>
      <c r="K18" s="265"/>
      <c r="L18" s="265"/>
      <c r="M18" s="265"/>
      <c r="N18" s="265"/>
      <c r="O18" s="265"/>
      <c r="P18" s="265"/>
      <c r="Q18" s="265"/>
      <c r="R18" s="265"/>
      <c r="S18" s="265"/>
      <c r="T18" s="265"/>
      <c r="U18" s="265"/>
      <c r="V18" s="265"/>
      <c r="W18" s="265"/>
      <c r="X18" s="378"/>
      <c r="Y18" s="378"/>
      <c r="Z18" s="378"/>
      <c r="AA18" s="381">
        <v>0</v>
      </c>
      <c r="AB18" s="382">
        <v>0</v>
      </c>
    </row>
    <row r="19" spans="2:28" x14ac:dyDescent="0.2">
      <c r="B19" s="262" t="s">
        <v>161</v>
      </c>
      <c r="C19" s="265"/>
      <c r="D19" s="265"/>
      <c r="E19" s="265"/>
      <c r="F19" s="265"/>
      <c r="G19" s="265"/>
      <c r="H19" s="265"/>
      <c r="I19" s="265"/>
      <c r="J19" s="265"/>
      <c r="K19" s="265"/>
      <c r="L19" s="265"/>
      <c r="M19" s="265"/>
      <c r="N19" s="265"/>
      <c r="O19" s="265"/>
      <c r="P19" s="265"/>
      <c r="Q19" s="265"/>
      <c r="R19" s="265"/>
      <c r="S19" s="265"/>
      <c r="T19" s="265"/>
      <c r="U19" s="265"/>
      <c r="V19" s="265"/>
      <c r="W19" s="265"/>
      <c r="X19" s="378"/>
      <c r="Y19" s="378"/>
      <c r="Z19" s="378"/>
      <c r="AA19" s="381">
        <v>0</v>
      </c>
      <c r="AB19" s="382">
        <v>0</v>
      </c>
    </row>
    <row r="20" spans="2:28" x14ac:dyDescent="0.2">
      <c r="B20" s="262" t="s">
        <v>162</v>
      </c>
      <c r="C20" s="265"/>
      <c r="D20" s="265">
        <v>1</v>
      </c>
      <c r="E20" s="265"/>
      <c r="F20" s="265">
        <v>0</v>
      </c>
      <c r="G20" s="265">
        <v>0</v>
      </c>
      <c r="H20" s="265"/>
      <c r="I20" s="265">
        <v>1</v>
      </c>
      <c r="J20" s="265"/>
      <c r="K20" s="265">
        <v>0</v>
      </c>
      <c r="L20" s="265"/>
      <c r="M20" s="265">
        <v>0</v>
      </c>
      <c r="N20" s="265"/>
      <c r="O20" s="265"/>
      <c r="P20" s="265">
        <v>0</v>
      </c>
      <c r="Q20" s="265"/>
      <c r="R20" s="265">
        <v>2</v>
      </c>
      <c r="S20" s="265"/>
      <c r="T20" s="265"/>
      <c r="U20" s="265"/>
      <c r="V20" s="265"/>
      <c r="W20" s="265"/>
      <c r="X20" s="378"/>
      <c r="Y20" s="378"/>
      <c r="Z20" s="378"/>
      <c r="AA20" s="381">
        <v>1</v>
      </c>
      <c r="AB20" s="382">
        <v>3</v>
      </c>
    </row>
    <row r="21" spans="2:28" x14ac:dyDescent="0.2">
      <c r="B21" s="267" t="s">
        <v>163</v>
      </c>
      <c r="C21" s="299">
        <v>0</v>
      </c>
      <c r="D21" s="299">
        <v>12</v>
      </c>
      <c r="E21" s="299">
        <v>1</v>
      </c>
      <c r="F21" s="299">
        <v>15</v>
      </c>
      <c r="G21" s="299">
        <v>0</v>
      </c>
      <c r="H21" s="299">
        <v>19</v>
      </c>
      <c r="I21" s="299">
        <v>1</v>
      </c>
      <c r="J21" s="299">
        <v>15</v>
      </c>
      <c r="K21" s="299">
        <v>0</v>
      </c>
      <c r="L21" s="299">
        <v>9</v>
      </c>
      <c r="M21" s="299">
        <v>1</v>
      </c>
      <c r="N21" s="299">
        <v>8</v>
      </c>
      <c r="O21" s="299">
        <v>0</v>
      </c>
      <c r="P21" s="299">
        <v>5</v>
      </c>
      <c r="Q21" s="299">
        <v>0</v>
      </c>
      <c r="R21" s="299">
        <v>19</v>
      </c>
      <c r="S21" s="299">
        <v>2</v>
      </c>
      <c r="T21" s="299">
        <v>7</v>
      </c>
      <c r="U21" s="299">
        <v>2</v>
      </c>
      <c r="V21" s="299">
        <v>6</v>
      </c>
      <c r="W21" s="299">
        <v>0</v>
      </c>
      <c r="X21" s="318">
        <v>11</v>
      </c>
      <c r="Y21" s="318">
        <v>0</v>
      </c>
      <c r="Z21" s="318">
        <v>11</v>
      </c>
      <c r="AA21" s="383">
        <v>7</v>
      </c>
      <c r="AB21" s="384">
        <v>137</v>
      </c>
    </row>
    <row r="22" spans="2:28" x14ac:dyDescent="0.2">
      <c r="B22" s="262" t="s">
        <v>164</v>
      </c>
      <c r="C22" s="265"/>
      <c r="D22" s="265"/>
      <c r="E22" s="265"/>
      <c r="F22" s="265"/>
      <c r="G22" s="265"/>
      <c r="H22" s="265"/>
      <c r="I22" s="265"/>
      <c r="J22" s="265">
        <v>1</v>
      </c>
      <c r="K22" s="265"/>
      <c r="L22" s="265"/>
      <c r="M22" s="265"/>
      <c r="N22" s="265">
        <v>1</v>
      </c>
      <c r="O22" s="265"/>
      <c r="P22" s="265"/>
      <c r="Q22" s="265"/>
      <c r="R22" s="265"/>
      <c r="S22" s="265"/>
      <c r="T22" s="265"/>
      <c r="U22" s="265"/>
      <c r="V22" s="265">
        <v>1</v>
      </c>
      <c r="W22" s="265"/>
      <c r="X22" s="378"/>
      <c r="Y22" s="378"/>
      <c r="Z22" s="378"/>
      <c r="AA22" s="379">
        <v>0</v>
      </c>
      <c r="AB22" s="380">
        <v>3</v>
      </c>
    </row>
    <row r="23" spans="2:28" x14ac:dyDescent="0.2">
      <c r="B23" s="262" t="s">
        <v>165</v>
      </c>
      <c r="C23" s="265"/>
      <c r="D23" s="265">
        <v>2</v>
      </c>
      <c r="E23" s="265"/>
      <c r="F23" s="265">
        <v>2</v>
      </c>
      <c r="G23" s="265"/>
      <c r="H23" s="265">
        <v>3</v>
      </c>
      <c r="I23" s="265"/>
      <c r="J23" s="265">
        <v>4</v>
      </c>
      <c r="K23" s="265"/>
      <c r="L23" s="265">
        <v>3</v>
      </c>
      <c r="M23" s="265"/>
      <c r="N23" s="265">
        <v>1</v>
      </c>
      <c r="O23" s="265"/>
      <c r="P23" s="265">
        <v>1</v>
      </c>
      <c r="Q23" s="265"/>
      <c r="R23" s="265">
        <v>2</v>
      </c>
      <c r="S23" s="265"/>
      <c r="T23" s="265">
        <v>3</v>
      </c>
      <c r="U23" s="265"/>
      <c r="V23" s="265">
        <v>1</v>
      </c>
      <c r="W23" s="265"/>
      <c r="X23" s="378">
        <v>1</v>
      </c>
      <c r="Y23" s="378"/>
      <c r="Z23" s="378">
        <v>5</v>
      </c>
      <c r="AA23" s="381">
        <v>0</v>
      </c>
      <c r="AB23" s="382">
        <v>28</v>
      </c>
    </row>
    <row r="24" spans="2:28" x14ac:dyDescent="0.2">
      <c r="B24" s="262" t="s">
        <v>166</v>
      </c>
      <c r="C24" s="265"/>
      <c r="D24" s="265">
        <v>1</v>
      </c>
      <c r="E24" s="265"/>
      <c r="F24" s="265">
        <v>0</v>
      </c>
      <c r="G24" s="265"/>
      <c r="H24" s="265"/>
      <c r="I24" s="265"/>
      <c r="J24" s="265"/>
      <c r="K24" s="265"/>
      <c r="L24" s="265"/>
      <c r="M24" s="265"/>
      <c r="N24" s="265"/>
      <c r="O24" s="265"/>
      <c r="P24" s="265"/>
      <c r="Q24" s="265"/>
      <c r="R24" s="265"/>
      <c r="S24" s="265"/>
      <c r="T24" s="265"/>
      <c r="U24" s="265"/>
      <c r="V24" s="265">
        <v>1</v>
      </c>
      <c r="W24" s="265"/>
      <c r="X24" s="378">
        <v>0</v>
      </c>
      <c r="Y24" s="378"/>
      <c r="Z24" s="378"/>
      <c r="AA24" s="381">
        <v>0</v>
      </c>
      <c r="AB24" s="382">
        <v>2</v>
      </c>
    </row>
    <row r="25" spans="2:28" x14ac:dyDescent="0.2">
      <c r="B25" s="262" t="s">
        <v>167</v>
      </c>
      <c r="C25" s="265"/>
      <c r="D25" s="265"/>
      <c r="E25" s="265"/>
      <c r="F25" s="265">
        <v>2</v>
      </c>
      <c r="G25" s="265"/>
      <c r="H25" s="265">
        <v>2</v>
      </c>
      <c r="I25" s="265"/>
      <c r="J25" s="265">
        <v>1</v>
      </c>
      <c r="K25" s="265"/>
      <c r="L25" s="265"/>
      <c r="M25" s="265"/>
      <c r="N25" s="265"/>
      <c r="O25" s="265"/>
      <c r="P25" s="265"/>
      <c r="Q25" s="265"/>
      <c r="R25" s="265">
        <v>2</v>
      </c>
      <c r="S25" s="265"/>
      <c r="T25" s="265">
        <v>1</v>
      </c>
      <c r="U25" s="265"/>
      <c r="V25" s="265"/>
      <c r="W25" s="265"/>
      <c r="X25" s="378">
        <v>1</v>
      </c>
      <c r="Y25" s="378"/>
      <c r="Z25" s="378"/>
      <c r="AA25" s="381">
        <v>0</v>
      </c>
      <c r="AB25" s="382">
        <v>9</v>
      </c>
    </row>
    <row r="26" spans="2:28" x14ac:dyDescent="0.2">
      <c r="B26" s="262" t="s">
        <v>168</v>
      </c>
      <c r="C26" s="265"/>
      <c r="D26" s="265"/>
      <c r="E26" s="265"/>
      <c r="F26" s="265"/>
      <c r="G26" s="265"/>
      <c r="H26" s="265">
        <v>3</v>
      </c>
      <c r="I26" s="265"/>
      <c r="J26" s="265">
        <v>0</v>
      </c>
      <c r="K26" s="265"/>
      <c r="L26" s="265"/>
      <c r="M26" s="265"/>
      <c r="N26" s="265"/>
      <c r="O26" s="265"/>
      <c r="P26" s="265"/>
      <c r="Q26" s="265"/>
      <c r="R26" s="265"/>
      <c r="S26" s="265"/>
      <c r="T26" s="265"/>
      <c r="U26" s="265"/>
      <c r="V26" s="265">
        <v>1</v>
      </c>
      <c r="W26" s="265"/>
      <c r="X26" s="378"/>
      <c r="Y26" s="378"/>
      <c r="Z26" s="378"/>
      <c r="AA26" s="381">
        <v>0</v>
      </c>
      <c r="AB26" s="382">
        <v>4</v>
      </c>
    </row>
    <row r="27" spans="2:28" x14ac:dyDescent="0.2">
      <c r="B27" s="267" t="s">
        <v>169</v>
      </c>
      <c r="C27" s="299">
        <v>0</v>
      </c>
      <c r="D27" s="299">
        <v>3</v>
      </c>
      <c r="E27" s="299">
        <v>0</v>
      </c>
      <c r="F27" s="299">
        <v>4</v>
      </c>
      <c r="G27" s="299">
        <v>0</v>
      </c>
      <c r="H27" s="299">
        <v>8</v>
      </c>
      <c r="I27" s="299">
        <v>0</v>
      </c>
      <c r="J27" s="299">
        <v>6</v>
      </c>
      <c r="K27" s="299">
        <v>0</v>
      </c>
      <c r="L27" s="299">
        <v>3</v>
      </c>
      <c r="M27" s="299">
        <v>0</v>
      </c>
      <c r="N27" s="299">
        <v>2</v>
      </c>
      <c r="O27" s="299">
        <v>0</v>
      </c>
      <c r="P27" s="299">
        <v>1</v>
      </c>
      <c r="Q27" s="299">
        <v>0</v>
      </c>
      <c r="R27" s="299">
        <v>4</v>
      </c>
      <c r="S27" s="299">
        <v>0</v>
      </c>
      <c r="T27" s="299">
        <v>4</v>
      </c>
      <c r="U27" s="299">
        <v>0</v>
      </c>
      <c r="V27" s="299">
        <v>4</v>
      </c>
      <c r="W27" s="299">
        <v>0</v>
      </c>
      <c r="X27" s="318">
        <v>2</v>
      </c>
      <c r="Y27" s="318">
        <v>0</v>
      </c>
      <c r="Z27" s="318">
        <v>5</v>
      </c>
      <c r="AA27" s="383">
        <v>0</v>
      </c>
      <c r="AB27" s="384">
        <v>46</v>
      </c>
    </row>
    <row r="28" spans="2:28" x14ac:dyDescent="0.2">
      <c r="B28" s="272" t="s">
        <v>40</v>
      </c>
      <c r="C28" s="1250">
        <v>0</v>
      </c>
      <c r="D28" s="1250">
        <v>15</v>
      </c>
      <c r="E28" s="1250">
        <v>1</v>
      </c>
      <c r="F28" s="1250">
        <v>19</v>
      </c>
      <c r="G28" s="1250">
        <v>0</v>
      </c>
      <c r="H28" s="1250">
        <v>27</v>
      </c>
      <c r="I28" s="1250">
        <v>1</v>
      </c>
      <c r="J28" s="1250">
        <v>21</v>
      </c>
      <c r="K28" s="1250">
        <v>0</v>
      </c>
      <c r="L28" s="1250">
        <v>12</v>
      </c>
      <c r="M28" s="1250">
        <v>1</v>
      </c>
      <c r="N28" s="1250">
        <v>11</v>
      </c>
      <c r="O28" s="1250">
        <v>0</v>
      </c>
      <c r="P28" s="1250">
        <v>7</v>
      </c>
      <c r="Q28" s="1250">
        <v>0</v>
      </c>
      <c r="R28" s="1250">
        <v>23</v>
      </c>
      <c r="S28" s="1250">
        <v>2</v>
      </c>
      <c r="T28" s="1250">
        <v>12</v>
      </c>
      <c r="U28" s="1250">
        <v>2</v>
      </c>
      <c r="V28" s="1250">
        <v>10</v>
      </c>
      <c r="W28" s="1250">
        <v>0</v>
      </c>
      <c r="X28" s="1251">
        <v>13</v>
      </c>
      <c r="Y28" s="1251">
        <v>0</v>
      </c>
      <c r="Z28" s="1250">
        <v>16</v>
      </c>
      <c r="AA28" s="376">
        <v>7</v>
      </c>
      <c r="AB28" s="377">
        <v>186</v>
      </c>
    </row>
    <row r="29" spans="2:28" ht="35.25" customHeight="1" x14ac:dyDescent="0.2">
      <c r="B29" s="1390" t="s">
        <v>187</v>
      </c>
      <c r="C29" s="1390"/>
      <c r="D29" s="1390"/>
      <c r="E29" s="1390"/>
      <c r="F29" s="1390"/>
      <c r="G29" s="1390"/>
      <c r="H29" s="1390"/>
      <c r="I29" s="1390"/>
      <c r="J29" s="1390"/>
      <c r="K29" s="1390"/>
      <c r="L29" s="1390"/>
      <c r="M29" s="1390"/>
      <c r="N29" s="1390"/>
      <c r="O29" s="1390"/>
      <c r="P29" s="1390"/>
      <c r="Q29" s="1390"/>
      <c r="R29" s="1390"/>
      <c r="S29" s="1390"/>
      <c r="T29" s="23"/>
      <c r="U29" s="23"/>
      <c r="V29" s="23"/>
      <c r="W29" s="23"/>
      <c r="X29" s="23"/>
      <c r="Y29" s="23"/>
      <c r="Z29" s="23"/>
      <c r="AA29" s="23"/>
      <c r="AB29" s="23"/>
    </row>
    <row r="30" spans="2:28" x14ac:dyDescent="0.2">
      <c r="B30" s="358" t="s">
        <v>188</v>
      </c>
      <c r="C30" s="1391"/>
      <c r="D30" s="1391"/>
      <c r="E30" s="1391"/>
      <c r="F30" s="1391"/>
      <c r="G30" s="1391"/>
      <c r="H30" s="1391"/>
      <c r="I30" s="1391"/>
      <c r="J30" s="1391"/>
      <c r="K30" s="1391"/>
      <c r="L30" s="1391"/>
      <c r="M30" s="1391"/>
      <c r="N30" s="1391"/>
      <c r="O30" s="1391"/>
      <c r="P30" s="1391"/>
      <c r="Q30" s="1391"/>
      <c r="R30" s="1391"/>
      <c r="S30" s="1391"/>
    </row>
  </sheetData>
  <mergeCells count="17">
    <mergeCell ref="Y5:Z5"/>
    <mergeCell ref="AA5:AB5"/>
    <mergeCell ref="B3:O3"/>
    <mergeCell ref="B4:O4"/>
    <mergeCell ref="B5:B6"/>
    <mergeCell ref="C5:D5"/>
    <mergeCell ref="E5:F5"/>
    <mergeCell ref="G5:H5"/>
    <mergeCell ref="I5:J5"/>
    <mergeCell ref="K5:L5"/>
    <mergeCell ref="M5:N5"/>
    <mergeCell ref="O5:P5"/>
    <mergeCell ref="B29:S29"/>
    <mergeCell ref="Q5:R5"/>
    <mergeCell ref="S5:T5"/>
    <mergeCell ref="U5:V5"/>
    <mergeCell ref="W5:X5"/>
  </mergeCells>
  <hyperlinks>
    <hyperlink ref="AC3" location="Índice!A1" display="Volver"/>
  </hyperlinks>
  <pageMargins left="0.70866141732283472" right="0.70866141732283472" top="0.74803149606299213" bottom="0.74803149606299213" header="0.31496062992125984" footer="0.31496062992125984"/>
  <pageSetup paperSize="14" scale="74"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zoomScale="90" zoomScaleNormal="90" workbookViewId="0"/>
  </sheetViews>
  <sheetFormatPr baseColWidth="10" defaultRowHeight="12.75" x14ac:dyDescent="0.25"/>
  <cols>
    <col min="1" max="1" width="6.7109375" style="434" customWidth="1"/>
    <col min="2" max="2" width="44.42578125" style="351" customWidth="1"/>
    <col min="3" max="3" width="12.28515625" style="435" bestFit="1" customWidth="1"/>
    <col min="4" max="4" width="12.7109375" style="435" customWidth="1"/>
    <col min="5" max="7" width="11.140625" style="351" bestFit="1" customWidth="1"/>
    <col min="8" max="9" width="11.140625" style="351" customWidth="1"/>
    <col min="10" max="10" width="10.140625" style="351" customWidth="1"/>
    <col min="11" max="11" width="13.7109375" style="351" customWidth="1"/>
    <col min="12" max="12" width="14" style="351" customWidth="1"/>
    <col min="13" max="13" width="13.5703125" style="351" bestFit="1" customWidth="1"/>
    <col min="14" max="14" width="13.42578125" style="351" bestFit="1" customWidth="1"/>
    <col min="15" max="15" width="16.28515625" style="395" bestFit="1" customWidth="1"/>
    <col min="16" max="16" width="11.42578125" style="351"/>
    <col min="17" max="17" width="9.7109375" style="351" customWidth="1"/>
    <col min="18" max="18" width="11.42578125" style="351"/>
    <col min="19" max="19" width="7" style="351" customWidth="1"/>
    <col min="20" max="20" width="7.140625" style="351" customWidth="1"/>
    <col min="21" max="21" width="7.7109375" style="351" customWidth="1"/>
    <col min="22" max="22" width="5.85546875" style="351" customWidth="1"/>
    <col min="23" max="23" width="7.28515625" style="351" customWidth="1"/>
    <col min="24" max="24" width="7.140625" style="351" customWidth="1"/>
    <col min="25" max="16384" width="11.42578125" style="351"/>
  </cols>
  <sheetData>
    <row r="1" spans="1:16" x14ac:dyDescent="0.25">
      <c r="A1" s="385"/>
      <c r="B1" s="386"/>
      <c r="C1" s="387"/>
      <c r="D1" s="387"/>
      <c r="E1" s="386"/>
      <c r="F1" s="386"/>
      <c r="G1" s="386"/>
      <c r="H1" s="386"/>
      <c r="I1" s="386"/>
      <c r="J1" s="386"/>
      <c r="K1" s="386"/>
      <c r="L1" s="386"/>
      <c r="M1" s="386"/>
      <c r="N1" s="386"/>
      <c r="O1" s="388"/>
    </row>
    <row r="2" spans="1:16" ht="15.75" x14ac:dyDescent="0.25">
      <c r="A2" s="385"/>
      <c r="B2" s="917" t="s">
        <v>189</v>
      </c>
      <c r="C2" s="918"/>
      <c r="D2" s="918"/>
      <c r="E2" s="919"/>
      <c r="F2" s="919"/>
      <c r="G2" s="919"/>
      <c r="H2" s="919"/>
      <c r="I2" s="919"/>
      <c r="J2" s="919"/>
      <c r="K2" s="919"/>
      <c r="L2" s="919"/>
      <c r="M2" s="919"/>
      <c r="N2" s="919"/>
      <c r="O2" s="920"/>
    </row>
    <row r="3" spans="1:16" ht="15.75" x14ac:dyDescent="0.2">
      <c r="A3" s="385"/>
      <c r="B3" s="917" t="s">
        <v>13</v>
      </c>
      <c r="C3" s="918"/>
      <c r="D3" s="918"/>
      <c r="E3" s="919"/>
      <c r="F3" s="919"/>
      <c r="G3" s="919"/>
      <c r="H3" s="919"/>
      <c r="I3" s="919"/>
      <c r="J3" s="919"/>
      <c r="K3" s="919"/>
      <c r="L3" s="919"/>
      <c r="M3" s="919"/>
      <c r="N3" s="919"/>
      <c r="O3" s="920"/>
      <c r="P3" s="896" t="s">
        <v>1059</v>
      </c>
    </row>
    <row r="4" spans="1:16" x14ac:dyDescent="0.25">
      <c r="A4" s="385"/>
      <c r="B4" s="390"/>
      <c r="C4" s="391"/>
      <c r="D4" s="391"/>
      <c r="E4" s="390"/>
      <c r="F4" s="390"/>
      <c r="G4" s="390"/>
      <c r="H4" s="390"/>
      <c r="I4" s="390"/>
      <c r="J4" s="390"/>
      <c r="K4" s="390"/>
      <c r="L4" s="390"/>
      <c r="M4" s="390"/>
      <c r="N4" s="390"/>
      <c r="O4" s="392"/>
    </row>
    <row r="5" spans="1:16" s="393" customFormat="1" x14ac:dyDescent="0.25">
      <c r="A5" s="385"/>
      <c r="B5" s="1199" t="s">
        <v>190</v>
      </c>
      <c r="C5" s="1200" t="s">
        <v>28</v>
      </c>
      <c r="D5" s="1200" t="s">
        <v>29</v>
      </c>
      <c r="E5" s="1200" t="s">
        <v>191</v>
      </c>
      <c r="F5" s="1200" t="s">
        <v>31</v>
      </c>
      <c r="G5" s="1200" t="s">
        <v>32</v>
      </c>
      <c r="H5" s="1200" t="s">
        <v>33</v>
      </c>
      <c r="I5" s="1200" t="s">
        <v>93</v>
      </c>
      <c r="J5" s="1200" t="s">
        <v>94</v>
      </c>
      <c r="K5" s="1200" t="s">
        <v>36</v>
      </c>
      <c r="L5" s="1200" t="s">
        <v>37</v>
      </c>
      <c r="M5" s="1200" t="s">
        <v>38</v>
      </c>
      <c r="N5" s="1200" t="s">
        <v>39</v>
      </c>
      <c r="O5" s="1201" t="s">
        <v>26</v>
      </c>
    </row>
    <row r="6" spans="1:16" s="395" customFormat="1" x14ac:dyDescent="0.25">
      <c r="A6" s="385"/>
      <c r="B6" s="911" t="s">
        <v>192</v>
      </c>
      <c r="C6" s="450">
        <v>261514</v>
      </c>
      <c r="D6" s="1197">
        <v>214127</v>
      </c>
      <c r="E6" s="1198">
        <v>208649</v>
      </c>
      <c r="F6" s="1198">
        <v>212123</v>
      </c>
      <c r="G6" s="1197">
        <v>219766</v>
      </c>
      <c r="H6" s="1197">
        <v>236926</v>
      </c>
      <c r="I6" s="1197">
        <v>211737</v>
      </c>
      <c r="J6" s="1197">
        <v>248808</v>
      </c>
      <c r="K6" s="1197">
        <v>232596</v>
      </c>
      <c r="L6" s="1197">
        <v>246103</v>
      </c>
      <c r="M6" s="1197">
        <v>209755</v>
      </c>
      <c r="N6" s="1197">
        <v>235217</v>
      </c>
      <c r="O6" s="412">
        <v>228110.08333333334</v>
      </c>
    </row>
    <row r="7" spans="1:16" x14ac:dyDescent="0.25">
      <c r="A7" s="385"/>
      <c r="B7" s="396" t="s">
        <v>193</v>
      </c>
      <c r="C7" s="397">
        <v>56641</v>
      </c>
      <c r="D7" s="397">
        <v>51463</v>
      </c>
      <c r="E7" s="398">
        <v>53182</v>
      </c>
      <c r="F7" s="398">
        <v>57429</v>
      </c>
      <c r="G7" s="398">
        <v>55457</v>
      </c>
      <c r="H7" s="398">
        <v>57427</v>
      </c>
      <c r="I7" s="398">
        <v>56077</v>
      </c>
      <c r="J7" s="398">
        <v>39276</v>
      </c>
      <c r="K7" s="398">
        <v>48754</v>
      </c>
      <c r="L7" s="398">
        <v>56416</v>
      </c>
      <c r="M7" s="398">
        <v>46641</v>
      </c>
      <c r="N7" s="398">
        <v>50563</v>
      </c>
      <c r="O7" s="412">
        <v>52443.833333333336</v>
      </c>
    </row>
    <row r="8" spans="1:16" x14ac:dyDescent="0.25">
      <c r="A8" s="385"/>
      <c r="B8" s="399" t="s">
        <v>194</v>
      </c>
      <c r="C8" s="400">
        <v>381522</v>
      </c>
      <c r="D8" s="400">
        <v>383766</v>
      </c>
      <c r="E8" s="401">
        <v>379500</v>
      </c>
      <c r="F8" s="401">
        <v>426635</v>
      </c>
      <c r="G8" s="401">
        <v>476685</v>
      </c>
      <c r="H8" s="401">
        <v>402790</v>
      </c>
      <c r="I8" s="401">
        <v>419046</v>
      </c>
      <c r="J8" s="401">
        <v>205071</v>
      </c>
      <c r="K8" s="401">
        <v>330014</v>
      </c>
      <c r="L8" s="401">
        <v>383686</v>
      </c>
      <c r="M8" s="401">
        <v>350520</v>
      </c>
      <c r="N8" s="401">
        <v>387772</v>
      </c>
      <c r="O8" s="412">
        <v>377250.58333333331</v>
      </c>
    </row>
    <row r="9" spans="1:16" x14ac:dyDescent="0.25">
      <c r="A9" s="385"/>
      <c r="B9" s="399" t="s">
        <v>195</v>
      </c>
      <c r="C9" s="400">
        <v>22977</v>
      </c>
      <c r="D9" s="400">
        <v>21712</v>
      </c>
      <c r="E9" s="401">
        <v>21395</v>
      </c>
      <c r="F9" s="401">
        <v>20831</v>
      </c>
      <c r="G9" s="401">
        <v>23941</v>
      </c>
      <c r="H9" s="401">
        <v>21920</v>
      </c>
      <c r="I9" s="401">
        <v>23813</v>
      </c>
      <c r="J9" s="401">
        <v>19270</v>
      </c>
      <c r="K9" s="401">
        <v>20137</v>
      </c>
      <c r="L9" s="401">
        <v>21936</v>
      </c>
      <c r="M9" s="401">
        <v>20634</v>
      </c>
      <c r="N9" s="401">
        <v>22849</v>
      </c>
      <c r="O9" s="412">
        <v>21784.583333333332</v>
      </c>
    </row>
    <row r="10" spans="1:16" x14ac:dyDescent="0.25">
      <c r="A10" s="385"/>
      <c r="B10" s="399" t="s">
        <v>196</v>
      </c>
      <c r="C10" s="400">
        <v>88969</v>
      </c>
      <c r="D10" s="400">
        <v>70850</v>
      </c>
      <c r="E10" s="401">
        <v>77217</v>
      </c>
      <c r="F10" s="401">
        <v>76532</v>
      </c>
      <c r="G10" s="401">
        <v>86083</v>
      </c>
      <c r="H10" s="401">
        <v>80760</v>
      </c>
      <c r="I10" s="401">
        <v>78833</v>
      </c>
      <c r="J10" s="401">
        <v>55343</v>
      </c>
      <c r="K10" s="401">
        <v>71095</v>
      </c>
      <c r="L10" s="401">
        <v>78336</v>
      </c>
      <c r="M10" s="401">
        <v>72078</v>
      </c>
      <c r="N10" s="401">
        <v>71863</v>
      </c>
      <c r="O10" s="412">
        <v>75663.25</v>
      </c>
    </row>
    <row r="11" spans="1:16" x14ac:dyDescent="0.25">
      <c r="A11" s="385"/>
      <c r="B11" s="402" t="s">
        <v>197</v>
      </c>
      <c r="C11" s="403">
        <v>171435</v>
      </c>
      <c r="D11" s="403">
        <v>174489</v>
      </c>
      <c r="E11" s="404">
        <v>212784</v>
      </c>
      <c r="F11" s="404">
        <v>172517</v>
      </c>
      <c r="G11" s="404">
        <v>189726</v>
      </c>
      <c r="H11" s="404">
        <v>178913</v>
      </c>
      <c r="I11" s="404">
        <v>173739</v>
      </c>
      <c r="J11" s="404">
        <v>135788</v>
      </c>
      <c r="K11" s="404">
        <v>141722</v>
      </c>
      <c r="L11" s="404">
        <v>155934</v>
      </c>
      <c r="M11" s="404">
        <v>143814</v>
      </c>
      <c r="N11" s="404">
        <v>156796</v>
      </c>
      <c r="O11" s="412">
        <v>167304.75</v>
      </c>
    </row>
    <row r="12" spans="1:16" s="395" customFormat="1" x14ac:dyDescent="0.25">
      <c r="A12" s="385"/>
      <c r="B12" s="405" t="s">
        <v>198</v>
      </c>
      <c r="C12" s="406">
        <v>721544</v>
      </c>
      <c r="D12" s="406">
        <v>702280</v>
      </c>
      <c r="E12" s="406">
        <v>744078</v>
      </c>
      <c r="F12" s="406">
        <v>753944</v>
      </c>
      <c r="G12" s="406">
        <v>831892</v>
      </c>
      <c r="H12" s="406">
        <v>741810</v>
      </c>
      <c r="I12" s="406">
        <v>751508</v>
      </c>
      <c r="J12" s="406">
        <v>454748</v>
      </c>
      <c r="K12" s="406">
        <v>611722</v>
      </c>
      <c r="L12" s="406">
        <v>696308</v>
      </c>
      <c r="M12" s="406">
        <v>633687</v>
      </c>
      <c r="N12" s="406">
        <v>689843</v>
      </c>
      <c r="O12" s="407">
        <v>694447</v>
      </c>
    </row>
    <row r="13" spans="1:16" s="395" customFormat="1" x14ac:dyDescent="0.25">
      <c r="A13" s="385"/>
      <c r="B13" s="408" t="s">
        <v>199</v>
      </c>
      <c r="C13" s="394">
        <v>4080</v>
      </c>
      <c r="D13" s="406">
        <v>4763</v>
      </c>
      <c r="E13" s="409">
        <v>5244</v>
      </c>
      <c r="F13" s="406">
        <v>4665</v>
      </c>
      <c r="G13" s="406">
        <v>5234</v>
      </c>
      <c r="H13" s="406">
        <v>4966</v>
      </c>
      <c r="I13" s="406">
        <v>5334</v>
      </c>
      <c r="J13" s="406">
        <v>4616</v>
      </c>
      <c r="K13" s="406">
        <v>4286</v>
      </c>
      <c r="L13" s="406">
        <v>4963</v>
      </c>
      <c r="M13" s="406">
        <v>4269</v>
      </c>
      <c r="N13" s="406">
        <v>4190</v>
      </c>
      <c r="O13" s="412">
        <v>4717.5</v>
      </c>
    </row>
    <row r="14" spans="1:16" s="395" customFormat="1" ht="25.5" x14ac:dyDescent="0.25">
      <c r="A14" s="385"/>
      <c r="B14" s="405" t="s">
        <v>200</v>
      </c>
      <c r="C14" s="410">
        <v>5657</v>
      </c>
      <c r="D14" s="410">
        <v>6657</v>
      </c>
      <c r="E14" s="410">
        <v>6448</v>
      </c>
      <c r="F14" s="410">
        <v>6177</v>
      </c>
      <c r="G14" s="410">
        <v>6693</v>
      </c>
      <c r="H14" s="410">
        <v>6372</v>
      </c>
      <c r="I14" s="406">
        <v>5718</v>
      </c>
      <c r="J14" s="406">
        <v>5299</v>
      </c>
      <c r="K14" s="406">
        <v>5175</v>
      </c>
      <c r="L14" s="406">
        <v>5666</v>
      </c>
      <c r="M14" s="406">
        <v>5764</v>
      </c>
      <c r="N14" s="406">
        <v>5627</v>
      </c>
      <c r="O14" s="407">
        <v>5937.75</v>
      </c>
    </row>
    <row r="15" spans="1:16" x14ac:dyDescent="0.25">
      <c r="A15" s="385"/>
      <c r="B15" s="411" t="s">
        <v>201</v>
      </c>
      <c r="C15" s="397">
        <v>1666</v>
      </c>
      <c r="D15" s="400">
        <v>1871</v>
      </c>
      <c r="E15" s="400">
        <v>1726</v>
      </c>
      <c r="F15" s="400">
        <v>1836</v>
      </c>
      <c r="G15" s="400">
        <v>2135</v>
      </c>
      <c r="H15" s="400">
        <v>1827</v>
      </c>
      <c r="I15" s="400">
        <v>1750</v>
      </c>
      <c r="J15" s="400">
        <v>1743</v>
      </c>
      <c r="K15" s="400">
        <v>1660</v>
      </c>
      <c r="L15" s="400">
        <v>1645</v>
      </c>
      <c r="M15" s="400">
        <v>1665</v>
      </c>
      <c r="N15" s="400">
        <v>1659</v>
      </c>
      <c r="O15" s="412">
        <v>1765.25</v>
      </c>
      <c r="P15" s="437"/>
    </row>
    <row r="16" spans="1:16" x14ac:dyDescent="0.25">
      <c r="A16" s="385"/>
      <c r="B16" s="399" t="s">
        <v>202</v>
      </c>
      <c r="C16" s="400">
        <v>388</v>
      </c>
      <c r="D16" s="400">
        <v>394</v>
      </c>
      <c r="E16" s="400">
        <v>459</v>
      </c>
      <c r="F16" s="400">
        <v>518</v>
      </c>
      <c r="G16" s="400">
        <v>551</v>
      </c>
      <c r="H16" s="400">
        <v>551</v>
      </c>
      <c r="I16" s="400">
        <v>454</v>
      </c>
      <c r="J16" s="400">
        <v>455</v>
      </c>
      <c r="K16" s="400">
        <v>478</v>
      </c>
      <c r="L16" s="400">
        <v>491</v>
      </c>
      <c r="M16" s="400"/>
      <c r="N16" s="400">
        <v>471</v>
      </c>
      <c r="O16" s="412">
        <v>473.63636363636363</v>
      </c>
    </row>
    <row r="17" spans="1:15" x14ac:dyDescent="0.25">
      <c r="A17" s="385"/>
      <c r="B17" s="399" t="s">
        <v>203</v>
      </c>
      <c r="C17" s="400">
        <v>232</v>
      </c>
      <c r="D17" s="400">
        <v>280</v>
      </c>
      <c r="E17" s="400">
        <v>283</v>
      </c>
      <c r="F17" s="400">
        <v>329</v>
      </c>
      <c r="G17" s="400">
        <v>386</v>
      </c>
      <c r="H17" s="400">
        <v>315</v>
      </c>
      <c r="I17" s="400">
        <v>188</v>
      </c>
      <c r="J17" s="400">
        <v>182</v>
      </c>
      <c r="K17" s="400">
        <v>200</v>
      </c>
      <c r="L17" s="400">
        <v>214</v>
      </c>
      <c r="M17" s="400">
        <v>258</v>
      </c>
      <c r="N17" s="400">
        <v>270</v>
      </c>
      <c r="O17" s="412">
        <v>261.41666666666669</v>
      </c>
    </row>
    <row r="18" spans="1:15" x14ac:dyDescent="0.25">
      <c r="A18" s="385"/>
      <c r="B18" s="399" t="s">
        <v>204</v>
      </c>
      <c r="C18" s="400">
        <v>940</v>
      </c>
      <c r="D18" s="400">
        <v>547</v>
      </c>
      <c r="E18" s="400">
        <v>546</v>
      </c>
      <c r="F18" s="400">
        <v>617</v>
      </c>
      <c r="G18" s="400">
        <v>608</v>
      </c>
      <c r="H18" s="400">
        <v>601</v>
      </c>
      <c r="I18" s="400">
        <v>550</v>
      </c>
      <c r="J18" s="400">
        <v>542</v>
      </c>
      <c r="K18" s="400">
        <v>551</v>
      </c>
      <c r="L18" s="400">
        <v>614</v>
      </c>
      <c r="M18" s="400"/>
      <c r="N18" s="400">
        <v>646</v>
      </c>
      <c r="O18" s="412">
        <v>614.72727272727275</v>
      </c>
    </row>
    <row r="19" spans="1:15" x14ac:dyDescent="0.25">
      <c r="A19" s="385"/>
      <c r="B19" s="399" t="s">
        <v>205</v>
      </c>
      <c r="C19" s="400">
        <v>1038</v>
      </c>
      <c r="D19" s="400">
        <v>1127</v>
      </c>
      <c r="E19" s="400">
        <v>1213</v>
      </c>
      <c r="F19" s="400">
        <v>1254</v>
      </c>
      <c r="G19" s="400">
        <v>1352</v>
      </c>
      <c r="H19" s="400">
        <v>1270</v>
      </c>
      <c r="I19" s="400">
        <v>1167</v>
      </c>
      <c r="J19" s="400">
        <v>1107</v>
      </c>
      <c r="K19" s="400">
        <v>1112</v>
      </c>
      <c r="L19" s="400">
        <v>1154</v>
      </c>
      <c r="M19" s="400">
        <v>1170</v>
      </c>
      <c r="N19" s="400">
        <v>1162</v>
      </c>
      <c r="O19" s="412">
        <v>1177.1666666666667</v>
      </c>
    </row>
    <row r="20" spans="1:15" x14ac:dyDescent="0.25">
      <c r="A20" s="385"/>
      <c r="B20" s="399" t="s">
        <v>206</v>
      </c>
      <c r="C20" s="400">
        <v>98</v>
      </c>
      <c r="D20" s="400">
        <v>107</v>
      </c>
      <c r="E20" s="400">
        <v>115</v>
      </c>
      <c r="F20" s="400">
        <v>124</v>
      </c>
      <c r="G20" s="400">
        <v>148</v>
      </c>
      <c r="H20" s="400">
        <v>132</v>
      </c>
      <c r="I20" s="400">
        <v>58</v>
      </c>
      <c r="J20" s="400">
        <v>69</v>
      </c>
      <c r="K20" s="400">
        <v>67</v>
      </c>
      <c r="L20" s="400">
        <v>81</v>
      </c>
      <c r="M20" s="400">
        <v>70</v>
      </c>
      <c r="N20" s="400">
        <v>84</v>
      </c>
      <c r="O20" s="412">
        <v>96.083333333333329</v>
      </c>
    </row>
    <row r="21" spans="1:15" x14ac:dyDescent="0.25">
      <c r="A21" s="385"/>
      <c r="B21" s="399" t="s">
        <v>207</v>
      </c>
      <c r="C21" s="400">
        <v>592</v>
      </c>
      <c r="D21" s="400">
        <v>597</v>
      </c>
      <c r="E21" s="400">
        <v>617</v>
      </c>
      <c r="F21" s="400">
        <v>689</v>
      </c>
      <c r="G21" s="400">
        <v>666</v>
      </c>
      <c r="H21" s="400">
        <v>699</v>
      </c>
      <c r="I21" s="400">
        <v>596</v>
      </c>
      <c r="J21" s="400">
        <v>618</v>
      </c>
      <c r="K21" s="400">
        <v>606</v>
      </c>
      <c r="L21" s="400"/>
      <c r="M21" s="400">
        <v>623</v>
      </c>
      <c r="N21" s="400"/>
      <c r="O21" s="412">
        <v>630.29999999999995</v>
      </c>
    </row>
    <row r="22" spans="1:15" x14ac:dyDescent="0.25">
      <c r="A22" s="385"/>
      <c r="B22" s="413" t="s">
        <v>208</v>
      </c>
      <c r="C22" s="400">
        <v>49</v>
      </c>
      <c r="D22" s="400">
        <v>42</v>
      </c>
      <c r="E22" s="400">
        <v>47</v>
      </c>
      <c r="F22" s="400">
        <v>73</v>
      </c>
      <c r="G22" s="400">
        <v>156</v>
      </c>
      <c r="H22" s="400">
        <v>70</v>
      </c>
      <c r="I22" s="400">
        <v>2</v>
      </c>
      <c r="J22" s="400">
        <v>5</v>
      </c>
      <c r="K22" s="400">
        <v>8</v>
      </c>
      <c r="L22" s="400">
        <v>11</v>
      </c>
      <c r="M22" s="400">
        <v>12</v>
      </c>
      <c r="N22" s="400">
        <v>17</v>
      </c>
      <c r="O22" s="412">
        <v>41</v>
      </c>
    </row>
    <row r="23" spans="1:15" x14ac:dyDescent="0.25">
      <c r="A23" s="385"/>
      <c r="B23" s="399" t="s">
        <v>209</v>
      </c>
      <c r="C23" s="400">
        <v>834</v>
      </c>
      <c r="D23" s="400">
        <v>871</v>
      </c>
      <c r="E23" s="400">
        <v>892</v>
      </c>
      <c r="F23" s="400">
        <v>918</v>
      </c>
      <c r="G23" s="400">
        <v>1013</v>
      </c>
      <c r="H23" s="400">
        <v>1014</v>
      </c>
      <c r="I23" s="400">
        <v>849</v>
      </c>
      <c r="J23" s="400">
        <v>837</v>
      </c>
      <c r="K23" s="400">
        <v>865</v>
      </c>
      <c r="L23" s="400">
        <v>909</v>
      </c>
      <c r="M23" s="400">
        <v>911</v>
      </c>
      <c r="N23" s="400">
        <v>809</v>
      </c>
      <c r="O23" s="412">
        <v>893.5</v>
      </c>
    </row>
    <row r="24" spans="1:15" x14ac:dyDescent="0.25">
      <c r="A24" s="385"/>
      <c r="B24" s="399" t="s">
        <v>210</v>
      </c>
      <c r="C24" s="400">
        <v>1465</v>
      </c>
      <c r="D24" s="400">
        <v>1465</v>
      </c>
      <c r="E24" s="400">
        <v>1609</v>
      </c>
      <c r="F24" s="400">
        <v>1604</v>
      </c>
      <c r="G24" s="400">
        <v>1763</v>
      </c>
      <c r="H24" s="400">
        <v>1684</v>
      </c>
      <c r="I24" s="400">
        <v>1482</v>
      </c>
      <c r="J24" s="400">
        <v>1494</v>
      </c>
      <c r="K24" s="400">
        <v>1467</v>
      </c>
      <c r="L24" s="400">
        <v>1461</v>
      </c>
      <c r="M24" s="400">
        <v>1559</v>
      </c>
      <c r="N24" s="400">
        <v>1533</v>
      </c>
      <c r="O24" s="412">
        <v>1548.8333333333333</v>
      </c>
    </row>
    <row r="25" spans="1:15" x14ac:dyDescent="0.25">
      <c r="A25" s="385"/>
      <c r="B25" s="399" t="s">
        <v>211</v>
      </c>
      <c r="C25" s="400">
        <v>165</v>
      </c>
      <c r="D25" s="400">
        <v>139</v>
      </c>
      <c r="E25" s="400">
        <v>195</v>
      </c>
      <c r="F25" s="400">
        <v>165</v>
      </c>
      <c r="G25" s="400">
        <v>195</v>
      </c>
      <c r="H25" s="400">
        <v>169</v>
      </c>
      <c r="I25" s="400">
        <v>139</v>
      </c>
      <c r="J25" s="400">
        <v>132</v>
      </c>
      <c r="K25" s="400">
        <v>139</v>
      </c>
      <c r="L25" s="400">
        <v>158</v>
      </c>
      <c r="M25" s="400">
        <v>151</v>
      </c>
      <c r="N25" s="400">
        <v>162</v>
      </c>
      <c r="O25" s="412">
        <v>159.08333333333334</v>
      </c>
    </row>
    <row r="26" spans="1:15" x14ac:dyDescent="0.25">
      <c r="A26" s="385"/>
      <c r="B26" s="413" t="s">
        <v>212</v>
      </c>
      <c r="C26" s="400">
        <v>929</v>
      </c>
      <c r="D26" s="400">
        <v>1122</v>
      </c>
      <c r="E26" s="400">
        <v>1054</v>
      </c>
      <c r="F26" s="400">
        <v>1105</v>
      </c>
      <c r="G26" s="400">
        <v>1152</v>
      </c>
      <c r="H26" s="400">
        <v>1084</v>
      </c>
      <c r="I26" s="400">
        <v>883</v>
      </c>
      <c r="J26" s="400">
        <v>941</v>
      </c>
      <c r="K26" s="400">
        <v>934</v>
      </c>
      <c r="L26" s="400">
        <v>950</v>
      </c>
      <c r="M26" s="400">
        <v>1007</v>
      </c>
      <c r="N26" s="400">
        <v>1026</v>
      </c>
      <c r="O26" s="412">
        <v>1015.5833333333334</v>
      </c>
    </row>
    <row r="27" spans="1:15" x14ac:dyDescent="0.25">
      <c r="A27" s="385"/>
      <c r="B27" s="414" t="s">
        <v>213</v>
      </c>
      <c r="C27" s="400">
        <v>109</v>
      </c>
      <c r="D27" s="400">
        <v>104</v>
      </c>
      <c r="E27" s="400">
        <v>79</v>
      </c>
      <c r="F27" s="400">
        <v>100</v>
      </c>
      <c r="G27" s="400">
        <v>113</v>
      </c>
      <c r="H27" s="400">
        <v>105</v>
      </c>
      <c r="I27" s="400">
        <v>65</v>
      </c>
      <c r="J27" s="400">
        <v>56</v>
      </c>
      <c r="K27" s="400">
        <v>64</v>
      </c>
      <c r="L27" s="400">
        <v>62</v>
      </c>
      <c r="M27" s="400">
        <v>113</v>
      </c>
      <c r="N27" s="400">
        <v>75</v>
      </c>
      <c r="O27" s="412">
        <v>87.083333333333329</v>
      </c>
    </row>
    <row r="28" spans="1:15" x14ac:dyDescent="0.25">
      <c r="A28" s="385"/>
      <c r="B28" s="399" t="s">
        <v>214</v>
      </c>
      <c r="C28" s="400">
        <v>1014</v>
      </c>
      <c r="D28" s="400">
        <v>1109</v>
      </c>
      <c r="E28" s="400">
        <v>1095</v>
      </c>
      <c r="F28" s="400">
        <v>1177</v>
      </c>
      <c r="G28" s="400">
        <v>1342</v>
      </c>
      <c r="H28" s="400">
        <v>1224</v>
      </c>
      <c r="I28" s="400">
        <v>976</v>
      </c>
      <c r="J28" s="400">
        <v>959</v>
      </c>
      <c r="K28" s="400">
        <v>1016</v>
      </c>
      <c r="L28" s="400">
        <v>1082</v>
      </c>
      <c r="M28" s="400">
        <v>1145</v>
      </c>
      <c r="N28" s="400">
        <v>1016</v>
      </c>
      <c r="O28" s="412">
        <v>1096.25</v>
      </c>
    </row>
    <row r="29" spans="1:15" x14ac:dyDescent="0.25">
      <c r="A29" s="385"/>
      <c r="B29" s="399" t="s">
        <v>215</v>
      </c>
      <c r="C29" s="400">
        <v>759</v>
      </c>
      <c r="D29" s="400">
        <v>730</v>
      </c>
      <c r="E29" s="400">
        <v>862</v>
      </c>
      <c r="F29" s="400">
        <v>929</v>
      </c>
      <c r="G29" s="400">
        <v>905</v>
      </c>
      <c r="H29" s="400">
        <v>872</v>
      </c>
      <c r="I29" s="400">
        <v>714</v>
      </c>
      <c r="J29" s="400">
        <v>723</v>
      </c>
      <c r="K29" s="400">
        <v>705</v>
      </c>
      <c r="L29" s="400">
        <v>801</v>
      </c>
      <c r="M29" s="400">
        <v>850</v>
      </c>
      <c r="N29" s="400">
        <v>777</v>
      </c>
      <c r="O29" s="412">
        <v>802.25</v>
      </c>
    </row>
    <row r="30" spans="1:15" x14ac:dyDescent="0.25">
      <c r="A30" s="385"/>
      <c r="B30" s="399" t="s">
        <v>216</v>
      </c>
      <c r="C30" s="400">
        <v>780</v>
      </c>
      <c r="D30" s="400">
        <v>738</v>
      </c>
      <c r="E30" s="400">
        <v>863</v>
      </c>
      <c r="F30" s="400">
        <v>822</v>
      </c>
      <c r="G30" s="400">
        <v>950</v>
      </c>
      <c r="H30" s="400">
        <v>834</v>
      </c>
      <c r="I30" s="400">
        <v>692</v>
      </c>
      <c r="J30" s="400">
        <v>754</v>
      </c>
      <c r="K30" s="400">
        <v>704</v>
      </c>
      <c r="L30" s="400">
        <v>754</v>
      </c>
      <c r="M30" s="400">
        <v>741</v>
      </c>
      <c r="N30" s="400">
        <v>693</v>
      </c>
      <c r="O30" s="412">
        <v>777.08333333333337</v>
      </c>
    </row>
    <row r="31" spans="1:15" x14ac:dyDescent="0.25">
      <c r="A31" s="385"/>
      <c r="B31" s="399" t="s">
        <v>217</v>
      </c>
      <c r="C31" s="400">
        <v>657</v>
      </c>
      <c r="D31" s="400">
        <v>707</v>
      </c>
      <c r="E31" s="400">
        <v>784</v>
      </c>
      <c r="F31" s="400">
        <v>749</v>
      </c>
      <c r="G31" s="400">
        <v>756</v>
      </c>
      <c r="H31" s="400">
        <v>805</v>
      </c>
      <c r="I31" s="400">
        <v>649</v>
      </c>
      <c r="J31" s="400">
        <v>655</v>
      </c>
      <c r="K31" s="400">
        <v>654</v>
      </c>
      <c r="L31" s="400">
        <v>659</v>
      </c>
      <c r="M31" s="400">
        <v>765</v>
      </c>
      <c r="N31" s="400">
        <v>774</v>
      </c>
      <c r="O31" s="412">
        <v>717.83333333333337</v>
      </c>
    </row>
    <row r="32" spans="1:15" x14ac:dyDescent="0.25">
      <c r="A32" s="385"/>
      <c r="B32" s="399" t="s">
        <v>218</v>
      </c>
      <c r="C32" s="400">
        <v>613</v>
      </c>
      <c r="D32" s="400">
        <v>612</v>
      </c>
      <c r="E32" s="400">
        <v>718</v>
      </c>
      <c r="F32" s="400">
        <v>796</v>
      </c>
      <c r="G32" s="400">
        <v>752</v>
      </c>
      <c r="H32" s="400">
        <v>692</v>
      </c>
      <c r="I32" s="400">
        <v>585</v>
      </c>
      <c r="J32" s="400">
        <v>584</v>
      </c>
      <c r="K32" s="400">
        <v>649</v>
      </c>
      <c r="L32" s="400">
        <v>773</v>
      </c>
      <c r="M32" s="400">
        <v>686</v>
      </c>
      <c r="N32" s="400">
        <v>672</v>
      </c>
      <c r="O32" s="412">
        <v>677.66666666666663</v>
      </c>
    </row>
    <row r="33" spans="1:15" x14ac:dyDescent="0.25">
      <c r="A33" s="385"/>
      <c r="B33" s="399" t="s">
        <v>219</v>
      </c>
      <c r="C33" s="400">
        <v>1021</v>
      </c>
      <c r="D33" s="400">
        <v>1114</v>
      </c>
      <c r="E33" s="400">
        <v>1126</v>
      </c>
      <c r="F33" s="400">
        <v>1101</v>
      </c>
      <c r="G33" s="400">
        <v>1232</v>
      </c>
      <c r="H33" s="400">
        <v>1128</v>
      </c>
      <c r="I33" s="400">
        <v>980</v>
      </c>
      <c r="J33" s="400">
        <v>1002</v>
      </c>
      <c r="K33" s="400">
        <v>961</v>
      </c>
      <c r="L33" s="400">
        <v>983</v>
      </c>
      <c r="M33" s="400">
        <v>994</v>
      </c>
      <c r="N33" s="400">
        <v>974</v>
      </c>
      <c r="O33" s="412">
        <v>1051.3333333333333</v>
      </c>
    </row>
    <row r="34" spans="1:15" x14ac:dyDescent="0.25">
      <c r="A34" s="385"/>
      <c r="B34" s="399" t="s">
        <v>220</v>
      </c>
      <c r="C34" s="400">
        <v>1412</v>
      </c>
      <c r="D34" s="400">
        <v>1513</v>
      </c>
      <c r="E34" s="400">
        <v>1501</v>
      </c>
      <c r="F34" s="400">
        <v>1539</v>
      </c>
      <c r="G34" s="400">
        <v>1668</v>
      </c>
      <c r="H34" s="400">
        <v>1658</v>
      </c>
      <c r="I34" s="400">
        <v>1417</v>
      </c>
      <c r="J34" s="400">
        <v>1531</v>
      </c>
      <c r="K34" s="400">
        <v>1478</v>
      </c>
      <c r="L34" s="400">
        <v>1419</v>
      </c>
      <c r="M34" s="400">
        <v>1481</v>
      </c>
      <c r="N34" s="400">
        <v>1447</v>
      </c>
      <c r="O34" s="412">
        <v>1505.3333333333333</v>
      </c>
    </row>
    <row r="35" spans="1:15" x14ac:dyDescent="0.25">
      <c r="A35" s="385"/>
      <c r="B35" s="399" t="s">
        <v>221</v>
      </c>
      <c r="C35" s="400">
        <v>1481</v>
      </c>
      <c r="D35" s="400">
        <v>1683</v>
      </c>
      <c r="E35" s="400">
        <v>1594</v>
      </c>
      <c r="F35" s="400">
        <v>1604</v>
      </c>
      <c r="G35" s="400">
        <v>1923</v>
      </c>
      <c r="H35" s="400">
        <v>1828</v>
      </c>
      <c r="I35" s="400">
        <v>1542</v>
      </c>
      <c r="J35" s="400">
        <v>1750</v>
      </c>
      <c r="K35" s="400">
        <v>1681</v>
      </c>
      <c r="L35" s="400">
        <v>1821</v>
      </c>
      <c r="M35" s="400">
        <v>1624</v>
      </c>
      <c r="N35" s="400">
        <v>1670</v>
      </c>
      <c r="O35" s="412">
        <v>1683.4166666666667</v>
      </c>
    </row>
    <row r="36" spans="1:15" x14ac:dyDescent="0.25">
      <c r="A36" s="385"/>
      <c r="B36" s="399" t="s">
        <v>222</v>
      </c>
      <c r="C36" s="400">
        <v>2306</v>
      </c>
      <c r="D36" s="400">
        <v>2346</v>
      </c>
      <c r="E36" s="400">
        <v>2498</v>
      </c>
      <c r="F36" s="400">
        <v>2694</v>
      </c>
      <c r="G36" s="400">
        <v>2500</v>
      </c>
      <c r="H36" s="400">
        <v>2565</v>
      </c>
      <c r="I36" s="400">
        <v>2327</v>
      </c>
      <c r="J36" s="400">
        <v>2421</v>
      </c>
      <c r="K36" s="400">
        <v>2343</v>
      </c>
      <c r="L36" s="400">
        <v>2367</v>
      </c>
      <c r="M36" s="400">
        <v>2409</v>
      </c>
      <c r="N36" s="400">
        <v>2209</v>
      </c>
      <c r="O36" s="412">
        <v>2415.4166666666665</v>
      </c>
    </row>
    <row r="37" spans="1:15" x14ac:dyDescent="0.25">
      <c r="A37" s="385"/>
      <c r="B37" s="399" t="s">
        <v>223</v>
      </c>
      <c r="C37" s="400">
        <v>1406</v>
      </c>
      <c r="D37" s="400">
        <v>1401</v>
      </c>
      <c r="E37" s="400">
        <v>1520</v>
      </c>
      <c r="F37" s="400"/>
      <c r="G37" s="400"/>
      <c r="H37" s="400">
        <v>1566</v>
      </c>
      <c r="I37" s="400">
        <v>1340</v>
      </c>
      <c r="J37" s="400">
        <v>1446</v>
      </c>
      <c r="K37" s="400">
        <v>1390</v>
      </c>
      <c r="L37" s="400">
        <v>1410</v>
      </c>
      <c r="M37" s="400">
        <v>1569</v>
      </c>
      <c r="N37" s="400"/>
      <c r="O37" s="412">
        <v>1449.7777777777778</v>
      </c>
    </row>
    <row r="38" spans="1:15" x14ac:dyDescent="0.25">
      <c r="A38" s="385"/>
      <c r="B38" s="399" t="s">
        <v>224</v>
      </c>
      <c r="C38" s="400">
        <v>714</v>
      </c>
      <c r="D38" s="400">
        <v>761</v>
      </c>
      <c r="E38" s="400">
        <v>767</v>
      </c>
      <c r="F38" s="400">
        <v>824</v>
      </c>
      <c r="G38" s="400">
        <v>886</v>
      </c>
      <c r="H38" s="400">
        <v>857</v>
      </c>
      <c r="I38" s="400">
        <v>723</v>
      </c>
      <c r="J38" s="400">
        <v>747</v>
      </c>
      <c r="K38" s="400">
        <v>743</v>
      </c>
      <c r="L38" s="400">
        <v>709</v>
      </c>
      <c r="M38" s="400">
        <v>765</v>
      </c>
      <c r="N38" s="400">
        <v>692</v>
      </c>
      <c r="O38" s="412">
        <v>765.66666666666663</v>
      </c>
    </row>
    <row r="39" spans="1:15" x14ac:dyDescent="0.25">
      <c r="A39" s="385"/>
      <c r="B39" s="399" t="s">
        <v>225</v>
      </c>
      <c r="C39" s="400">
        <v>1336</v>
      </c>
      <c r="D39" s="400">
        <v>1365</v>
      </c>
      <c r="E39" s="400">
        <v>1410</v>
      </c>
      <c r="F39" s="400">
        <v>1582</v>
      </c>
      <c r="G39" s="400">
        <v>1496</v>
      </c>
      <c r="H39" s="400">
        <v>1494</v>
      </c>
      <c r="I39" s="400">
        <v>1323</v>
      </c>
      <c r="J39" s="400">
        <v>1377</v>
      </c>
      <c r="K39" s="400">
        <v>1420</v>
      </c>
      <c r="L39" s="400">
        <v>1355</v>
      </c>
      <c r="M39" s="400">
        <v>1363</v>
      </c>
      <c r="N39" s="400">
        <v>1333</v>
      </c>
      <c r="O39" s="412">
        <v>1404.5</v>
      </c>
    </row>
    <row r="40" spans="1:15" x14ac:dyDescent="0.25">
      <c r="A40" s="385"/>
      <c r="B40" s="399" t="s">
        <v>226</v>
      </c>
      <c r="C40" s="400">
        <v>930</v>
      </c>
      <c r="D40" s="400">
        <v>953</v>
      </c>
      <c r="E40" s="400">
        <v>965</v>
      </c>
      <c r="F40" s="400">
        <v>1094</v>
      </c>
      <c r="G40" s="400">
        <v>1026</v>
      </c>
      <c r="H40" s="400">
        <v>1013</v>
      </c>
      <c r="I40" s="400">
        <v>908</v>
      </c>
      <c r="J40" s="400">
        <v>922</v>
      </c>
      <c r="K40" s="400">
        <v>951</v>
      </c>
      <c r="L40" s="400">
        <v>920</v>
      </c>
      <c r="M40" s="400">
        <v>953</v>
      </c>
      <c r="N40" s="400">
        <v>932</v>
      </c>
      <c r="O40" s="412">
        <v>963.91666666666663</v>
      </c>
    </row>
    <row r="41" spans="1:15" x14ac:dyDescent="0.25">
      <c r="A41" s="385"/>
      <c r="B41" s="399" t="s">
        <v>227</v>
      </c>
      <c r="C41" s="400">
        <v>1308</v>
      </c>
      <c r="D41" s="400">
        <v>1580</v>
      </c>
      <c r="E41" s="400">
        <v>1466</v>
      </c>
      <c r="F41" s="400"/>
      <c r="G41" s="400">
        <v>1578</v>
      </c>
      <c r="H41" s="400">
        <v>1459</v>
      </c>
      <c r="I41" s="400">
        <v>1538</v>
      </c>
      <c r="J41" s="400">
        <v>1451</v>
      </c>
      <c r="K41" s="400">
        <v>1343</v>
      </c>
      <c r="L41" s="400">
        <v>1519</v>
      </c>
      <c r="M41" s="400">
        <v>1489</v>
      </c>
      <c r="N41" s="400">
        <v>1224</v>
      </c>
      <c r="O41" s="412">
        <v>1450.4545454545455</v>
      </c>
    </row>
    <row r="42" spans="1:15" x14ac:dyDescent="0.25">
      <c r="A42" s="385"/>
      <c r="B42" s="399" t="s">
        <v>228</v>
      </c>
      <c r="C42" s="400">
        <v>1099</v>
      </c>
      <c r="D42" s="400"/>
      <c r="E42" s="400">
        <v>1534</v>
      </c>
      <c r="F42" s="400">
        <v>1899</v>
      </c>
      <c r="G42" s="400">
        <v>1494</v>
      </c>
      <c r="H42" s="400"/>
      <c r="I42" s="400">
        <v>923</v>
      </c>
      <c r="J42" s="400">
        <v>1167</v>
      </c>
      <c r="K42" s="400">
        <v>1066</v>
      </c>
      <c r="L42" s="400">
        <v>1284</v>
      </c>
      <c r="M42" s="400">
        <v>1456</v>
      </c>
      <c r="N42" s="400">
        <v>1233</v>
      </c>
      <c r="O42" s="412">
        <v>1315.5</v>
      </c>
    </row>
    <row r="43" spans="1:15" x14ac:dyDescent="0.25">
      <c r="A43" s="385"/>
      <c r="B43" s="413" t="s">
        <v>229</v>
      </c>
      <c r="C43" s="400">
        <v>262</v>
      </c>
      <c r="D43" s="400">
        <v>279</v>
      </c>
      <c r="E43" s="400">
        <v>278</v>
      </c>
      <c r="F43" s="400">
        <v>260</v>
      </c>
      <c r="G43" s="400">
        <v>288</v>
      </c>
      <c r="H43" s="400">
        <v>283</v>
      </c>
      <c r="I43" s="400">
        <v>248</v>
      </c>
      <c r="J43" s="400">
        <v>231</v>
      </c>
      <c r="K43" s="400">
        <v>233</v>
      </c>
      <c r="L43" s="400">
        <v>231</v>
      </c>
      <c r="M43" s="400">
        <v>254</v>
      </c>
      <c r="N43" s="400">
        <v>293</v>
      </c>
      <c r="O43" s="412">
        <v>261.66666666666669</v>
      </c>
    </row>
    <row r="44" spans="1:15" x14ac:dyDescent="0.25">
      <c r="A44" s="385"/>
      <c r="B44" s="399" t="s">
        <v>230</v>
      </c>
      <c r="C44" s="400">
        <v>1318</v>
      </c>
      <c r="D44" s="400">
        <v>1213</v>
      </c>
      <c r="E44" s="400">
        <v>1618</v>
      </c>
      <c r="F44" s="400">
        <v>1448</v>
      </c>
      <c r="G44" s="400">
        <v>1711</v>
      </c>
      <c r="H44" s="400">
        <v>1564</v>
      </c>
      <c r="I44" s="400">
        <v>932</v>
      </c>
      <c r="J44" s="400">
        <v>1585</v>
      </c>
      <c r="K44" s="400">
        <v>1198</v>
      </c>
      <c r="L44" s="400">
        <v>1456</v>
      </c>
      <c r="M44" s="400">
        <v>1441</v>
      </c>
      <c r="N44" s="400">
        <v>1351</v>
      </c>
      <c r="O44" s="412">
        <v>1402.9166666666667</v>
      </c>
    </row>
    <row r="45" spans="1:15" x14ac:dyDescent="0.25">
      <c r="A45" s="385"/>
      <c r="B45" s="399" t="s">
        <v>231</v>
      </c>
      <c r="C45" s="400">
        <v>73</v>
      </c>
      <c r="D45" s="400">
        <v>73</v>
      </c>
      <c r="E45" s="400">
        <v>72</v>
      </c>
      <c r="F45" s="400">
        <v>158</v>
      </c>
      <c r="G45" s="400">
        <v>91</v>
      </c>
      <c r="H45" s="400">
        <v>194</v>
      </c>
      <c r="I45" s="400">
        <v>39</v>
      </c>
      <c r="J45" s="400">
        <v>41</v>
      </c>
      <c r="K45" s="400">
        <v>58</v>
      </c>
      <c r="L45" s="400">
        <v>45</v>
      </c>
      <c r="M45" s="400">
        <v>68</v>
      </c>
      <c r="N45" s="400">
        <v>81</v>
      </c>
      <c r="O45" s="412">
        <v>82.75</v>
      </c>
    </row>
    <row r="46" spans="1:15" x14ac:dyDescent="0.25">
      <c r="A46" s="385"/>
      <c r="B46" s="399" t="s">
        <v>232</v>
      </c>
      <c r="C46" s="400"/>
      <c r="D46" s="400"/>
      <c r="E46" s="400"/>
      <c r="F46" s="400"/>
      <c r="G46" s="400"/>
      <c r="H46" s="400"/>
      <c r="I46" s="400"/>
      <c r="J46" s="400"/>
      <c r="K46" s="400"/>
      <c r="L46" s="400"/>
      <c r="M46" s="400"/>
      <c r="N46" s="400"/>
      <c r="O46" s="412">
        <v>0</v>
      </c>
    </row>
    <row r="47" spans="1:15" x14ac:dyDescent="0.25">
      <c r="A47" s="385"/>
      <c r="B47" s="399" t="s">
        <v>233</v>
      </c>
      <c r="C47" s="400">
        <v>8</v>
      </c>
      <c r="D47" s="400">
        <v>9</v>
      </c>
      <c r="E47" s="400">
        <v>16</v>
      </c>
      <c r="F47" s="400">
        <v>19</v>
      </c>
      <c r="G47" s="400">
        <v>18</v>
      </c>
      <c r="H47" s="400">
        <v>18</v>
      </c>
      <c r="I47" s="400">
        <v>13</v>
      </c>
      <c r="J47" s="400">
        <v>34</v>
      </c>
      <c r="K47" s="400">
        <v>13</v>
      </c>
      <c r="L47" s="400">
        <v>13</v>
      </c>
      <c r="M47" s="400">
        <v>13</v>
      </c>
      <c r="N47" s="400">
        <v>13</v>
      </c>
      <c r="O47" s="412">
        <v>15.583333333333334</v>
      </c>
    </row>
    <row r="48" spans="1:15" x14ac:dyDescent="0.25">
      <c r="A48" s="385"/>
      <c r="B48" s="399" t="s">
        <v>234</v>
      </c>
      <c r="C48" s="400">
        <v>100</v>
      </c>
      <c r="D48" s="400">
        <v>104</v>
      </c>
      <c r="E48" s="400">
        <v>179</v>
      </c>
      <c r="F48" s="400">
        <v>239</v>
      </c>
      <c r="G48" s="400">
        <v>153</v>
      </c>
      <c r="H48" s="400">
        <v>154</v>
      </c>
      <c r="I48" s="400">
        <v>128</v>
      </c>
      <c r="J48" s="400">
        <v>144</v>
      </c>
      <c r="K48" s="400">
        <v>126</v>
      </c>
      <c r="L48" s="400">
        <v>151</v>
      </c>
      <c r="M48" s="400">
        <v>133</v>
      </c>
      <c r="N48" s="400">
        <v>139</v>
      </c>
      <c r="O48" s="412">
        <v>145.83333333333334</v>
      </c>
    </row>
    <row r="49" spans="1:15" x14ac:dyDescent="0.25">
      <c r="A49" s="385"/>
      <c r="B49" s="399" t="s">
        <v>235</v>
      </c>
      <c r="C49" s="400">
        <v>13</v>
      </c>
      <c r="D49" s="400">
        <v>12</v>
      </c>
      <c r="E49" s="400">
        <v>11</v>
      </c>
      <c r="F49" s="400">
        <v>14</v>
      </c>
      <c r="G49" s="400">
        <v>13</v>
      </c>
      <c r="H49" s="400">
        <v>13</v>
      </c>
      <c r="I49" s="400">
        <v>3</v>
      </c>
      <c r="J49" s="400">
        <v>17</v>
      </c>
      <c r="K49" s="400">
        <v>11</v>
      </c>
      <c r="L49" s="400">
        <v>14</v>
      </c>
      <c r="M49" s="400">
        <v>13</v>
      </c>
      <c r="N49" s="400">
        <v>17</v>
      </c>
      <c r="O49" s="412">
        <v>12.583333333333334</v>
      </c>
    </row>
    <row r="50" spans="1:15" x14ac:dyDescent="0.25">
      <c r="A50" s="385"/>
      <c r="B50" s="399" t="s">
        <v>236</v>
      </c>
      <c r="C50" s="400">
        <v>188</v>
      </c>
      <c r="D50" s="400">
        <v>191</v>
      </c>
      <c r="E50" s="400">
        <v>211</v>
      </c>
      <c r="F50" s="400">
        <v>212</v>
      </c>
      <c r="G50" s="400">
        <v>213</v>
      </c>
      <c r="H50" s="400">
        <v>211</v>
      </c>
      <c r="I50" s="400">
        <v>187</v>
      </c>
      <c r="J50" s="400">
        <v>245</v>
      </c>
      <c r="K50" s="400">
        <v>216</v>
      </c>
      <c r="L50" s="400">
        <v>256</v>
      </c>
      <c r="M50" s="400">
        <v>277</v>
      </c>
      <c r="N50" s="400">
        <v>244</v>
      </c>
      <c r="O50" s="412">
        <v>220.91666666666666</v>
      </c>
    </row>
    <row r="51" spans="1:15" x14ac:dyDescent="0.25">
      <c r="A51" s="385"/>
      <c r="B51" s="399" t="s">
        <v>237</v>
      </c>
      <c r="C51" s="400"/>
      <c r="D51" s="400">
        <v>231</v>
      </c>
      <c r="E51" s="400">
        <v>234</v>
      </c>
      <c r="F51" s="400">
        <v>266</v>
      </c>
      <c r="G51" s="400">
        <v>243</v>
      </c>
      <c r="H51" s="400">
        <v>242</v>
      </c>
      <c r="I51" s="400">
        <v>242</v>
      </c>
      <c r="J51" s="400">
        <v>215</v>
      </c>
      <c r="K51" s="400">
        <v>212</v>
      </c>
      <c r="L51" s="400">
        <v>235</v>
      </c>
      <c r="M51" s="400">
        <v>237</v>
      </c>
      <c r="N51" s="400">
        <v>235</v>
      </c>
      <c r="O51" s="412">
        <v>235.63636363636363</v>
      </c>
    </row>
    <row r="52" spans="1:15" x14ac:dyDescent="0.25">
      <c r="A52" s="385"/>
      <c r="B52" s="399" t="s">
        <v>238</v>
      </c>
      <c r="C52" s="400">
        <v>15</v>
      </c>
      <c r="D52" s="400">
        <v>15</v>
      </c>
      <c r="E52" s="400">
        <v>17</v>
      </c>
      <c r="F52" s="400">
        <v>16</v>
      </c>
      <c r="G52" s="400">
        <v>16</v>
      </c>
      <c r="H52" s="400">
        <v>20</v>
      </c>
      <c r="I52" s="400">
        <v>32</v>
      </c>
      <c r="J52" s="400">
        <v>23</v>
      </c>
      <c r="K52" s="400">
        <v>21</v>
      </c>
      <c r="L52" s="400">
        <v>17</v>
      </c>
      <c r="M52" s="400">
        <v>17</v>
      </c>
      <c r="N52" s="400">
        <v>87</v>
      </c>
      <c r="O52" s="412">
        <v>24.666666666666668</v>
      </c>
    </row>
    <row r="53" spans="1:15" x14ac:dyDescent="0.25">
      <c r="A53" s="385"/>
      <c r="B53" s="399" t="s">
        <v>239</v>
      </c>
      <c r="C53" s="400">
        <v>167</v>
      </c>
      <c r="D53" s="400">
        <v>180</v>
      </c>
      <c r="E53" s="400">
        <v>143</v>
      </c>
      <c r="F53" s="400">
        <v>210</v>
      </c>
      <c r="G53" s="400">
        <v>179</v>
      </c>
      <c r="H53" s="400">
        <v>172</v>
      </c>
      <c r="I53" s="400">
        <v>202</v>
      </c>
      <c r="J53" s="400">
        <v>180</v>
      </c>
      <c r="K53" s="400">
        <v>176</v>
      </c>
      <c r="L53" s="400">
        <v>185</v>
      </c>
      <c r="M53" s="400">
        <v>167</v>
      </c>
      <c r="N53" s="400">
        <v>217</v>
      </c>
      <c r="O53" s="412">
        <v>181.5</v>
      </c>
    </row>
    <row r="54" spans="1:15" x14ac:dyDescent="0.25">
      <c r="A54" s="385"/>
      <c r="B54" s="399" t="s">
        <v>240</v>
      </c>
      <c r="C54" s="400">
        <v>98</v>
      </c>
      <c r="D54" s="400">
        <v>100</v>
      </c>
      <c r="E54" s="400">
        <v>137</v>
      </c>
      <c r="F54" s="400">
        <v>134</v>
      </c>
      <c r="G54" s="400">
        <v>125</v>
      </c>
      <c r="H54" s="400">
        <v>125</v>
      </c>
      <c r="I54" s="400">
        <v>97</v>
      </c>
      <c r="J54" s="400">
        <v>89</v>
      </c>
      <c r="K54" s="400">
        <v>103</v>
      </c>
      <c r="L54" s="400">
        <v>106</v>
      </c>
      <c r="M54" s="400">
        <v>123</v>
      </c>
      <c r="N54" s="400">
        <v>116</v>
      </c>
      <c r="O54" s="412">
        <v>112.75</v>
      </c>
    </row>
    <row r="55" spans="1:15" x14ac:dyDescent="0.25">
      <c r="A55" s="385"/>
      <c r="B55" s="399" t="s">
        <v>241</v>
      </c>
      <c r="C55" s="400">
        <v>385</v>
      </c>
      <c r="D55" s="400">
        <v>399</v>
      </c>
      <c r="E55" s="400">
        <v>405</v>
      </c>
      <c r="F55" s="400">
        <v>415</v>
      </c>
      <c r="G55" s="400">
        <v>411</v>
      </c>
      <c r="H55" s="400">
        <v>430</v>
      </c>
      <c r="I55" s="400">
        <v>425</v>
      </c>
      <c r="J55" s="400">
        <v>449</v>
      </c>
      <c r="K55" s="400">
        <v>443</v>
      </c>
      <c r="L55" s="400">
        <v>486</v>
      </c>
      <c r="M55" s="400">
        <v>436</v>
      </c>
      <c r="N55" s="400">
        <v>478</v>
      </c>
      <c r="O55" s="412">
        <v>430.16666666666669</v>
      </c>
    </row>
    <row r="56" spans="1:15" x14ac:dyDescent="0.25">
      <c r="A56" s="385"/>
      <c r="B56" s="399" t="s">
        <v>242</v>
      </c>
      <c r="C56" s="400">
        <v>34</v>
      </c>
      <c r="D56" s="400">
        <v>34</v>
      </c>
      <c r="E56" s="400">
        <v>48</v>
      </c>
      <c r="F56" s="400">
        <v>51</v>
      </c>
      <c r="G56" s="400">
        <v>50</v>
      </c>
      <c r="H56" s="400">
        <v>47</v>
      </c>
      <c r="I56" s="400">
        <v>45</v>
      </c>
      <c r="J56" s="400">
        <v>28</v>
      </c>
      <c r="K56" s="400">
        <v>29</v>
      </c>
      <c r="L56" s="400">
        <v>42</v>
      </c>
      <c r="M56" s="400">
        <v>43</v>
      </c>
      <c r="N56" s="400">
        <v>47</v>
      </c>
      <c r="O56" s="412">
        <v>41.5</v>
      </c>
    </row>
    <row r="57" spans="1:15" x14ac:dyDescent="0.25">
      <c r="A57" s="385"/>
      <c r="B57" s="399" t="s">
        <v>243</v>
      </c>
      <c r="C57" s="400">
        <v>52</v>
      </c>
      <c r="D57" s="400">
        <v>52</v>
      </c>
      <c r="E57" s="400"/>
      <c r="F57" s="400">
        <v>107</v>
      </c>
      <c r="G57" s="400">
        <v>55</v>
      </c>
      <c r="H57" s="400"/>
      <c r="I57" s="400">
        <v>54</v>
      </c>
      <c r="J57" s="400"/>
      <c r="K57" s="400"/>
      <c r="L57" s="400">
        <v>33</v>
      </c>
      <c r="M57" s="400">
        <v>35</v>
      </c>
      <c r="N57" s="400"/>
      <c r="O57" s="412">
        <v>55.428571428571431</v>
      </c>
    </row>
    <row r="58" spans="1:15" x14ac:dyDescent="0.25">
      <c r="A58" s="385"/>
      <c r="B58" s="399" t="s">
        <v>244</v>
      </c>
      <c r="C58" s="400">
        <v>7</v>
      </c>
      <c r="D58" s="400">
        <v>16</v>
      </c>
      <c r="E58" s="400">
        <v>9</v>
      </c>
      <c r="F58" s="400"/>
      <c r="G58" s="400">
        <v>9</v>
      </c>
      <c r="H58" s="400"/>
      <c r="I58" s="400"/>
      <c r="J58" s="400"/>
      <c r="K58" s="400"/>
      <c r="L58" s="400"/>
      <c r="M58" s="400"/>
      <c r="N58" s="400"/>
      <c r="O58" s="412">
        <v>10.25</v>
      </c>
    </row>
    <row r="59" spans="1:15" ht="25.5" x14ac:dyDescent="0.25">
      <c r="A59" s="385"/>
      <c r="B59" s="399" t="s">
        <v>245</v>
      </c>
      <c r="C59" s="400">
        <v>132</v>
      </c>
      <c r="D59" s="400">
        <v>109</v>
      </c>
      <c r="E59" s="400">
        <v>129</v>
      </c>
      <c r="F59" s="400">
        <v>136</v>
      </c>
      <c r="G59" s="400">
        <v>114</v>
      </c>
      <c r="H59" s="400">
        <v>154</v>
      </c>
      <c r="I59" s="400">
        <v>140</v>
      </c>
      <c r="J59" s="400"/>
      <c r="K59" s="400">
        <v>119</v>
      </c>
      <c r="L59" s="400">
        <v>119</v>
      </c>
      <c r="M59" s="400">
        <v>124</v>
      </c>
      <c r="N59" s="400">
        <v>127</v>
      </c>
      <c r="O59" s="412">
        <v>127.54545454545455</v>
      </c>
    </row>
    <row r="60" spans="1:15" x14ac:dyDescent="0.25">
      <c r="A60" s="385"/>
      <c r="B60" s="415" t="s">
        <v>246</v>
      </c>
      <c r="C60" s="400"/>
      <c r="D60" s="400"/>
      <c r="E60" s="400"/>
      <c r="F60" s="400"/>
      <c r="G60" s="400"/>
      <c r="H60" s="400"/>
      <c r="I60" s="400"/>
      <c r="J60" s="400"/>
      <c r="K60" s="400"/>
      <c r="L60" s="400"/>
      <c r="M60" s="400"/>
      <c r="N60" s="400"/>
      <c r="O60" s="412"/>
    </row>
    <row r="61" spans="1:15" x14ac:dyDescent="0.25">
      <c r="A61" s="385"/>
      <c r="B61" s="413" t="s">
        <v>247</v>
      </c>
      <c r="C61" s="400"/>
      <c r="D61" s="400"/>
      <c r="E61" s="400"/>
      <c r="F61" s="400"/>
      <c r="G61" s="400"/>
      <c r="H61" s="400"/>
      <c r="I61" s="400"/>
      <c r="J61" s="400"/>
      <c r="K61" s="400"/>
      <c r="L61" s="400"/>
      <c r="M61" s="400"/>
      <c r="N61" s="400"/>
      <c r="O61" s="412"/>
    </row>
    <row r="62" spans="1:15" x14ac:dyDescent="0.25">
      <c r="A62" s="385"/>
      <c r="B62" s="413" t="s">
        <v>248</v>
      </c>
      <c r="C62" s="400">
        <v>48</v>
      </c>
      <c r="D62" s="400">
        <v>47</v>
      </c>
      <c r="E62" s="400">
        <v>49</v>
      </c>
      <c r="F62" s="400">
        <v>49</v>
      </c>
      <c r="G62" s="400">
        <v>49</v>
      </c>
      <c r="H62" s="400"/>
      <c r="I62" s="400"/>
      <c r="J62" s="400"/>
      <c r="K62" s="400"/>
      <c r="L62" s="400"/>
      <c r="M62" s="400"/>
      <c r="N62" s="400"/>
      <c r="O62" s="412">
        <v>48.4</v>
      </c>
    </row>
    <row r="63" spans="1:15" x14ac:dyDescent="0.25">
      <c r="A63" s="385"/>
      <c r="B63" s="413" t="s">
        <v>249</v>
      </c>
      <c r="C63" s="400">
        <v>55</v>
      </c>
      <c r="D63" s="400">
        <v>54</v>
      </c>
      <c r="E63" s="400">
        <v>57</v>
      </c>
      <c r="F63" s="400">
        <v>58</v>
      </c>
      <c r="G63" s="400">
        <v>61</v>
      </c>
      <c r="H63" s="400">
        <v>70</v>
      </c>
      <c r="I63" s="400">
        <v>54</v>
      </c>
      <c r="J63" s="400">
        <v>49</v>
      </c>
      <c r="K63" s="400">
        <v>45</v>
      </c>
      <c r="L63" s="400">
        <v>48</v>
      </c>
      <c r="M63" s="400">
        <v>52</v>
      </c>
      <c r="N63" s="400">
        <v>53</v>
      </c>
      <c r="O63" s="412">
        <v>54.666666666666664</v>
      </c>
    </row>
    <row r="64" spans="1:15" x14ac:dyDescent="0.25">
      <c r="A64" s="385"/>
      <c r="B64" s="413" t="s">
        <v>250</v>
      </c>
      <c r="C64" s="400"/>
      <c r="D64" s="400"/>
      <c r="E64" s="400"/>
      <c r="F64" s="400"/>
      <c r="G64" s="400"/>
      <c r="H64" s="400"/>
      <c r="I64" s="400"/>
      <c r="J64" s="400"/>
      <c r="K64" s="400"/>
      <c r="L64" s="400"/>
      <c r="M64" s="400"/>
      <c r="N64" s="400"/>
      <c r="O64" s="412"/>
    </row>
    <row r="65" spans="1:15" x14ac:dyDescent="0.25">
      <c r="A65" s="385"/>
      <c r="B65" s="414" t="s">
        <v>251</v>
      </c>
      <c r="C65" s="400"/>
      <c r="D65" s="400"/>
      <c r="E65" s="400"/>
      <c r="F65" s="400"/>
      <c r="G65" s="400"/>
      <c r="H65" s="400"/>
      <c r="I65" s="400"/>
      <c r="J65" s="400"/>
      <c r="K65" s="400"/>
      <c r="L65" s="400"/>
      <c r="M65" s="400"/>
      <c r="N65" s="400"/>
      <c r="O65" s="412"/>
    </row>
    <row r="66" spans="1:15" x14ac:dyDescent="0.25">
      <c r="A66" s="385"/>
      <c r="B66" s="413" t="s">
        <v>252</v>
      </c>
      <c r="C66" s="400"/>
      <c r="D66" s="400"/>
      <c r="E66" s="400"/>
      <c r="F66" s="400"/>
      <c r="G66" s="400"/>
      <c r="H66" s="400"/>
      <c r="I66" s="400"/>
      <c r="J66" s="400"/>
      <c r="K66" s="400"/>
      <c r="L66" s="400"/>
      <c r="M66" s="400"/>
      <c r="N66" s="400"/>
      <c r="O66" s="412"/>
    </row>
    <row r="67" spans="1:15" x14ac:dyDescent="0.25">
      <c r="A67" s="385"/>
      <c r="B67" s="413" t="s">
        <v>253</v>
      </c>
      <c r="C67" s="400"/>
      <c r="D67" s="400">
        <v>1</v>
      </c>
      <c r="E67" s="400">
        <v>1</v>
      </c>
      <c r="F67" s="400"/>
      <c r="G67" s="400"/>
      <c r="H67" s="400"/>
      <c r="I67" s="400"/>
      <c r="J67" s="400"/>
      <c r="K67" s="400"/>
      <c r="L67" s="400"/>
      <c r="M67" s="400"/>
      <c r="N67" s="400"/>
      <c r="O67" s="412">
        <v>1</v>
      </c>
    </row>
    <row r="68" spans="1:15" x14ac:dyDescent="0.25">
      <c r="A68" s="385"/>
      <c r="B68" s="413" t="s">
        <v>254</v>
      </c>
      <c r="C68" s="400"/>
      <c r="D68" s="400"/>
      <c r="E68" s="400"/>
      <c r="F68" s="400"/>
      <c r="G68" s="400"/>
      <c r="H68" s="400"/>
      <c r="I68" s="400"/>
      <c r="J68" s="400"/>
      <c r="K68" s="400"/>
      <c r="L68" s="400"/>
      <c r="M68" s="400"/>
      <c r="N68" s="400"/>
      <c r="O68" s="412"/>
    </row>
    <row r="69" spans="1:15" x14ac:dyDescent="0.25">
      <c r="A69" s="385"/>
      <c r="B69" s="414" t="s">
        <v>255</v>
      </c>
      <c r="C69" s="400"/>
      <c r="D69" s="400">
        <v>5</v>
      </c>
      <c r="E69" s="401">
        <v>5</v>
      </c>
      <c r="F69" s="416"/>
      <c r="G69" s="400">
        <v>5</v>
      </c>
      <c r="H69" s="400">
        <v>5</v>
      </c>
      <c r="I69" s="400"/>
      <c r="J69" s="400">
        <v>3</v>
      </c>
      <c r="K69" s="400">
        <v>3</v>
      </c>
      <c r="L69" s="400"/>
      <c r="M69" s="400"/>
      <c r="N69" s="400"/>
      <c r="O69" s="412">
        <v>4.333333333333333</v>
      </c>
    </row>
    <row r="70" spans="1:15" x14ac:dyDescent="0.25">
      <c r="A70" s="385"/>
      <c r="B70" s="413" t="s">
        <v>256</v>
      </c>
      <c r="C70" s="400"/>
      <c r="D70" s="400"/>
      <c r="E70" s="400"/>
      <c r="F70" s="400"/>
      <c r="G70" s="400"/>
      <c r="H70" s="400"/>
      <c r="I70" s="400"/>
      <c r="J70" s="400"/>
      <c r="K70" s="400"/>
      <c r="L70" s="400"/>
      <c r="M70" s="400"/>
      <c r="N70" s="400"/>
      <c r="O70" s="412"/>
    </row>
    <row r="71" spans="1:15" x14ac:dyDescent="0.25">
      <c r="A71" s="385"/>
      <c r="B71" s="413" t="s">
        <v>257</v>
      </c>
      <c r="C71" s="400">
        <v>6</v>
      </c>
      <c r="D71" s="400">
        <v>6</v>
      </c>
      <c r="E71" s="400">
        <v>6</v>
      </c>
      <c r="F71" s="400">
        <v>10</v>
      </c>
      <c r="G71" s="400">
        <v>8</v>
      </c>
      <c r="H71" s="400">
        <v>18</v>
      </c>
      <c r="I71" s="400">
        <v>14</v>
      </c>
      <c r="J71" s="400">
        <v>8</v>
      </c>
      <c r="K71" s="400">
        <v>7</v>
      </c>
      <c r="L71" s="400">
        <v>9</v>
      </c>
      <c r="M71" s="400">
        <v>8</v>
      </c>
      <c r="N71" s="400">
        <v>16</v>
      </c>
      <c r="O71" s="412">
        <v>9.6666666666666661</v>
      </c>
    </row>
    <row r="72" spans="1:15" x14ac:dyDescent="0.25">
      <c r="A72" s="385"/>
      <c r="B72" s="413" t="s">
        <v>258</v>
      </c>
      <c r="C72" s="400"/>
      <c r="D72" s="400"/>
      <c r="E72" s="400"/>
      <c r="F72" s="400"/>
      <c r="G72" s="400"/>
      <c r="H72" s="400"/>
      <c r="I72" s="400"/>
      <c r="J72" s="400"/>
      <c r="K72" s="400"/>
      <c r="L72" s="400"/>
      <c r="M72" s="400"/>
      <c r="N72" s="400"/>
      <c r="O72" s="412"/>
    </row>
    <row r="73" spans="1:15" x14ac:dyDescent="0.25">
      <c r="A73" s="385"/>
      <c r="B73" s="413" t="s">
        <v>259</v>
      </c>
      <c r="C73" s="400">
        <v>14</v>
      </c>
      <c r="D73" s="400">
        <v>30</v>
      </c>
      <c r="E73" s="400">
        <v>31</v>
      </c>
      <c r="F73" s="400">
        <v>54</v>
      </c>
      <c r="G73" s="400">
        <v>58</v>
      </c>
      <c r="H73" s="400">
        <v>64</v>
      </c>
      <c r="I73" s="400">
        <v>51</v>
      </c>
      <c r="J73" s="400">
        <v>30</v>
      </c>
      <c r="K73" s="400">
        <v>37</v>
      </c>
      <c r="L73" s="400">
        <v>47</v>
      </c>
      <c r="M73" s="400">
        <v>36</v>
      </c>
      <c r="N73" s="400">
        <v>38</v>
      </c>
      <c r="O73" s="412">
        <v>40.833333333333336</v>
      </c>
    </row>
    <row r="74" spans="1:15" x14ac:dyDescent="0.25">
      <c r="A74" s="385"/>
      <c r="B74" s="414" t="s">
        <v>260</v>
      </c>
      <c r="C74" s="400"/>
      <c r="D74" s="400"/>
      <c r="E74" s="400"/>
      <c r="F74" s="400"/>
      <c r="G74" s="400"/>
      <c r="H74" s="400"/>
      <c r="I74" s="400"/>
      <c r="J74" s="400"/>
      <c r="K74" s="400"/>
      <c r="L74" s="400"/>
      <c r="M74" s="400"/>
      <c r="N74" s="400"/>
      <c r="O74" s="412"/>
    </row>
    <row r="75" spans="1:15" x14ac:dyDescent="0.25">
      <c r="A75" s="385"/>
      <c r="B75" s="414" t="s">
        <v>261</v>
      </c>
      <c r="C75" s="400"/>
      <c r="D75" s="400"/>
      <c r="E75" s="400"/>
      <c r="F75" s="400"/>
      <c r="G75" s="400"/>
      <c r="H75" s="400"/>
      <c r="I75" s="400"/>
      <c r="J75" s="400"/>
      <c r="K75" s="400"/>
      <c r="L75" s="400"/>
      <c r="M75" s="400"/>
      <c r="N75" s="400"/>
      <c r="O75" s="412"/>
    </row>
    <row r="76" spans="1:15" ht="25.5" x14ac:dyDescent="0.25">
      <c r="A76" s="385"/>
      <c r="B76" s="413" t="s">
        <v>262</v>
      </c>
      <c r="C76" s="400"/>
      <c r="D76" s="400"/>
      <c r="E76" s="400"/>
      <c r="F76" s="400"/>
      <c r="G76" s="400"/>
      <c r="H76" s="400"/>
      <c r="I76" s="400"/>
      <c r="J76" s="400"/>
      <c r="K76" s="400"/>
      <c r="L76" s="400"/>
      <c r="M76" s="400"/>
      <c r="N76" s="400"/>
      <c r="O76" s="412"/>
    </row>
    <row r="77" spans="1:15" x14ac:dyDescent="0.25">
      <c r="A77" s="385"/>
      <c r="B77" s="414" t="s">
        <v>263</v>
      </c>
      <c r="C77" s="400"/>
      <c r="D77" s="400"/>
      <c r="E77" s="400"/>
      <c r="F77" s="400"/>
      <c r="G77" s="400"/>
      <c r="H77" s="400"/>
      <c r="I77" s="400"/>
      <c r="J77" s="400"/>
      <c r="K77" s="400"/>
      <c r="L77" s="400"/>
      <c r="M77" s="400"/>
      <c r="N77" s="400"/>
      <c r="O77" s="412"/>
    </row>
    <row r="78" spans="1:15" x14ac:dyDescent="0.25">
      <c r="A78" s="385"/>
      <c r="B78" s="413" t="s">
        <v>264</v>
      </c>
      <c r="C78" s="400">
        <v>1</v>
      </c>
      <c r="D78" s="400"/>
      <c r="E78" s="400">
        <v>1</v>
      </c>
      <c r="F78" s="400">
        <v>1</v>
      </c>
      <c r="G78" s="400">
        <v>1</v>
      </c>
      <c r="H78" s="400">
        <v>1</v>
      </c>
      <c r="I78" s="400">
        <v>1</v>
      </c>
      <c r="J78" s="400">
        <v>1</v>
      </c>
      <c r="K78" s="400">
        <v>1</v>
      </c>
      <c r="L78" s="400">
        <v>1</v>
      </c>
      <c r="M78" s="400">
        <v>1</v>
      </c>
      <c r="N78" s="400">
        <v>1</v>
      </c>
      <c r="O78" s="412">
        <v>1</v>
      </c>
    </row>
    <row r="79" spans="1:15" x14ac:dyDescent="0.25">
      <c r="A79" s="385"/>
      <c r="B79" s="413" t="s">
        <v>265</v>
      </c>
      <c r="C79" s="400">
        <v>48</v>
      </c>
      <c r="D79" s="400">
        <v>66</v>
      </c>
      <c r="E79" s="400">
        <v>44</v>
      </c>
      <c r="F79" s="400">
        <v>26</v>
      </c>
      <c r="G79" s="400">
        <v>22</v>
      </c>
      <c r="H79" s="400">
        <v>23</v>
      </c>
      <c r="I79" s="400">
        <v>37</v>
      </c>
      <c r="J79" s="400">
        <v>35</v>
      </c>
      <c r="K79" s="400">
        <v>35</v>
      </c>
      <c r="L79" s="400">
        <v>35</v>
      </c>
      <c r="M79" s="400">
        <v>35</v>
      </c>
      <c r="N79" s="400">
        <v>35</v>
      </c>
      <c r="O79" s="412">
        <v>36.75</v>
      </c>
    </row>
    <row r="80" spans="1:15" x14ac:dyDescent="0.25">
      <c r="A80" s="385"/>
      <c r="B80" s="414" t="s">
        <v>266</v>
      </c>
      <c r="C80" s="400">
        <v>124</v>
      </c>
      <c r="D80" s="400">
        <v>131</v>
      </c>
      <c r="E80" s="400">
        <v>123</v>
      </c>
      <c r="F80" s="400">
        <v>150</v>
      </c>
      <c r="G80" s="400">
        <v>131</v>
      </c>
      <c r="H80" s="400">
        <v>152</v>
      </c>
      <c r="I80" s="400">
        <v>75</v>
      </c>
      <c r="J80" s="400">
        <v>65</v>
      </c>
      <c r="K80" s="400">
        <v>71</v>
      </c>
      <c r="L80" s="400">
        <v>67</v>
      </c>
      <c r="M80" s="400">
        <v>77</v>
      </c>
      <c r="N80" s="400">
        <v>70</v>
      </c>
      <c r="O80" s="412">
        <v>103</v>
      </c>
    </row>
    <row r="81" spans="1:26" x14ac:dyDescent="0.25">
      <c r="A81" s="385"/>
      <c r="B81" s="413" t="s">
        <v>267</v>
      </c>
      <c r="C81" s="400"/>
      <c r="D81" s="400"/>
      <c r="E81" s="400"/>
      <c r="F81" s="400"/>
      <c r="G81" s="400"/>
      <c r="H81" s="400"/>
      <c r="I81" s="400"/>
      <c r="J81" s="400"/>
      <c r="K81" s="400"/>
      <c r="L81" s="400"/>
      <c r="M81" s="400"/>
      <c r="N81" s="400"/>
      <c r="O81" s="412"/>
    </row>
    <row r="82" spans="1:26" x14ac:dyDescent="0.25">
      <c r="A82" s="385"/>
      <c r="B82" s="413" t="s">
        <v>268</v>
      </c>
      <c r="C82" s="400"/>
      <c r="D82" s="400"/>
      <c r="E82" s="400"/>
      <c r="F82" s="400"/>
      <c r="G82" s="400"/>
      <c r="H82" s="400"/>
      <c r="I82" s="400"/>
      <c r="J82" s="400"/>
      <c r="K82" s="400"/>
      <c r="L82" s="400"/>
      <c r="M82" s="400"/>
      <c r="N82" s="400"/>
      <c r="O82" s="412"/>
      <c r="P82" s="417"/>
      <c r="Q82" s="417"/>
      <c r="R82" s="417"/>
      <c r="S82" s="417"/>
      <c r="T82" s="417"/>
      <c r="U82" s="417"/>
      <c r="V82" s="417"/>
    </row>
    <row r="83" spans="1:26" x14ac:dyDescent="0.25">
      <c r="A83" s="385"/>
      <c r="B83" s="414" t="s">
        <v>269</v>
      </c>
      <c r="C83" s="400"/>
      <c r="D83" s="400"/>
      <c r="E83" s="400"/>
      <c r="F83" s="400"/>
      <c r="G83" s="400"/>
      <c r="H83" s="400"/>
      <c r="I83" s="400"/>
      <c r="J83" s="400"/>
      <c r="K83" s="400"/>
      <c r="L83" s="400"/>
      <c r="M83" s="400"/>
      <c r="N83" s="400"/>
      <c r="O83" s="412"/>
      <c r="P83" s="417"/>
      <c r="Q83" s="417"/>
      <c r="R83" s="417"/>
      <c r="S83" s="417"/>
      <c r="T83" s="417"/>
      <c r="U83" s="417"/>
      <c r="V83" s="417"/>
    </row>
    <row r="84" spans="1:26" x14ac:dyDescent="0.2">
      <c r="A84" s="385"/>
      <c r="B84" s="413" t="s">
        <v>270</v>
      </c>
      <c r="C84" s="400">
        <v>363</v>
      </c>
      <c r="D84" s="400">
        <v>383</v>
      </c>
      <c r="E84" s="401">
        <v>385</v>
      </c>
      <c r="F84" s="416">
        <v>422</v>
      </c>
      <c r="G84" s="400">
        <v>393</v>
      </c>
      <c r="H84" s="400">
        <v>385</v>
      </c>
      <c r="I84" s="400">
        <v>374</v>
      </c>
      <c r="J84" s="400">
        <v>360</v>
      </c>
      <c r="K84" s="400">
        <v>388</v>
      </c>
      <c r="L84" s="400">
        <v>364</v>
      </c>
      <c r="M84" s="400">
        <v>358</v>
      </c>
      <c r="N84" s="400">
        <v>365</v>
      </c>
      <c r="O84" s="412">
        <v>378.33333333333331</v>
      </c>
      <c r="P84" s="418"/>
      <c r="Q84" s="419"/>
      <c r="R84" s="24"/>
      <c r="S84" s="390"/>
      <c r="T84" s="390"/>
      <c r="U84" s="390"/>
      <c r="V84" s="390"/>
      <c r="W84" s="420"/>
      <c r="X84" s="400"/>
      <c r="Y84" s="400"/>
      <c r="Z84" s="400"/>
    </row>
    <row r="85" spans="1:26" x14ac:dyDescent="0.25">
      <c r="A85" s="385"/>
      <c r="B85" s="413" t="s">
        <v>271</v>
      </c>
      <c r="C85" s="400"/>
      <c r="D85" s="400">
        <v>21</v>
      </c>
      <c r="E85" s="401"/>
      <c r="F85" s="416">
        <v>22</v>
      </c>
      <c r="G85" s="400">
        <v>23</v>
      </c>
      <c r="H85" s="400">
        <v>22</v>
      </c>
      <c r="I85" s="400">
        <v>20</v>
      </c>
      <c r="J85" s="400">
        <v>20</v>
      </c>
      <c r="K85" s="400">
        <v>19</v>
      </c>
      <c r="L85" s="400">
        <v>20</v>
      </c>
      <c r="M85" s="400">
        <v>17</v>
      </c>
      <c r="N85" s="400">
        <v>15</v>
      </c>
      <c r="O85" s="412">
        <v>19.899999999999999</v>
      </c>
      <c r="P85" s="417"/>
      <c r="Q85" s="417"/>
      <c r="R85" s="417"/>
      <c r="S85" s="417"/>
      <c r="T85" s="417"/>
      <c r="U85" s="417"/>
      <c r="V85" s="417"/>
    </row>
    <row r="86" spans="1:26" x14ac:dyDescent="0.25">
      <c r="A86" s="385"/>
      <c r="B86" s="413" t="s">
        <v>272</v>
      </c>
      <c r="C86" s="400">
        <v>146</v>
      </c>
      <c r="D86" s="400">
        <v>130</v>
      </c>
      <c r="E86" s="400">
        <v>147</v>
      </c>
      <c r="F86" s="400">
        <v>171</v>
      </c>
      <c r="G86" s="400">
        <v>150</v>
      </c>
      <c r="H86" s="400">
        <v>145</v>
      </c>
      <c r="I86" s="400">
        <v>54</v>
      </c>
      <c r="J86" s="400">
        <v>52</v>
      </c>
      <c r="K86" s="400">
        <v>52</v>
      </c>
      <c r="L86" s="400">
        <v>63</v>
      </c>
      <c r="M86" s="400">
        <v>68</v>
      </c>
      <c r="N86" s="400">
        <v>59</v>
      </c>
      <c r="O86" s="412">
        <v>103.08333333333333</v>
      </c>
      <c r="P86" s="417"/>
      <c r="Q86" s="417"/>
      <c r="R86" s="417"/>
      <c r="S86" s="417"/>
      <c r="T86" s="417"/>
      <c r="U86" s="417"/>
      <c r="V86" s="417"/>
    </row>
    <row r="87" spans="1:26" x14ac:dyDescent="0.25">
      <c r="A87" s="385"/>
      <c r="B87" s="413" t="s">
        <v>273</v>
      </c>
      <c r="C87" s="421"/>
      <c r="D87" s="421"/>
      <c r="E87" s="421"/>
      <c r="F87" s="421"/>
      <c r="G87" s="421"/>
      <c r="H87" s="421"/>
      <c r="I87" s="421"/>
      <c r="J87" s="421"/>
      <c r="K87" s="421"/>
      <c r="L87" s="421"/>
      <c r="M87" s="421"/>
      <c r="N87" s="400"/>
      <c r="O87" s="412"/>
      <c r="P87" s="417"/>
      <c r="Q87" s="417"/>
      <c r="R87" s="417"/>
      <c r="S87" s="417"/>
      <c r="T87" s="417"/>
      <c r="U87" s="417"/>
      <c r="V87" s="417"/>
    </row>
    <row r="88" spans="1:26" x14ac:dyDescent="0.25">
      <c r="A88" s="385"/>
      <c r="B88" s="414" t="s">
        <v>274</v>
      </c>
      <c r="C88" s="400">
        <v>29</v>
      </c>
      <c r="D88" s="400">
        <v>39</v>
      </c>
      <c r="E88" s="401">
        <v>31</v>
      </c>
      <c r="F88" s="416">
        <v>33</v>
      </c>
      <c r="G88" s="400">
        <v>36</v>
      </c>
      <c r="H88" s="400">
        <v>39</v>
      </c>
      <c r="I88" s="400">
        <v>57</v>
      </c>
      <c r="J88" s="400">
        <v>45</v>
      </c>
      <c r="K88" s="400">
        <v>42</v>
      </c>
      <c r="L88" s="400">
        <v>52</v>
      </c>
      <c r="M88" s="400">
        <v>45</v>
      </c>
      <c r="N88" s="400">
        <v>48</v>
      </c>
      <c r="O88" s="412">
        <v>41.333333333333336</v>
      </c>
    </row>
    <row r="89" spans="1:26" x14ac:dyDescent="0.25">
      <c r="A89" s="385"/>
      <c r="B89" s="414" t="s">
        <v>275</v>
      </c>
      <c r="C89" s="400">
        <v>13</v>
      </c>
      <c r="D89" s="400">
        <v>13</v>
      </c>
      <c r="E89" s="401">
        <v>15</v>
      </c>
      <c r="F89" s="416">
        <v>16</v>
      </c>
      <c r="G89" s="400">
        <v>17</v>
      </c>
      <c r="H89" s="400">
        <v>15</v>
      </c>
      <c r="I89" s="400">
        <v>7</v>
      </c>
      <c r="J89" s="400">
        <v>5</v>
      </c>
      <c r="K89" s="400">
        <v>5</v>
      </c>
      <c r="L89" s="400">
        <v>5</v>
      </c>
      <c r="M89" s="400">
        <v>5</v>
      </c>
      <c r="N89" s="400">
        <v>2</v>
      </c>
      <c r="O89" s="412">
        <v>9.8333333333333339</v>
      </c>
    </row>
    <row r="90" spans="1:26" x14ac:dyDescent="0.25">
      <c r="A90" s="385"/>
      <c r="B90" s="414" t="s">
        <v>276</v>
      </c>
      <c r="C90" s="400">
        <v>483</v>
      </c>
      <c r="D90" s="400">
        <v>638</v>
      </c>
      <c r="E90" s="401">
        <v>605</v>
      </c>
      <c r="F90" s="416">
        <v>558</v>
      </c>
      <c r="G90" s="400">
        <v>570</v>
      </c>
      <c r="H90" s="400">
        <v>551</v>
      </c>
      <c r="I90" s="400">
        <v>318</v>
      </c>
      <c r="J90" s="400">
        <v>509</v>
      </c>
      <c r="K90" s="400">
        <v>500</v>
      </c>
      <c r="L90" s="400">
        <v>471</v>
      </c>
      <c r="M90" s="400">
        <v>488</v>
      </c>
      <c r="N90" s="400">
        <v>488</v>
      </c>
      <c r="O90" s="412">
        <v>514.91666666666663</v>
      </c>
    </row>
    <row r="91" spans="1:26" x14ac:dyDescent="0.25">
      <c r="A91" s="385"/>
      <c r="B91" s="414" t="s">
        <v>277</v>
      </c>
      <c r="C91" s="400"/>
      <c r="D91" s="400"/>
      <c r="E91" s="401">
        <v>7</v>
      </c>
      <c r="F91" s="416">
        <v>7</v>
      </c>
      <c r="G91" s="400">
        <v>7</v>
      </c>
      <c r="H91" s="400">
        <v>7</v>
      </c>
      <c r="I91" s="400"/>
      <c r="J91" s="400"/>
      <c r="K91" s="400"/>
      <c r="L91" s="400"/>
      <c r="M91" s="400"/>
      <c r="N91" s="400"/>
      <c r="O91" s="412">
        <v>7</v>
      </c>
    </row>
    <row r="92" spans="1:26" x14ac:dyDescent="0.25">
      <c r="A92" s="385"/>
      <c r="B92" s="414" t="s">
        <v>278</v>
      </c>
      <c r="C92" s="400"/>
      <c r="D92" s="400"/>
      <c r="E92" s="401"/>
      <c r="F92" s="416"/>
      <c r="G92" s="400"/>
      <c r="H92" s="400"/>
      <c r="I92" s="400"/>
      <c r="J92" s="400"/>
      <c r="K92" s="400"/>
      <c r="L92" s="400"/>
      <c r="M92" s="400"/>
      <c r="N92" s="400"/>
      <c r="O92" s="412"/>
    </row>
    <row r="93" spans="1:26" x14ac:dyDescent="0.25">
      <c r="A93" s="385"/>
      <c r="B93" s="414" t="s">
        <v>279</v>
      </c>
      <c r="C93" s="400"/>
      <c r="D93" s="400"/>
      <c r="E93" s="401"/>
      <c r="F93" s="416"/>
      <c r="G93" s="400"/>
      <c r="H93" s="400"/>
      <c r="I93" s="400"/>
      <c r="J93" s="400"/>
      <c r="K93" s="400"/>
      <c r="L93" s="400"/>
      <c r="M93" s="400"/>
      <c r="N93" s="400"/>
      <c r="O93" s="412"/>
    </row>
    <row r="94" spans="1:26" x14ac:dyDescent="0.25">
      <c r="A94" s="385"/>
      <c r="B94" s="414" t="s">
        <v>280</v>
      </c>
      <c r="C94" s="400"/>
      <c r="D94" s="400"/>
      <c r="E94" s="401"/>
      <c r="F94" s="416"/>
      <c r="G94" s="400"/>
      <c r="H94" s="400"/>
      <c r="I94" s="400"/>
      <c r="J94" s="400"/>
      <c r="K94" s="400"/>
      <c r="L94" s="400"/>
      <c r="M94" s="400"/>
      <c r="N94" s="400"/>
      <c r="O94" s="412"/>
    </row>
    <row r="95" spans="1:26" x14ac:dyDescent="0.25">
      <c r="A95" s="385"/>
      <c r="B95" s="414" t="s">
        <v>281</v>
      </c>
      <c r="C95" s="400"/>
      <c r="D95" s="400"/>
      <c r="E95" s="401">
        <v>1</v>
      </c>
      <c r="F95" s="416">
        <v>1</v>
      </c>
      <c r="G95" s="400">
        <v>1</v>
      </c>
      <c r="H95" s="400">
        <v>1</v>
      </c>
      <c r="I95" s="400"/>
      <c r="J95" s="400">
        <v>1</v>
      </c>
      <c r="K95" s="400"/>
      <c r="L95" s="400"/>
      <c r="M95" s="400">
        <v>1</v>
      </c>
      <c r="N95" s="400"/>
      <c r="O95" s="412">
        <v>1</v>
      </c>
    </row>
    <row r="96" spans="1:26" x14ac:dyDescent="0.25">
      <c r="A96" s="385"/>
      <c r="B96" s="414" t="s">
        <v>282</v>
      </c>
      <c r="C96" s="400"/>
      <c r="D96" s="400"/>
      <c r="E96" s="401"/>
      <c r="F96" s="416"/>
      <c r="G96" s="400"/>
      <c r="H96" s="400"/>
      <c r="I96" s="400"/>
      <c r="J96" s="400"/>
      <c r="K96" s="400"/>
      <c r="L96" s="400"/>
      <c r="M96" s="400"/>
      <c r="N96" s="400"/>
      <c r="O96" s="412"/>
    </row>
    <row r="97" spans="1:15" x14ac:dyDescent="0.25">
      <c r="A97" s="385"/>
      <c r="B97" s="414" t="s">
        <v>283</v>
      </c>
      <c r="C97" s="400">
        <v>1</v>
      </c>
      <c r="D97" s="400"/>
      <c r="E97" s="401"/>
      <c r="F97" s="416"/>
      <c r="G97" s="400"/>
      <c r="H97" s="400"/>
      <c r="I97" s="400"/>
      <c r="J97" s="400">
        <v>1</v>
      </c>
      <c r="K97" s="400">
        <v>1</v>
      </c>
      <c r="L97" s="400">
        <v>1</v>
      </c>
      <c r="M97" s="400">
        <v>1</v>
      </c>
      <c r="N97" s="400"/>
      <c r="O97" s="412">
        <v>1</v>
      </c>
    </row>
    <row r="98" spans="1:15" x14ac:dyDescent="0.25">
      <c r="A98" s="385"/>
      <c r="B98" s="414" t="s">
        <v>284</v>
      </c>
      <c r="C98" s="400"/>
      <c r="D98" s="400"/>
      <c r="E98" s="400"/>
      <c r="F98" s="400"/>
      <c r="G98" s="400"/>
      <c r="H98" s="400"/>
      <c r="I98" s="400"/>
      <c r="J98" s="400"/>
      <c r="K98" s="400"/>
      <c r="L98" s="400"/>
      <c r="M98" s="400"/>
      <c r="N98" s="400"/>
      <c r="O98" s="412"/>
    </row>
    <row r="99" spans="1:15" x14ac:dyDescent="0.25">
      <c r="A99" s="385"/>
      <c r="B99" s="414" t="s">
        <v>285</v>
      </c>
      <c r="C99" s="400">
        <v>44</v>
      </c>
      <c r="D99" s="400"/>
      <c r="E99" s="400"/>
      <c r="F99" s="400"/>
      <c r="G99" s="400"/>
      <c r="H99" s="400"/>
      <c r="I99" s="400"/>
      <c r="J99" s="400"/>
      <c r="K99" s="400"/>
      <c r="L99" s="400"/>
      <c r="M99" s="400"/>
      <c r="N99" s="400"/>
      <c r="O99" s="412">
        <v>44</v>
      </c>
    </row>
    <row r="100" spans="1:15" x14ac:dyDescent="0.25">
      <c r="A100" s="385"/>
      <c r="B100" s="414" t="s">
        <v>286</v>
      </c>
      <c r="C100" s="400"/>
      <c r="D100" s="400">
        <v>64</v>
      </c>
      <c r="E100" s="400"/>
      <c r="F100" s="400">
        <v>104</v>
      </c>
      <c r="G100" s="400">
        <v>147</v>
      </c>
      <c r="H100" s="400"/>
      <c r="I100" s="400">
        <v>36</v>
      </c>
      <c r="J100" s="400">
        <v>44</v>
      </c>
      <c r="K100" s="400">
        <v>43</v>
      </c>
      <c r="L100" s="400"/>
      <c r="M100" s="400"/>
      <c r="N100" s="400">
        <v>55</v>
      </c>
      <c r="O100" s="412">
        <v>70.428571428571431</v>
      </c>
    </row>
    <row r="101" spans="1:15" x14ac:dyDescent="0.25">
      <c r="A101" s="385"/>
      <c r="B101" s="413" t="s">
        <v>287</v>
      </c>
      <c r="C101" s="400"/>
      <c r="D101" s="400"/>
      <c r="E101" s="400"/>
      <c r="F101" s="400"/>
      <c r="G101" s="400"/>
      <c r="H101" s="400"/>
      <c r="I101" s="400"/>
      <c r="J101" s="400"/>
      <c r="K101" s="400"/>
      <c r="L101" s="400"/>
      <c r="M101" s="400"/>
      <c r="N101" s="400">
        <v>3</v>
      </c>
      <c r="O101" s="412">
        <v>3</v>
      </c>
    </row>
    <row r="102" spans="1:15" x14ac:dyDescent="0.25">
      <c r="A102" s="385"/>
      <c r="B102" s="413" t="s">
        <v>288</v>
      </c>
      <c r="C102" s="400">
        <v>7435</v>
      </c>
      <c r="D102" s="400">
        <v>7505</v>
      </c>
      <c r="E102" s="400">
        <v>7593</v>
      </c>
      <c r="F102" s="400">
        <v>7219</v>
      </c>
      <c r="G102" s="400">
        <v>7931</v>
      </c>
      <c r="H102" s="400">
        <v>8208</v>
      </c>
      <c r="I102" s="400">
        <v>8653</v>
      </c>
      <c r="J102" s="400">
        <v>8351</v>
      </c>
      <c r="K102" s="400">
        <v>7909</v>
      </c>
      <c r="L102" s="400">
        <v>7547</v>
      </c>
      <c r="M102" s="400">
        <v>8317</v>
      </c>
      <c r="N102" s="400">
        <v>8520</v>
      </c>
      <c r="O102" s="412">
        <v>7932.333333333333</v>
      </c>
    </row>
    <row r="103" spans="1:15" x14ac:dyDescent="0.25">
      <c r="A103" s="385"/>
      <c r="B103" s="413" t="s">
        <v>289</v>
      </c>
      <c r="C103" s="400">
        <v>32</v>
      </c>
      <c r="D103" s="400">
        <v>42</v>
      </c>
      <c r="E103" s="400">
        <v>47</v>
      </c>
      <c r="F103" s="400">
        <v>46</v>
      </c>
      <c r="G103" s="400">
        <v>45</v>
      </c>
      <c r="H103" s="400">
        <v>46</v>
      </c>
      <c r="I103" s="400">
        <v>29</v>
      </c>
      <c r="J103" s="400">
        <v>22</v>
      </c>
      <c r="K103" s="400">
        <v>41</v>
      </c>
      <c r="L103" s="400">
        <v>34</v>
      </c>
      <c r="M103" s="400">
        <v>35</v>
      </c>
      <c r="N103" s="400">
        <v>35</v>
      </c>
      <c r="O103" s="412">
        <v>37.833333333333336</v>
      </c>
    </row>
    <row r="104" spans="1:15" x14ac:dyDescent="0.25">
      <c r="A104" s="385"/>
      <c r="B104" s="413" t="s">
        <v>290</v>
      </c>
      <c r="C104" s="400"/>
      <c r="D104" s="400"/>
      <c r="E104" s="401">
        <v>18</v>
      </c>
      <c r="F104" s="400"/>
      <c r="G104" s="400"/>
      <c r="H104" s="400">
        <v>19</v>
      </c>
      <c r="I104" s="400"/>
      <c r="J104" s="400"/>
      <c r="K104" s="400"/>
      <c r="L104" s="400">
        <v>3</v>
      </c>
      <c r="M104" s="400"/>
      <c r="N104" s="400"/>
      <c r="O104" s="412">
        <v>13.333333333333334</v>
      </c>
    </row>
    <row r="105" spans="1:15" x14ac:dyDescent="0.25">
      <c r="A105" s="385"/>
      <c r="B105" s="413" t="s">
        <v>291</v>
      </c>
      <c r="C105" s="400"/>
      <c r="D105" s="400"/>
      <c r="E105" s="400"/>
      <c r="F105" s="400"/>
      <c r="G105" s="400"/>
      <c r="H105" s="400"/>
      <c r="I105" s="400"/>
      <c r="J105" s="400"/>
      <c r="K105" s="400"/>
      <c r="L105" s="400"/>
      <c r="M105" s="400"/>
      <c r="N105" s="400"/>
      <c r="O105" s="412"/>
    </row>
    <row r="106" spans="1:15" x14ac:dyDescent="0.25">
      <c r="A106" s="385"/>
      <c r="B106" s="413" t="s">
        <v>292</v>
      </c>
      <c r="C106" s="400"/>
      <c r="D106" s="400"/>
      <c r="E106" s="400"/>
      <c r="F106" s="400"/>
      <c r="G106" s="400"/>
      <c r="H106" s="400"/>
      <c r="I106" s="400"/>
      <c r="J106" s="400"/>
      <c r="K106" s="400"/>
      <c r="L106" s="400"/>
      <c r="M106" s="400"/>
      <c r="N106" s="400"/>
      <c r="O106" s="412"/>
    </row>
    <row r="107" spans="1:15" x14ac:dyDescent="0.25">
      <c r="A107" s="385"/>
      <c r="B107" s="413" t="s">
        <v>293</v>
      </c>
      <c r="C107" s="400"/>
      <c r="D107" s="400"/>
      <c r="E107" s="400">
        <v>2</v>
      </c>
      <c r="F107" s="400">
        <v>2</v>
      </c>
      <c r="G107" s="400"/>
      <c r="H107" s="400"/>
      <c r="I107" s="400"/>
      <c r="J107" s="400"/>
      <c r="K107" s="400"/>
      <c r="L107" s="400"/>
      <c r="M107" s="400"/>
      <c r="N107" s="400">
        <v>2</v>
      </c>
      <c r="O107" s="412">
        <v>2</v>
      </c>
    </row>
    <row r="108" spans="1:15" x14ac:dyDescent="0.25">
      <c r="A108" s="385"/>
      <c r="B108" s="413" t="s">
        <v>294</v>
      </c>
      <c r="C108" s="400"/>
      <c r="D108" s="400"/>
      <c r="E108" s="400">
        <v>1</v>
      </c>
      <c r="F108" s="400">
        <v>1</v>
      </c>
      <c r="G108" s="400">
        <v>1</v>
      </c>
      <c r="H108" s="400">
        <v>1</v>
      </c>
      <c r="I108" s="400">
        <v>1</v>
      </c>
      <c r="J108" s="400">
        <v>1</v>
      </c>
      <c r="K108" s="400">
        <v>1</v>
      </c>
      <c r="L108" s="400">
        <v>1</v>
      </c>
      <c r="M108" s="400">
        <v>1</v>
      </c>
      <c r="N108" s="400">
        <v>1</v>
      </c>
      <c r="O108" s="412">
        <v>1</v>
      </c>
    </row>
    <row r="109" spans="1:15" x14ac:dyDescent="0.25">
      <c r="A109" s="385"/>
      <c r="B109" s="413" t="s">
        <v>295</v>
      </c>
      <c r="C109" s="400"/>
      <c r="D109" s="400"/>
      <c r="E109" s="400"/>
      <c r="F109" s="400"/>
      <c r="G109" s="400"/>
      <c r="H109" s="400"/>
      <c r="I109" s="400"/>
      <c r="J109" s="400"/>
      <c r="K109" s="400"/>
      <c r="L109" s="400"/>
      <c r="M109" s="400"/>
      <c r="N109" s="400"/>
      <c r="O109" s="412"/>
    </row>
    <row r="110" spans="1:15" x14ac:dyDescent="0.25">
      <c r="A110" s="385"/>
      <c r="B110" s="422" t="s">
        <v>296</v>
      </c>
      <c r="C110" s="400">
        <v>3</v>
      </c>
      <c r="D110" s="400">
        <v>3</v>
      </c>
      <c r="E110" s="400">
        <v>3</v>
      </c>
      <c r="F110" s="400">
        <v>3</v>
      </c>
      <c r="G110" s="400">
        <v>3</v>
      </c>
      <c r="H110" s="400">
        <v>3</v>
      </c>
      <c r="I110" s="400"/>
      <c r="J110" s="400">
        <v>6</v>
      </c>
      <c r="K110" s="400">
        <v>3</v>
      </c>
      <c r="L110" s="400"/>
      <c r="M110" s="400"/>
      <c r="N110" s="400"/>
      <c r="O110" s="412">
        <v>3.375</v>
      </c>
    </row>
    <row r="111" spans="1:15" x14ac:dyDescent="0.25">
      <c r="A111" s="385"/>
      <c r="B111" s="413" t="s">
        <v>297</v>
      </c>
      <c r="C111" s="400">
        <v>2</v>
      </c>
      <c r="D111" s="400">
        <v>8</v>
      </c>
      <c r="E111" s="400">
        <v>8</v>
      </c>
      <c r="F111" s="400">
        <v>6</v>
      </c>
      <c r="G111" s="400">
        <v>6</v>
      </c>
      <c r="H111" s="400">
        <v>8</v>
      </c>
      <c r="I111" s="400"/>
      <c r="J111" s="400">
        <v>4</v>
      </c>
      <c r="K111" s="400">
        <v>2</v>
      </c>
      <c r="L111" s="400">
        <v>4</v>
      </c>
      <c r="M111" s="400">
        <v>7</v>
      </c>
      <c r="N111" s="400">
        <v>5</v>
      </c>
      <c r="O111" s="412">
        <v>5.4545454545454541</v>
      </c>
    </row>
    <row r="112" spans="1:15" ht="25.5" x14ac:dyDescent="0.25">
      <c r="A112" s="385"/>
      <c r="B112" s="413" t="s">
        <v>298</v>
      </c>
      <c r="C112" s="400"/>
      <c r="D112" s="400"/>
      <c r="E112" s="400"/>
      <c r="F112" s="400"/>
      <c r="G112" s="400"/>
      <c r="H112" s="400"/>
      <c r="I112" s="400"/>
      <c r="J112" s="400"/>
      <c r="K112" s="400"/>
      <c r="L112" s="400"/>
      <c r="M112" s="400"/>
      <c r="N112" s="423"/>
      <c r="O112" s="412"/>
    </row>
    <row r="113" spans="1:17" x14ac:dyDescent="0.25">
      <c r="A113" s="385"/>
      <c r="B113" s="399" t="s">
        <v>299</v>
      </c>
      <c r="C113" s="400"/>
      <c r="D113" s="400"/>
      <c r="E113" s="401"/>
      <c r="F113" s="416"/>
      <c r="G113" s="400"/>
      <c r="H113" s="400"/>
      <c r="I113" s="400"/>
      <c r="J113" s="400"/>
      <c r="K113" s="400"/>
      <c r="L113" s="400"/>
      <c r="M113" s="400"/>
      <c r="N113" s="423"/>
      <c r="O113" s="412"/>
      <c r="P113" s="417"/>
      <c r="Q113" s="417"/>
    </row>
    <row r="114" spans="1:17" x14ac:dyDescent="0.25">
      <c r="A114" s="385"/>
      <c r="B114" s="413" t="s">
        <v>300</v>
      </c>
      <c r="C114" s="400"/>
      <c r="D114" s="400"/>
      <c r="E114" s="400"/>
      <c r="F114" s="400"/>
      <c r="G114" s="400"/>
      <c r="H114" s="400"/>
      <c r="I114" s="400"/>
      <c r="J114" s="400"/>
      <c r="K114" s="400"/>
      <c r="L114" s="400"/>
      <c r="M114" s="400"/>
      <c r="N114" s="400"/>
      <c r="O114" s="412"/>
      <c r="P114" s="417"/>
      <c r="Q114" s="417"/>
    </row>
    <row r="115" spans="1:17" x14ac:dyDescent="0.25">
      <c r="A115" s="385"/>
      <c r="B115" s="413" t="s">
        <v>301</v>
      </c>
      <c r="C115" s="400"/>
      <c r="D115" s="400"/>
      <c r="E115" s="400"/>
      <c r="F115" s="400"/>
      <c r="G115" s="400"/>
      <c r="H115" s="400"/>
      <c r="I115" s="400"/>
      <c r="J115" s="400"/>
      <c r="K115" s="400"/>
      <c r="L115" s="400"/>
      <c r="M115" s="400"/>
      <c r="N115" s="400"/>
      <c r="O115" s="412"/>
      <c r="P115" s="417"/>
      <c r="Q115" s="417"/>
    </row>
    <row r="116" spans="1:17" ht="25.5" x14ac:dyDescent="0.25">
      <c r="A116" s="385"/>
      <c r="B116" s="414" t="s">
        <v>302</v>
      </c>
      <c r="C116" s="424"/>
      <c r="D116" s="351">
        <v>23</v>
      </c>
      <c r="E116" s="404"/>
      <c r="F116" s="425">
        <v>17</v>
      </c>
      <c r="G116" s="403"/>
      <c r="H116" s="403"/>
      <c r="I116" s="403"/>
      <c r="J116" s="403"/>
      <c r="K116" s="403"/>
      <c r="L116" s="403"/>
      <c r="M116" s="403"/>
      <c r="N116" s="403">
        <v>6</v>
      </c>
      <c r="O116" s="412">
        <v>15.333333333333334</v>
      </c>
      <c r="P116" s="417"/>
      <c r="Q116" s="417"/>
    </row>
    <row r="117" spans="1:17" s="395" customFormat="1" x14ac:dyDescent="0.2">
      <c r="A117" s="385"/>
      <c r="B117" s="405" t="s">
        <v>303</v>
      </c>
      <c r="C117" s="406">
        <v>37040</v>
      </c>
      <c r="D117" s="406">
        <v>37504</v>
      </c>
      <c r="E117" s="406">
        <v>40225</v>
      </c>
      <c r="F117" s="406">
        <v>38803</v>
      </c>
      <c r="G117" s="406">
        <v>42100</v>
      </c>
      <c r="H117" s="406">
        <v>40926</v>
      </c>
      <c r="I117" s="406">
        <v>37388</v>
      </c>
      <c r="J117" s="406">
        <v>38563</v>
      </c>
      <c r="K117" s="406">
        <v>37418</v>
      </c>
      <c r="L117" s="406">
        <v>37767</v>
      </c>
      <c r="M117" s="406">
        <v>38762</v>
      </c>
      <c r="N117" s="406">
        <v>36822</v>
      </c>
      <c r="O117" s="406">
        <v>39705.897799422819</v>
      </c>
      <c r="P117" s="427"/>
      <c r="Q117" s="428"/>
    </row>
    <row r="118" spans="1:17" x14ac:dyDescent="0.25">
      <c r="A118" s="385"/>
      <c r="B118" s="429" t="s">
        <v>304</v>
      </c>
      <c r="C118" s="397">
        <v>8173</v>
      </c>
      <c r="D118" s="397">
        <v>8158</v>
      </c>
      <c r="E118" s="397">
        <v>8145</v>
      </c>
      <c r="F118" s="397">
        <v>8231</v>
      </c>
      <c r="G118" s="397">
        <v>7610</v>
      </c>
      <c r="H118" s="397">
        <v>8086</v>
      </c>
      <c r="I118" s="397">
        <v>8016</v>
      </c>
      <c r="J118" s="397">
        <v>7855</v>
      </c>
      <c r="K118" s="397">
        <v>7854</v>
      </c>
      <c r="L118" s="397">
        <v>7919</v>
      </c>
      <c r="M118" s="397">
        <v>7794</v>
      </c>
      <c r="N118" s="397">
        <v>7759</v>
      </c>
      <c r="O118" s="412">
        <v>7966.666666666667</v>
      </c>
      <c r="P118" s="417"/>
      <c r="Q118" s="417"/>
    </row>
    <row r="119" spans="1:17" x14ac:dyDescent="0.25">
      <c r="A119" s="385"/>
      <c r="B119" s="430" t="s">
        <v>305</v>
      </c>
      <c r="C119" s="403">
        <v>5162</v>
      </c>
      <c r="D119" s="403">
        <v>4765</v>
      </c>
      <c r="E119" s="403">
        <v>4312</v>
      </c>
      <c r="F119" s="403">
        <v>6052</v>
      </c>
      <c r="G119" s="403">
        <v>5982</v>
      </c>
      <c r="H119" s="403">
        <v>5422</v>
      </c>
      <c r="I119" s="403">
        <v>4953</v>
      </c>
      <c r="J119" s="403">
        <v>1881</v>
      </c>
      <c r="K119" s="403">
        <v>5840</v>
      </c>
      <c r="L119" s="403">
        <v>5449</v>
      </c>
      <c r="M119" s="403">
        <v>4485</v>
      </c>
      <c r="N119" s="403">
        <v>4097</v>
      </c>
      <c r="O119" s="412">
        <v>4866.666666666667</v>
      </c>
      <c r="P119" s="417"/>
      <c r="Q119" s="417"/>
    </row>
    <row r="120" spans="1:17" s="395" customFormat="1" x14ac:dyDescent="0.25">
      <c r="A120" s="385"/>
      <c r="B120" s="405" t="s">
        <v>306</v>
      </c>
      <c r="C120" s="406">
        <v>13335</v>
      </c>
      <c r="D120" s="406">
        <v>12923</v>
      </c>
      <c r="E120" s="406">
        <v>12457</v>
      </c>
      <c r="F120" s="406">
        <v>14283</v>
      </c>
      <c r="G120" s="406">
        <v>13592</v>
      </c>
      <c r="H120" s="406">
        <v>13508</v>
      </c>
      <c r="I120" s="406">
        <v>12969</v>
      </c>
      <c r="J120" s="406">
        <v>9736</v>
      </c>
      <c r="K120" s="406">
        <v>13694</v>
      </c>
      <c r="L120" s="406">
        <v>13368</v>
      </c>
      <c r="M120" s="406">
        <v>12279</v>
      </c>
      <c r="N120" s="406">
        <v>11856</v>
      </c>
      <c r="O120" s="407">
        <v>12833.333333333334</v>
      </c>
      <c r="P120" s="428"/>
      <c r="Q120" s="428"/>
    </row>
    <row r="121" spans="1:17" x14ac:dyDescent="0.25">
      <c r="A121" s="385"/>
      <c r="B121" s="396" t="s">
        <v>42</v>
      </c>
      <c r="C121" s="397">
        <v>1863</v>
      </c>
      <c r="D121" s="397">
        <v>1874</v>
      </c>
      <c r="E121" s="397">
        <v>2109</v>
      </c>
      <c r="F121" s="397">
        <v>2664</v>
      </c>
      <c r="G121" s="397">
        <v>2462</v>
      </c>
      <c r="H121" s="397">
        <v>2390</v>
      </c>
      <c r="I121" s="397">
        <v>533</v>
      </c>
      <c r="J121" s="397">
        <v>1372</v>
      </c>
      <c r="K121" s="397">
        <v>2410</v>
      </c>
      <c r="L121" s="397">
        <v>2914</v>
      </c>
      <c r="M121" s="397">
        <v>2277</v>
      </c>
      <c r="N121" s="397">
        <v>2339</v>
      </c>
      <c r="O121" s="412">
        <v>2100.5833333333335</v>
      </c>
    </row>
    <row r="122" spans="1:17" x14ac:dyDescent="0.25">
      <c r="A122" s="385"/>
      <c r="B122" s="399" t="s">
        <v>307</v>
      </c>
      <c r="C122" s="400">
        <v>2986</v>
      </c>
      <c r="D122" s="400">
        <v>1908</v>
      </c>
      <c r="E122" s="400">
        <v>1755</v>
      </c>
      <c r="F122" s="400">
        <v>1925</v>
      </c>
      <c r="G122" s="400">
        <v>2181</v>
      </c>
      <c r="H122" s="400">
        <v>1722</v>
      </c>
      <c r="I122" s="400">
        <v>377</v>
      </c>
      <c r="J122" s="400">
        <v>1525</v>
      </c>
      <c r="K122" s="400">
        <v>1561</v>
      </c>
      <c r="L122" s="400">
        <v>1902</v>
      </c>
      <c r="M122" s="400">
        <v>1646</v>
      </c>
      <c r="N122" s="400">
        <v>1589</v>
      </c>
      <c r="O122" s="412">
        <v>1756.4166666666667</v>
      </c>
    </row>
    <row r="123" spans="1:17" x14ac:dyDescent="0.25">
      <c r="A123" s="385"/>
      <c r="B123" s="399" t="s">
        <v>43</v>
      </c>
      <c r="C123" s="400">
        <v>414</v>
      </c>
      <c r="D123" s="400">
        <v>408</v>
      </c>
      <c r="E123" s="400">
        <v>731</v>
      </c>
      <c r="F123" s="400">
        <v>1030</v>
      </c>
      <c r="G123" s="400">
        <v>633</v>
      </c>
      <c r="H123" s="400">
        <v>486</v>
      </c>
      <c r="I123" s="400">
        <v>157</v>
      </c>
      <c r="J123" s="400">
        <v>395</v>
      </c>
      <c r="K123" s="400">
        <v>689</v>
      </c>
      <c r="L123" s="400">
        <v>396</v>
      </c>
      <c r="M123" s="400">
        <v>577</v>
      </c>
      <c r="N123" s="400">
        <v>487</v>
      </c>
      <c r="O123" s="412">
        <v>533.58333333333337</v>
      </c>
    </row>
    <row r="124" spans="1:17" x14ac:dyDescent="0.25">
      <c r="A124" s="385"/>
      <c r="B124" s="430" t="s">
        <v>308</v>
      </c>
      <c r="C124" s="403">
        <v>2821</v>
      </c>
      <c r="D124" s="403">
        <v>2797</v>
      </c>
      <c r="E124" s="403">
        <v>3132</v>
      </c>
      <c r="F124" s="403">
        <v>2955</v>
      </c>
      <c r="G124" s="403">
        <v>2634</v>
      </c>
      <c r="H124" s="403">
        <v>2835</v>
      </c>
      <c r="I124" s="403">
        <v>3206</v>
      </c>
      <c r="J124" s="403">
        <v>3295</v>
      </c>
      <c r="K124" s="403">
        <v>3143</v>
      </c>
      <c r="L124" s="403">
        <v>2818</v>
      </c>
      <c r="M124" s="403">
        <v>2795</v>
      </c>
      <c r="N124" s="403">
        <v>3175</v>
      </c>
      <c r="O124" s="412">
        <v>2967.1666666666665</v>
      </c>
    </row>
    <row r="125" spans="1:17" s="395" customFormat="1" x14ac:dyDescent="0.25">
      <c r="A125" s="385"/>
      <c r="B125" s="405" t="s">
        <v>309</v>
      </c>
      <c r="C125" s="406">
        <v>8084</v>
      </c>
      <c r="D125" s="406">
        <v>6987</v>
      </c>
      <c r="E125" s="406">
        <v>7727</v>
      </c>
      <c r="F125" s="406">
        <v>8574</v>
      </c>
      <c r="G125" s="406">
        <v>7910</v>
      </c>
      <c r="H125" s="406">
        <v>7433</v>
      </c>
      <c r="I125" s="406">
        <v>4273</v>
      </c>
      <c r="J125" s="406">
        <v>6587</v>
      </c>
      <c r="K125" s="406">
        <v>7803</v>
      </c>
      <c r="L125" s="406">
        <v>8030</v>
      </c>
      <c r="M125" s="406">
        <v>7295</v>
      </c>
      <c r="N125" s="406">
        <v>7590</v>
      </c>
      <c r="O125" s="407">
        <v>7357.75</v>
      </c>
    </row>
    <row r="126" spans="1:17" s="395" customFormat="1" x14ac:dyDescent="0.25">
      <c r="A126" s="385"/>
      <c r="B126" s="413" t="s">
        <v>310</v>
      </c>
      <c r="C126" s="400">
        <v>1204</v>
      </c>
      <c r="D126" s="397">
        <v>1475</v>
      </c>
      <c r="E126" s="397">
        <v>1479</v>
      </c>
      <c r="F126" s="397">
        <v>2659</v>
      </c>
      <c r="G126" s="397">
        <v>1936</v>
      </c>
      <c r="H126" s="397">
        <v>1782</v>
      </c>
      <c r="I126" s="397">
        <v>407</v>
      </c>
      <c r="J126" s="397">
        <v>1828</v>
      </c>
      <c r="K126" s="397">
        <v>1772</v>
      </c>
      <c r="L126" s="397">
        <v>1784</v>
      </c>
      <c r="M126" s="397">
        <v>1596</v>
      </c>
      <c r="N126" s="397">
        <v>1647</v>
      </c>
      <c r="O126" s="412">
        <v>1630.75</v>
      </c>
    </row>
    <row r="127" spans="1:17" x14ac:dyDescent="0.25">
      <c r="A127" s="385"/>
      <c r="B127" s="414" t="s">
        <v>311</v>
      </c>
      <c r="C127" s="400">
        <v>9447</v>
      </c>
      <c r="D127" s="400">
        <v>9270</v>
      </c>
      <c r="E127" s="400">
        <v>10735</v>
      </c>
      <c r="F127" s="400">
        <v>13822</v>
      </c>
      <c r="G127" s="400">
        <v>10810</v>
      </c>
      <c r="H127" s="400">
        <v>10389</v>
      </c>
      <c r="I127" s="400">
        <v>3506</v>
      </c>
      <c r="J127" s="400">
        <v>11136</v>
      </c>
      <c r="K127" s="400">
        <v>10345</v>
      </c>
      <c r="L127" s="400">
        <v>9302</v>
      </c>
      <c r="M127" s="400">
        <v>10226</v>
      </c>
      <c r="N127" s="400">
        <v>9866</v>
      </c>
      <c r="O127" s="412">
        <v>9904.5</v>
      </c>
    </row>
    <row r="128" spans="1:17" x14ac:dyDescent="0.25">
      <c r="A128" s="385"/>
      <c r="B128" s="413" t="s">
        <v>312</v>
      </c>
      <c r="C128" s="400">
        <v>3331</v>
      </c>
      <c r="D128" s="400">
        <v>3454</v>
      </c>
      <c r="E128" s="400">
        <v>3342</v>
      </c>
      <c r="F128" s="400">
        <v>4396</v>
      </c>
      <c r="G128" s="400">
        <v>4491</v>
      </c>
      <c r="H128" s="400">
        <v>5146</v>
      </c>
      <c r="I128" s="400">
        <v>2313</v>
      </c>
      <c r="J128" s="400">
        <v>4221</v>
      </c>
      <c r="K128" s="400">
        <v>4391</v>
      </c>
      <c r="L128" s="400">
        <v>4549</v>
      </c>
      <c r="M128" s="400">
        <v>4285</v>
      </c>
      <c r="N128" s="400">
        <v>4292</v>
      </c>
      <c r="O128" s="412">
        <v>4017.5833333333335</v>
      </c>
    </row>
    <row r="129" spans="1:15" x14ac:dyDescent="0.25">
      <c r="A129" s="385"/>
      <c r="B129" s="413" t="s">
        <v>313</v>
      </c>
      <c r="C129" s="400">
        <v>24884</v>
      </c>
      <c r="D129" s="400">
        <v>22760</v>
      </c>
      <c r="E129" s="400">
        <v>22263</v>
      </c>
      <c r="F129" s="400">
        <v>29094</v>
      </c>
      <c r="G129" s="400">
        <v>29050</v>
      </c>
      <c r="H129" s="400">
        <v>25823</v>
      </c>
      <c r="I129" s="400">
        <v>12830</v>
      </c>
      <c r="J129" s="400">
        <v>22947</v>
      </c>
      <c r="K129" s="400">
        <v>23139</v>
      </c>
      <c r="L129" s="400">
        <v>25347</v>
      </c>
      <c r="M129" s="400">
        <v>25782</v>
      </c>
      <c r="N129" s="400">
        <v>26613</v>
      </c>
      <c r="O129" s="412">
        <v>24211</v>
      </c>
    </row>
    <row r="130" spans="1:15" x14ac:dyDescent="0.25">
      <c r="A130" s="385"/>
      <c r="B130" s="413" t="s">
        <v>314</v>
      </c>
      <c r="C130" s="400">
        <v>11239</v>
      </c>
      <c r="D130" s="400">
        <v>10245</v>
      </c>
      <c r="E130" s="400">
        <v>10786</v>
      </c>
      <c r="F130" s="400">
        <v>11778</v>
      </c>
      <c r="G130" s="400">
        <v>10670</v>
      </c>
      <c r="H130" s="400">
        <v>11104</v>
      </c>
      <c r="I130" s="400">
        <v>4472</v>
      </c>
      <c r="J130" s="400">
        <v>13207</v>
      </c>
      <c r="K130" s="400">
        <v>11400</v>
      </c>
      <c r="L130" s="400">
        <v>10442</v>
      </c>
      <c r="M130" s="400">
        <v>11192</v>
      </c>
      <c r="N130" s="400">
        <v>11278</v>
      </c>
      <c r="O130" s="412">
        <v>10651.083333333334</v>
      </c>
    </row>
    <row r="131" spans="1:15" x14ac:dyDescent="0.25">
      <c r="A131" s="385"/>
      <c r="B131" s="431" t="s">
        <v>315</v>
      </c>
      <c r="C131" s="403">
        <v>206</v>
      </c>
      <c r="D131" s="403">
        <v>145</v>
      </c>
      <c r="E131" s="403">
        <v>148</v>
      </c>
      <c r="F131" s="403">
        <v>140</v>
      </c>
      <c r="G131" s="403">
        <v>146</v>
      </c>
      <c r="H131" s="403">
        <v>177</v>
      </c>
      <c r="I131" s="403">
        <v>83</v>
      </c>
      <c r="J131" s="403">
        <v>158</v>
      </c>
      <c r="K131" s="403">
        <v>98</v>
      </c>
      <c r="L131" s="403">
        <v>101</v>
      </c>
      <c r="M131" s="403">
        <v>120</v>
      </c>
      <c r="N131" s="403">
        <v>82</v>
      </c>
      <c r="O131" s="412">
        <v>133.66666666666666</v>
      </c>
    </row>
    <row r="132" spans="1:15" s="395" customFormat="1" x14ac:dyDescent="0.2">
      <c r="A132" s="385"/>
      <c r="B132" s="405" t="s">
        <v>316</v>
      </c>
      <c r="C132" s="406">
        <v>50311</v>
      </c>
      <c r="D132" s="406">
        <v>47349</v>
      </c>
      <c r="E132" s="406">
        <v>48753</v>
      </c>
      <c r="F132" s="406">
        <v>61889</v>
      </c>
      <c r="G132" s="406">
        <v>57103</v>
      </c>
      <c r="H132" s="406">
        <v>54421</v>
      </c>
      <c r="I132" s="406">
        <v>23611</v>
      </c>
      <c r="J132" s="406">
        <v>53497</v>
      </c>
      <c r="K132" s="406">
        <v>51145</v>
      </c>
      <c r="L132" s="406">
        <v>51525</v>
      </c>
      <c r="M132" s="406">
        <v>53201</v>
      </c>
      <c r="N132" s="406">
        <v>53778</v>
      </c>
      <c r="O132" s="426">
        <v>50548.583333333336</v>
      </c>
    </row>
    <row r="133" spans="1:15" x14ac:dyDescent="0.25">
      <c r="A133" s="385"/>
      <c r="B133" s="432" t="s">
        <v>317</v>
      </c>
      <c r="C133" s="397">
        <v>6026</v>
      </c>
      <c r="D133" s="397">
        <v>6006</v>
      </c>
      <c r="E133" s="397">
        <v>5790</v>
      </c>
      <c r="F133" s="397">
        <v>8000</v>
      </c>
      <c r="G133" s="397">
        <v>6098</v>
      </c>
      <c r="H133" s="397">
        <v>6175</v>
      </c>
      <c r="I133" s="397">
        <v>3424</v>
      </c>
      <c r="J133" s="397">
        <v>5546</v>
      </c>
      <c r="K133" s="397">
        <v>6561</v>
      </c>
      <c r="L133" s="397">
        <v>5552</v>
      </c>
      <c r="M133" s="397">
        <v>5925</v>
      </c>
      <c r="N133" s="397">
        <v>5931</v>
      </c>
      <c r="O133" s="412">
        <v>5919.5</v>
      </c>
    </row>
    <row r="134" spans="1:15" x14ac:dyDescent="0.25">
      <c r="A134" s="385"/>
      <c r="B134" s="414" t="s">
        <v>318</v>
      </c>
      <c r="C134" s="400">
        <v>3869</v>
      </c>
      <c r="D134" s="400">
        <v>3700</v>
      </c>
      <c r="E134" s="400">
        <v>3436</v>
      </c>
      <c r="F134" s="400">
        <v>4161</v>
      </c>
      <c r="G134" s="400">
        <v>3901</v>
      </c>
      <c r="H134" s="400">
        <v>3950</v>
      </c>
      <c r="I134" s="400">
        <v>2095</v>
      </c>
      <c r="J134" s="400">
        <v>2868</v>
      </c>
      <c r="K134" s="400">
        <v>3604</v>
      </c>
      <c r="L134" s="400">
        <v>3244</v>
      </c>
      <c r="M134" s="400">
        <v>3535</v>
      </c>
      <c r="N134" s="400">
        <v>3410</v>
      </c>
      <c r="O134" s="412">
        <v>3481.0833333333335</v>
      </c>
    </row>
    <row r="135" spans="1:15" x14ac:dyDescent="0.25">
      <c r="A135" s="385"/>
      <c r="B135" s="413" t="s">
        <v>319</v>
      </c>
      <c r="C135" s="400">
        <v>2665</v>
      </c>
      <c r="D135" s="400">
        <v>2602</v>
      </c>
      <c r="E135" s="400">
        <v>2622</v>
      </c>
      <c r="F135" s="400">
        <v>3275</v>
      </c>
      <c r="G135" s="400">
        <v>2608</v>
      </c>
      <c r="H135" s="400">
        <v>2792</v>
      </c>
      <c r="I135" s="400">
        <v>2399</v>
      </c>
      <c r="J135" s="400">
        <v>2485</v>
      </c>
      <c r="K135" s="400">
        <v>2534</v>
      </c>
      <c r="L135" s="400">
        <v>2193</v>
      </c>
      <c r="M135" s="400">
        <v>2497</v>
      </c>
      <c r="N135" s="400">
        <v>2753</v>
      </c>
      <c r="O135" s="412">
        <v>2618.75</v>
      </c>
    </row>
    <row r="136" spans="1:15" x14ac:dyDescent="0.25">
      <c r="A136" s="385"/>
      <c r="B136" s="413" t="s">
        <v>320</v>
      </c>
      <c r="C136" s="400">
        <v>527</v>
      </c>
      <c r="D136" s="400">
        <v>516</v>
      </c>
      <c r="E136" s="400">
        <v>563</v>
      </c>
      <c r="F136" s="400">
        <v>791</v>
      </c>
      <c r="G136" s="400">
        <v>538</v>
      </c>
      <c r="H136" s="400">
        <v>554</v>
      </c>
      <c r="I136" s="400">
        <v>219</v>
      </c>
      <c r="J136" s="400">
        <v>561</v>
      </c>
      <c r="K136" s="400">
        <v>684</v>
      </c>
      <c r="L136" s="400">
        <v>508</v>
      </c>
      <c r="M136" s="400">
        <v>533</v>
      </c>
      <c r="N136" s="400">
        <v>579</v>
      </c>
      <c r="O136" s="412">
        <v>547.75</v>
      </c>
    </row>
    <row r="137" spans="1:15" x14ac:dyDescent="0.25">
      <c r="A137" s="385"/>
      <c r="B137" s="413" t="s">
        <v>321</v>
      </c>
      <c r="C137" s="400">
        <v>2587</v>
      </c>
      <c r="D137" s="400">
        <v>2412</v>
      </c>
      <c r="E137" s="400">
        <v>2619</v>
      </c>
      <c r="F137" s="400">
        <v>3062</v>
      </c>
      <c r="G137" s="400">
        <v>2794</v>
      </c>
      <c r="H137" s="400">
        <v>2781</v>
      </c>
      <c r="I137" s="400">
        <v>1529</v>
      </c>
      <c r="J137" s="400">
        <v>2172</v>
      </c>
      <c r="K137" s="400">
        <v>2428</v>
      </c>
      <c r="L137" s="400">
        <v>2396</v>
      </c>
      <c r="M137" s="400">
        <v>2470</v>
      </c>
      <c r="N137" s="400">
        <v>2423</v>
      </c>
      <c r="O137" s="412">
        <v>2472.75</v>
      </c>
    </row>
    <row r="138" spans="1:15" x14ac:dyDescent="0.25">
      <c r="A138" s="385"/>
      <c r="B138" s="413" t="s">
        <v>322</v>
      </c>
      <c r="C138" s="400">
        <v>2224</v>
      </c>
      <c r="D138" s="400">
        <v>2339</v>
      </c>
      <c r="E138" s="400">
        <v>2041</v>
      </c>
      <c r="F138" s="400">
        <v>2947</v>
      </c>
      <c r="G138" s="400">
        <v>2491</v>
      </c>
      <c r="H138" s="400">
        <v>2406</v>
      </c>
      <c r="I138" s="400">
        <v>1295</v>
      </c>
      <c r="J138" s="400">
        <v>2044</v>
      </c>
      <c r="K138" s="400">
        <v>2486</v>
      </c>
      <c r="L138" s="400">
        <v>1993</v>
      </c>
      <c r="M138" s="400">
        <v>2110</v>
      </c>
      <c r="N138" s="400">
        <v>2280</v>
      </c>
      <c r="O138" s="412">
        <v>2221.3333333333335</v>
      </c>
    </row>
    <row r="139" spans="1:15" x14ac:dyDescent="0.25">
      <c r="A139" s="385"/>
      <c r="B139" s="413" t="s">
        <v>323</v>
      </c>
      <c r="C139" s="400">
        <v>4169</v>
      </c>
      <c r="D139" s="400">
        <v>3825</v>
      </c>
      <c r="E139" s="400">
        <v>3977</v>
      </c>
      <c r="F139" s="400">
        <v>4505</v>
      </c>
      <c r="G139" s="400">
        <v>3847</v>
      </c>
      <c r="H139" s="400">
        <v>4228</v>
      </c>
      <c r="I139" s="400">
        <v>2428</v>
      </c>
      <c r="J139" s="400">
        <v>3726</v>
      </c>
      <c r="K139" s="400">
        <v>3836</v>
      </c>
      <c r="L139" s="400">
        <v>3488</v>
      </c>
      <c r="M139" s="400">
        <v>3638</v>
      </c>
      <c r="N139" s="400">
        <v>3640</v>
      </c>
      <c r="O139" s="412">
        <v>3775.5833333333335</v>
      </c>
    </row>
    <row r="140" spans="1:15" x14ac:dyDescent="0.25">
      <c r="A140" s="385"/>
      <c r="B140" s="414" t="s">
        <v>324</v>
      </c>
      <c r="C140" s="400">
        <v>5783</v>
      </c>
      <c r="D140" s="400">
        <v>5837</v>
      </c>
      <c r="E140" s="400">
        <v>5821</v>
      </c>
      <c r="F140" s="400">
        <v>6573</v>
      </c>
      <c r="G140" s="400">
        <v>5884</v>
      </c>
      <c r="H140" s="400">
        <v>6074</v>
      </c>
      <c r="I140" s="400">
        <v>4494</v>
      </c>
      <c r="J140" s="400">
        <v>5415</v>
      </c>
      <c r="K140" s="400">
        <v>5910</v>
      </c>
      <c r="L140" s="400">
        <v>5116</v>
      </c>
      <c r="M140" s="400">
        <v>5960</v>
      </c>
      <c r="N140" s="400">
        <v>5135</v>
      </c>
      <c r="O140" s="412">
        <v>5666.833333333333</v>
      </c>
    </row>
    <row r="141" spans="1:15" x14ac:dyDescent="0.25">
      <c r="A141" s="385"/>
      <c r="B141" s="413" t="s">
        <v>325</v>
      </c>
      <c r="C141" s="400">
        <v>3796</v>
      </c>
      <c r="D141" s="400">
        <v>3539</v>
      </c>
      <c r="E141" s="400">
        <v>3543</v>
      </c>
      <c r="F141" s="400">
        <v>4965</v>
      </c>
      <c r="G141" s="400">
        <v>4064</v>
      </c>
      <c r="H141" s="400">
        <v>4080</v>
      </c>
      <c r="I141" s="400">
        <v>2596</v>
      </c>
      <c r="J141" s="400">
        <v>3765</v>
      </c>
      <c r="K141" s="400">
        <v>3656</v>
      </c>
      <c r="L141" s="400">
        <v>3325</v>
      </c>
      <c r="M141" s="400">
        <v>3748</v>
      </c>
      <c r="N141" s="400">
        <v>3536</v>
      </c>
      <c r="O141" s="412">
        <v>3717.75</v>
      </c>
    </row>
    <row r="142" spans="1:15" x14ac:dyDescent="0.25">
      <c r="A142" s="385"/>
      <c r="B142" s="414" t="s">
        <v>326</v>
      </c>
      <c r="C142" s="400">
        <v>127</v>
      </c>
      <c r="D142" s="400">
        <v>132</v>
      </c>
      <c r="E142" s="400">
        <v>146</v>
      </c>
      <c r="F142" s="400">
        <v>190</v>
      </c>
      <c r="G142" s="400">
        <v>103</v>
      </c>
      <c r="H142" s="400">
        <v>119</v>
      </c>
      <c r="I142" s="400">
        <v>19</v>
      </c>
      <c r="J142" s="400">
        <v>208</v>
      </c>
      <c r="K142" s="400">
        <v>161</v>
      </c>
      <c r="L142" s="400">
        <v>93</v>
      </c>
      <c r="M142" s="400">
        <v>117</v>
      </c>
      <c r="N142" s="400">
        <v>129</v>
      </c>
      <c r="O142" s="412">
        <v>128.66666666666666</v>
      </c>
    </row>
    <row r="143" spans="1:15" x14ac:dyDescent="0.25">
      <c r="A143" s="385"/>
      <c r="B143" s="414" t="s">
        <v>327</v>
      </c>
      <c r="C143" s="400">
        <v>974</v>
      </c>
      <c r="D143" s="400">
        <v>965</v>
      </c>
      <c r="E143" s="400">
        <v>1074</v>
      </c>
      <c r="F143" s="400">
        <v>1270</v>
      </c>
      <c r="G143" s="400">
        <v>1055</v>
      </c>
      <c r="H143" s="400">
        <v>880</v>
      </c>
      <c r="I143" s="400">
        <v>691</v>
      </c>
      <c r="J143" s="400">
        <v>961</v>
      </c>
      <c r="K143" s="400">
        <v>984</v>
      </c>
      <c r="L143" s="400">
        <v>959</v>
      </c>
      <c r="M143" s="400">
        <v>900</v>
      </c>
      <c r="N143" s="400">
        <v>868</v>
      </c>
      <c r="O143" s="412">
        <v>965.08333333333337</v>
      </c>
    </row>
    <row r="144" spans="1:15" x14ac:dyDescent="0.25">
      <c r="A144" s="385"/>
      <c r="B144" s="414" t="s">
        <v>328</v>
      </c>
      <c r="C144" s="400">
        <v>3162</v>
      </c>
      <c r="D144" s="400">
        <v>3220</v>
      </c>
      <c r="E144" s="400">
        <v>3276</v>
      </c>
      <c r="F144" s="400">
        <v>3750</v>
      </c>
      <c r="G144" s="400">
        <v>3537</v>
      </c>
      <c r="H144" s="400">
        <v>3537</v>
      </c>
      <c r="I144" s="400">
        <v>2286</v>
      </c>
      <c r="J144" s="400">
        <v>2867</v>
      </c>
      <c r="K144" s="400">
        <v>3012</v>
      </c>
      <c r="L144" s="400">
        <v>2994</v>
      </c>
      <c r="M144" s="400">
        <v>3136</v>
      </c>
      <c r="N144" s="400">
        <v>3603</v>
      </c>
      <c r="O144" s="412">
        <v>3198.3333333333335</v>
      </c>
    </row>
    <row r="145" spans="1:15" x14ac:dyDescent="0.25">
      <c r="A145" s="385"/>
      <c r="B145" s="413" t="s">
        <v>329</v>
      </c>
      <c r="C145" s="400">
        <v>3689</v>
      </c>
      <c r="D145" s="400">
        <v>3646</v>
      </c>
      <c r="E145" s="400">
        <v>3784</v>
      </c>
      <c r="F145" s="400">
        <v>4622</v>
      </c>
      <c r="G145" s="400">
        <v>4307</v>
      </c>
      <c r="H145" s="400">
        <v>4384</v>
      </c>
      <c r="I145" s="400">
        <v>1446</v>
      </c>
      <c r="J145" s="400">
        <v>3851</v>
      </c>
      <c r="K145" s="400">
        <v>4017</v>
      </c>
      <c r="L145" s="400">
        <v>3425</v>
      </c>
      <c r="M145" s="400">
        <v>3415</v>
      </c>
      <c r="N145" s="400"/>
      <c r="O145" s="412">
        <v>3689.6363636363635</v>
      </c>
    </row>
    <row r="146" spans="1:15" x14ac:dyDescent="0.25">
      <c r="A146" s="385"/>
      <c r="B146" s="414" t="s">
        <v>330</v>
      </c>
      <c r="C146" s="400">
        <v>854</v>
      </c>
      <c r="D146" s="400">
        <v>745</v>
      </c>
      <c r="E146" s="400">
        <v>803</v>
      </c>
      <c r="F146" s="400">
        <v>950</v>
      </c>
      <c r="G146" s="400">
        <v>850</v>
      </c>
      <c r="H146" s="400">
        <v>836</v>
      </c>
      <c r="I146" s="400">
        <v>349</v>
      </c>
      <c r="J146" s="400">
        <v>637</v>
      </c>
      <c r="K146" s="400">
        <v>816</v>
      </c>
      <c r="L146" s="400">
        <v>676</v>
      </c>
      <c r="M146" s="400">
        <v>688</v>
      </c>
      <c r="N146" s="400">
        <v>788</v>
      </c>
      <c r="O146" s="412">
        <v>749.33333333333337</v>
      </c>
    </row>
    <row r="147" spans="1:15" x14ac:dyDescent="0.25">
      <c r="A147" s="385"/>
      <c r="B147" s="414" t="s">
        <v>331</v>
      </c>
      <c r="C147" s="400">
        <v>158</v>
      </c>
      <c r="D147" s="400">
        <v>88</v>
      </c>
      <c r="E147" s="400">
        <v>75</v>
      </c>
      <c r="F147" s="400">
        <v>111</v>
      </c>
      <c r="G147" s="400">
        <v>176</v>
      </c>
      <c r="H147" s="400">
        <v>82</v>
      </c>
      <c r="I147" s="400">
        <v>50</v>
      </c>
      <c r="J147" s="400">
        <v>78</v>
      </c>
      <c r="K147" s="400">
        <v>59</v>
      </c>
      <c r="L147" s="400">
        <v>94</v>
      </c>
      <c r="M147" s="400">
        <v>54</v>
      </c>
      <c r="N147" s="400">
        <v>75</v>
      </c>
      <c r="O147" s="412">
        <v>91.666666666666671</v>
      </c>
    </row>
    <row r="148" spans="1:15" x14ac:dyDescent="0.25">
      <c r="A148" s="385"/>
      <c r="B148" s="413" t="s">
        <v>332</v>
      </c>
      <c r="C148" s="400">
        <v>38</v>
      </c>
      <c r="D148" s="400">
        <v>46</v>
      </c>
      <c r="E148" s="400">
        <v>93</v>
      </c>
      <c r="F148" s="400">
        <v>41</v>
      </c>
      <c r="G148" s="400">
        <v>43</v>
      </c>
      <c r="H148" s="400">
        <v>40</v>
      </c>
      <c r="I148" s="400">
        <v>23</v>
      </c>
      <c r="J148" s="400">
        <v>43</v>
      </c>
      <c r="K148" s="400">
        <v>78</v>
      </c>
      <c r="L148" s="400">
        <v>35</v>
      </c>
      <c r="M148" s="400">
        <v>35</v>
      </c>
      <c r="N148" s="400">
        <v>58</v>
      </c>
      <c r="O148" s="412">
        <v>47.75</v>
      </c>
    </row>
    <row r="149" spans="1:15" x14ac:dyDescent="0.25">
      <c r="A149" s="385"/>
      <c r="B149" s="413" t="s">
        <v>333</v>
      </c>
      <c r="C149" s="400">
        <v>393</v>
      </c>
      <c r="D149" s="400">
        <v>406</v>
      </c>
      <c r="E149" s="400">
        <v>333</v>
      </c>
      <c r="F149" s="400">
        <v>523</v>
      </c>
      <c r="G149" s="400">
        <v>446</v>
      </c>
      <c r="H149" s="400">
        <v>571</v>
      </c>
      <c r="I149" s="400">
        <v>116</v>
      </c>
      <c r="J149" s="400">
        <v>395</v>
      </c>
      <c r="K149" s="400">
        <v>527</v>
      </c>
      <c r="L149" s="400">
        <v>481</v>
      </c>
      <c r="M149" s="400">
        <v>503</v>
      </c>
      <c r="N149" s="400">
        <v>389</v>
      </c>
      <c r="O149" s="412">
        <v>423.58333333333331</v>
      </c>
    </row>
    <row r="150" spans="1:15" x14ac:dyDescent="0.25">
      <c r="A150" s="385"/>
      <c r="B150" s="430" t="s">
        <v>334</v>
      </c>
      <c r="C150" s="403">
        <v>10</v>
      </c>
      <c r="D150" s="403">
        <v>27</v>
      </c>
      <c r="E150" s="403">
        <v>33</v>
      </c>
      <c r="F150" s="403">
        <v>23</v>
      </c>
      <c r="G150" s="403">
        <v>17</v>
      </c>
      <c r="H150" s="403">
        <v>40</v>
      </c>
      <c r="I150" s="403">
        <v>14</v>
      </c>
      <c r="J150" s="403">
        <v>20</v>
      </c>
      <c r="K150" s="403">
        <v>27</v>
      </c>
      <c r="L150" s="403">
        <v>29</v>
      </c>
      <c r="M150" s="403">
        <v>25</v>
      </c>
      <c r="N150" s="403">
        <v>39</v>
      </c>
      <c r="O150" s="412">
        <v>25.333333333333332</v>
      </c>
    </row>
    <row r="151" spans="1:15" s="395" customFormat="1" x14ac:dyDescent="0.25">
      <c r="A151" s="385"/>
      <c r="B151" s="405" t="s">
        <v>335</v>
      </c>
      <c r="C151" s="406">
        <v>41051</v>
      </c>
      <c r="D151" s="406">
        <v>40051</v>
      </c>
      <c r="E151" s="406">
        <v>40029</v>
      </c>
      <c r="F151" s="406">
        <v>49759</v>
      </c>
      <c r="G151" s="406">
        <v>42759</v>
      </c>
      <c r="H151" s="406">
        <v>43529</v>
      </c>
      <c r="I151" s="406">
        <v>25473</v>
      </c>
      <c r="J151" s="406">
        <v>37642</v>
      </c>
      <c r="K151" s="406">
        <v>41380</v>
      </c>
      <c r="L151" s="406">
        <v>36601</v>
      </c>
      <c r="M151" s="406">
        <v>39289</v>
      </c>
      <c r="N151" s="406">
        <v>35636</v>
      </c>
      <c r="O151" s="407">
        <v>39740.719696969696</v>
      </c>
    </row>
    <row r="152" spans="1:15" s="395" customFormat="1" x14ac:dyDescent="0.25">
      <c r="A152" s="385"/>
      <c r="B152" s="405" t="s">
        <v>40</v>
      </c>
      <c r="C152" s="406">
        <v>1142616</v>
      </c>
      <c r="D152" s="406">
        <v>1072641</v>
      </c>
      <c r="E152" s="406">
        <v>1113610</v>
      </c>
      <c r="F152" s="406">
        <v>1150217</v>
      </c>
      <c r="G152" s="406">
        <v>1227049</v>
      </c>
      <c r="H152" s="406">
        <v>1149891</v>
      </c>
      <c r="I152" s="406">
        <v>1078011</v>
      </c>
      <c r="J152" s="406">
        <v>859496</v>
      </c>
      <c r="K152" s="406">
        <v>1005219</v>
      </c>
      <c r="L152" s="406">
        <v>1100331</v>
      </c>
      <c r="M152" s="406">
        <v>1004301</v>
      </c>
      <c r="N152" s="406">
        <v>1080559</v>
      </c>
      <c r="O152" s="407">
        <v>1083398.6174963925</v>
      </c>
    </row>
    <row r="153" spans="1:15" ht="15.75" customHeight="1" x14ac:dyDescent="0.25">
      <c r="A153" s="385"/>
      <c r="B153" s="350" t="s">
        <v>336</v>
      </c>
      <c r="C153" s="387"/>
      <c r="D153" s="387"/>
      <c r="E153" s="386"/>
      <c r="F153" s="386"/>
      <c r="G153" s="386"/>
      <c r="H153" s="386"/>
      <c r="I153" s="386"/>
      <c r="J153" s="386"/>
      <c r="K153" s="386"/>
      <c r="L153" s="386"/>
      <c r="M153" s="386"/>
      <c r="N153" s="386"/>
      <c r="O153" s="902"/>
    </row>
    <row r="154" spans="1:15" x14ac:dyDescent="0.25">
      <c r="A154" s="385"/>
      <c r="B154" s="386"/>
      <c r="C154" s="387"/>
      <c r="D154" s="387"/>
      <c r="E154" s="387"/>
      <c r="F154" s="387"/>
      <c r="G154" s="387"/>
      <c r="H154" s="386"/>
      <c r="I154" s="386"/>
      <c r="J154" s="386"/>
      <c r="K154" s="386"/>
      <c r="L154" s="386"/>
      <c r="M154" s="386"/>
      <c r="N154" s="386"/>
      <c r="O154" s="388"/>
    </row>
    <row r="157" spans="1:15" x14ac:dyDescent="0.25">
      <c r="A157" s="351"/>
      <c r="C157" s="351"/>
      <c r="D157" s="351"/>
      <c r="O157" s="351"/>
    </row>
  </sheetData>
  <hyperlinks>
    <hyperlink ref="P3" location="Índice!A1" display="Volver"/>
  </hyperlinks>
  <printOptions horizontalCentered="1"/>
  <pageMargins left="0.19685039370078741" right="0.19685039370078741" top="3.7401574803149606" bottom="0.19685039370078741" header="0.19685039370078741" footer="0"/>
  <pageSetup paperSize="14" scale="61"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9"/>
  <sheetViews>
    <sheetView showGridLines="0" zoomScale="90" zoomScaleNormal="90" workbookViewId="0"/>
  </sheetViews>
  <sheetFormatPr baseColWidth="10" defaultRowHeight="12.75" x14ac:dyDescent="0.25"/>
  <cols>
    <col min="1" max="1" width="6.7109375" style="458" customWidth="1"/>
    <col min="2" max="2" width="45.28515625" style="351" customWidth="1"/>
    <col min="3" max="3" width="18" style="436" customWidth="1"/>
    <col min="4" max="4" width="12.7109375" style="436" customWidth="1"/>
    <col min="5" max="5" width="12.7109375" style="436" bestFit="1" customWidth="1"/>
    <col min="6" max="7" width="12.7109375" style="437" bestFit="1" customWidth="1"/>
    <col min="8" max="8" width="13.85546875" style="437" customWidth="1"/>
    <col min="9" max="9" width="12.5703125" style="437" customWidth="1"/>
    <col min="10" max="10" width="13" style="437" customWidth="1"/>
    <col min="11" max="12" width="12.7109375" style="437" bestFit="1" customWidth="1"/>
    <col min="13" max="13" width="12.42578125" style="351" bestFit="1" customWidth="1"/>
    <col min="14" max="14" width="12" style="351" bestFit="1" customWidth="1"/>
    <col min="15" max="15" width="16.28515625" style="395" bestFit="1" customWidth="1"/>
    <col min="16" max="16" width="11.42578125" style="351"/>
    <col min="17" max="17" width="13.42578125" style="351" bestFit="1" customWidth="1"/>
    <col min="18" max="16384" width="11.42578125" style="351"/>
  </cols>
  <sheetData>
    <row r="1" spans="1:17" x14ac:dyDescent="0.25">
      <c r="A1" s="433"/>
    </row>
    <row r="2" spans="1:17" ht="15.75" x14ac:dyDescent="0.2">
      <c r="A2" s="433"/>
      <c r="B2" s="917" t="s">
        <v>337</v>
      </c>
      <c r="C2" s="921"/>
      <c r="D2" s="921"/>
      <c r="E2" s="921"/>
      <c r="F2" s="919"/>
      <c r="G2" s="919"/>
      <c r="H2" s="919"/>
      <c r="I2" s="919"/>
      <c r="J2" s="919"/>
      <c r="K2" s="919"/>
      <c r="L2" s="919"/>
      <c r="M2" s="919"/>
      <c r="N2" s="919"/>
      <c r="O2" s="920"/>
      <c r="P2" s="896" t="s">
        <v>1059</v>
      </c>
    </row>
    <row r="3" spans="1:17" ht="15.75" x14ac:dyDescent="0.25">
      <c r="A3" s="433"/>
      <c r="B3" s="917" t="s">
        <v>13</v>
      </c>
      <c r="C3" s="922"/>
      <c r="D3" s="922"/>
      <c r="E3" s="922"/>
      <c r="F3" s="920"/>
      <c r="G3" s="920"/>
      <c r="H3" s="920"/>
      <c r="I3" s="920"/>
      <c r="J3" s="920"/>
      <c r="K3" s="920"/>
      <c r="L3" s="920"/>
      <c r="M3" s="920"/>
      <c r="N3" s="920"/>
      <c r="O3" s="920"/>
    </row>
    <row r="4" spans="1:17" ht="15.75" x14ac:dyDescent="0.25">
      <c r="A4" s="433"/>
      <c r="B4" s="923" t="s">
        <v>85</v>
      </c>
      <c r="C4" s="922"/>
      <c r="D4" s="922"/>
      <c r="E4" s="922"/>
      <c r="F4" s="920"/>
      <c r="G4" s="920"/>
      <c r="H4" s="920"/>
      <c r="I4" s="920"/>
      <c r="J4" s="920"/>
      <c r="K4" s="920"/>
      <c r="L4" s="920"/>
      <c r="M4" s="920"/>
      <c r="N4" s="920"/>
      <c r="O4" s="920"/>
    </row>
    <row r="5" spans="1:17" x14ac:dyDescent="0.25">
      <c r="A5" s="433"/>
      <c r="B5" s="389"/>
      <c r="C5" s="438"/>
      <c r="D5" s="438"/>
      <c r="E5" s="438"/>
      <c r="F5" s="389"/>
      <c r="G5" s="389"/>
      <c r="H5" s="389"/>
      <c r="I5" s="389"/>
      <c r="J5" s="389"/>
      <c r="K5" s="389"/>
      <c r="L5" s="389"/>
      <c r="M5" s="389"/>
      <c r="N5" s="389"/>
      <c r="O5" s="389"/>
    </row>
    <row r="6" spans="1:17" x14ac:dyDescent="0.25">
      <c r="A6" s="433"/>
      <c r="B6" s="390"/>
      <c r="C6" s="439"/>
      <c r="D6" s="439"/>
      <c r="E6" s="439"/>
      <c r="F6" s="390"/>
      <c r="G6" s="390"/>
      <c r="H6" s="390"/>
      <c r="I6" s="390"/>
      <c r="J6" s="390"/>
      <c r="K6" s="390"/>
      <c r="L6" s="390"/>
      <c r="M6" s="390"/>
      <c r="N6" s="390"/>
      <c r="O6" s="392"/>
    </row>
    <row r="7" spans="1:17" s="393" customFormat="1" x14ac:dyDescent="0.25">
      <c r="A7" s="433"/>
      <c r="B7" s="1203" t="s">
        <v>190</v>
      </c>
      <c r="C7" s="1203" t="s">
        <v>28</v>
      </c>
      <c r="D7" s="1203" t="s">
        <v>338</v>
      </c>
      <c r="E7" s="1203" t="s">
        <v>30</v>
      </c>
      <c r="F7" s="1203" t="s">
        <v>31</v>
      </c>
      <c r="G7" s="1203" t="s">
        <v>339</v>
      </c>
      <c r="H7" s="1203" t="s">
        <v>33</v>
      </c>
      <c r="I7" s="1203" t="s">
        <v>34</v>
      </c>
      <c r="J7" s="1203" t="s">
        <v>35</v>
      </c>
      <c r="K7" s="1203" t="s">
        <v>36</v>
      </c>
      <c r="L7" s="1203" t="s">
        <v>37</v>
      </c>
      <c r="M7" s="1203" t="s">
        <v>38</v>
      </c>
      <c r="N7" s="1203" t="s">
        <v>39</v>
      </c>
      <c r="O7" s="1204" t="s">
        <v>27</v>
      </c>
    </row>
    <row r="8" spans="1:17" s="395" customFormat="1" x14ac:dyDescent="0.25">
      <c r="A8" s="433"/>
      <c r="B8" s="911" t="s">
        <v>340</v>
      </c>
      <c r="C8" s="1202">
        <v>1741845</v>
      </c>
      <c r="D8" s="1202">
        <v>1679283</v>
      </c>
      <c r="E8" s="1202">
        <v>1609963</v>
      </c>
      <c r="F8" s="1197">
        <v>1669170</v>
      </c>
      <c r="G8" s="1197">
        <v>2017157</v>
      </c>
      <c r="H8" s="1197">
        <v>1688324</v>
      </c>
      <c r="I8" s="1197">
        <v>1608776</v>
      </c>
      <c r="J8" s="1197">
        <v>1732769</v>
      </c>
      <c r="K8" s="1197">
        <v>1706681</v>
      </c>
      <c r="L8" s="1197">
        <v>1649753</v>
      </c>
      <c r="M8" s="1197">
        <v>1629712</v>
      </c>
      <c r="N8" s="1197">
        <v>1628487</v>
      </c>
      <c r="O8" s="444">
        <v>20361920</v>
      </c>
      <c r="P8" s="903"/>
      <c r="Q8" s="903"/>
    </row>
    <row r="9" spans="1:17" x14ac:dyDescent="0.25">
      <c r="A9" s="433"/>
      <c r="B9" s="396" t="s">
        <v>196</v>
      </c>
      <c r="C9" s="440">
        <v>457353</v>
      </c>
      <c r="D9" s="440">
        <v>374215</v>
      </c>
      <c r="E9" s="440">
        <v>408107</v>
      </c>
      <c r="F9" s="397">
        <v>400224</v>
      </c>
      <c r="G9" s="397">
        <v>463769</v>
      </c>
      <c r="H9" s="397">
        <v>428325</v>
      </c>
      <c r="I9" s="397">
        <v>424825</v>
      </c>
      <c r="J9" s="397">
        <v>297261</v>
      </c>
      <c r="K9" s="397">
        <v>364473</v>
      </c>
      <c r="L9" s="397">
        <v>416448</v>
      </c>
      <c r="M9" s="397">
        <v>373302</v>
      </c>
      <c r="N9" s="397">
        <v>380215</v>
      </c>
      <c r="O9" s="441">
        <v>4788517</v>
      </c>
      <c r="P9" s="437"/>
      <c r="Q9" s="903"/>
    </row>
    <row r="10" spans="1:17" x14ac:dyDescent="0.25">
      <c r="A10" s="433"/>
      <c r="B10" s="399" t="s">
        <v>194</v>
      </c>
      <c r="C10" s="442">
        <v>1702718</v>
      </c>
      <c r="D10" s="442">
        <v>1801257</v>
      </c>
      <c r="E10" s="442">
        <v>1782148</v>
      </c>
      <c r="F10" s="400">
        <v>1943928</v>
      </c>
      <c r="G10" s="400">
        <v>2229277</v>
      </c>
      <c r="H10" s="400">
        <v>1886643</v>
      </c>
      <c r="I10" s="400">
        <v>1992865</v>
      </c>
      <c r="J10" s="400">
        <v>981534</v>
      </c>
      <c r="K10" s="400">
        <v>1509673</v>
      </c>
      <c r="L10" s="400">
        <v>1759200</v>
      </c>
      <c r="M10" s="400">
        <v>1612046</v>
      </c>
      <c r="N10" s="400">
        <v>1791928</v>
      </c>
      <c r="O10" s="412">
        <v>20993217</v>
      </c>
      <c r="P10" s="437"/>
      <c r="Q10" s="903"/>
    </row>
    <row r="11" spans="1:17" x14ac:dyDescent="0.2">
      <c r="A11" s="433"/>
      <c r="B11" s="399" t="s">
        <v>195</v>
      </c>
      <c r="C11" s="442">
        <v>125883</v>
      </c>
      <c r="D11" s="442">
        <v>123565</v>
      </c>
      <c r="E11" s="442">
        <v>122309</v>
      </c>
      <c r="F11" s="400">
        <v>118205</v>
      </c>
      <c r="G11" s="400">
        <v>138038</v>
      </c>
      <c r="H11" s="400">
        <v>125994</v>
      </c>
      <c r="I11" s="400">
        <v>137755</v>
      </c>
      <c r="J11" s="400">
        <v>111240</v>
      </c>
      <c r="K11" s="400">
        <v>115231</v>
      </c>
      <c r="L11" s="400">
        <v>123604</v>
      </c>
      <c r="M11" s="400">
        <v>115880</v>
      </c>
      <c r="N11" s="400">
        <v>127159</v>
      </c>
      <c r="O11" s="412">
        <v>1484863</v>
      </c>
      <c r="P11" s="867"/>
      <c r="Q11" s="903"/>
    </row>
    <row r="12" spans="1:17" x14ac:dyDescent="0.25">
      <c r="A12" s="433"/>
      <c r="B12" s="399" t="s">
        <v>197</v>
      </c>
      <c r="C12" s="442">
        <v>774737</v>
      </c>
      <c r="D12" s="442">
        <v>822562</v>
      </c>
      <c r="E12" s="442">
        <v>974789</v>
      </c>
      <c r="F12" s="400">
        <v>816668</v>
      </c>
      <c r="G12" s="400">
        <v>896424</v>
      </c>
      <c r="H12" s="400">
        <v>847297</v>
      </c>
      <c r="I12" s="400">
        <v>833999</v>
      </c>
      <c r="J12" s="400">
        <v>634832</v>
      </c>
      <c r="K12" s="400">
        <v>668682</v>
      </c>
      <c r="L12" s="400">
        <v>744373</v>
      </c>
      <c r="M12" s="400">
        <v>681433</v>
      </c>
      <c r="N12" s="400">
        <v>744147</v>
      </c>
      <c r="O12" s="412">
        <v>9439943</v>
      </c>
      <c r="P12" s="437"/>
      <c r="Q12" s="903"/>
    </row>
    <row r="13" spans="1:17" x14ac:dyDescent="0.25">
      <c r="A13" s="433"/>
      <c r="B13" s="402" t="s">
        <v>193</v>
      </c>
      <c r="C13" s="443">
        <v>248182</v>
      </c>
      <c r="D13" s="443">
        <v>229926</v>
      </c>
      <c r="E13" s="443">
        <v>242485</v>
      </c>
      <c r="F13" s="403">
        <v>264665</v>
      </c>
      <c r="G13" s="403">
        <v>247367</v>
      </c>
      <c r="H13" s="403">
        <v>263860</v>
      </c>
      <c r="I13" s="403">
        <v>262583</v>
      </c>
      <c r="J13" s="403">
        <v>179099</v>
      </c>
      <c r="K13" s="403">
        <v>203937</v>
      </c>
      <c r="L13" s="403">
        <v>250271</v>
      </c>
      <c r="M13" s="403">
        <v>208993</v>
      </c>
      <c r="N13" s="403">
        <v>226911</v>
      </c>
      <c r="O13" s="444">
        <v>2828279</v>
      </c>
      <c r="P13" s="437"/>
      <c r="Q13" s="903"/>
    </row>
    <row r="14" spans="1:17" s="395" customFormat="1" x14ac:dyDescent="0.25">
      <c r="A14" s="433"/>
      <c r="B14" s="405" t="s">
        <v>198</v>
      </c>
      <c r="C14" s="445">
        <v>3308873</v>
      </c>
      <c r="D14" s="445">
        <v>3351525</v>
      </c>
      <c r="E14" s="445">
        <v>3529838</v>
      </c>
      <c r="F14" s="445">
        <v>3543690</v>
      </c>
      <c r="G14" s="445">
        <v>3974875</v>
      </c>
      <c r="H14" s="445">
        <v>3552119</v>
      </c>
      <c r="I14" s="445">
        <v>3652027</v>
      </c>
      <c r="J14" s="445">
        <v>2203966</v>
      </c>
      <c r="K14" s="445">
        <v>2861996</v>
      </c>
      <c r="L14" s="445">
        <v>3293896</v>
      </c>
      <c r="M14" s="406">
        <v>2991654</v>
      </c>
      <c r="N14" s="406">
        <v>3270360</v>
      </c>
      <c r="O14" s="407">
        <v>39534819</v>
      </c>
      <c r="P14" s="903"/>
      <c r="Q14" s="903"/>
    </row>
    <row r="15" spans="1:17" s="395" customFormat="1" x14ac:dyDescent="0.25">
      <c r="A15" s="433"/>
      <c r="B15" s="408" t="s">
        <v>199</v>
      </c>
      <c r="C15" s="445">
        <v>33054</v>
      </c>
      <c r="D15" s="445">
        <v>38871</v>
      </c>
      <c r="E15" s="445">
        <v>42406</v>
      </c>
      <c r="F15" s="406">
        <v>37612</v>
      </c>
      <c r="G15" s="406">
        <v>42249</v>
      </c>
      <c r="H15" s="406">
        <v>40372</v>
      </c>
      <c r="I15" s="406">
        <v>44516</v>
      </c>
      <c r="J15" s="406">
        <v>38621</v>
      </c>
      <c r="K15" s="406">
        <v>35642</v>
      </c>
      <c r="L15" s="406">
        <v>42245</v>
      </c>
      <c r="M15" s="406">
        <v>36037</v>
      </c>
      <c r="N15" s="406">
        <v>35291</v>
      </c>
      <c r="O15" s="407">
        <v>466916</v>
      </c>
      <c r="P15" s="903"/>
      <c r="Q15" s="903"/>
    </row>
    <row r="16" spans="1:17" s="395" customFormat="1" ht="25.5" x14ac:dyDescent="0.25">
      <c r="A16" s="433"/>
      <c r="B16" s="405" t="s">
        <v>341</v>
      </c>
      <c r="C16" s="445">
        <v>15683</v>
      </c>
      <c r="D16" s="445">
        <v>17696</v>
      </c>
      <c r="E16" s="445">
        <v>18275</v>
      </c>
      <c r="F16" s="406">
        <v>17654</v>
      </c>
      <c r="G16" s="406">
        <v>19087</v>
      </c>
      <c r="H16" s="406">
        <v>19139</v>
      </c>
      <c r="I16" s="406">
        <v>16196</v>
      </c>
      <c r="J16" s="406">
        <v>16234</v>
      </c>
      <c r="K16" s="406">
        <v>15076</v>
      </c>
      <c r="L16" s="406">
        <v>17678</v>
      </c>
      <c r="M16" s="406">
        <v>18677</v>
      </c>
      <c r="N16" s="406">
        <v>18520</v>
      </c>
      <c r="O16" s="407">
        <v>209915</v>
      </c>
      <c r="P16" s="903"/>
      <c r="Q16" s="903"/>
    </row>
    <row r="17" spans="1:17" x14ac:dyDescent="0.25">
      <c r="A17" s="433"/>
      <c r="B17" s="396" t="s">
        <v>201</v>
      </c>
      <c r="C17" s="440">
        <v>3662</v>
      </c>
      <c r="D17" s="440">
        <v>4177</v>
      </c>
      <c r="E17" s="440">
        <v>3760</v>
      </c>
      <c r="F17" s="397">
        <v>4056</v>
      </c>
      <c r="G17" s="397">
        <v>4662</v>
      </c>
      <c r="H17" s="397">
        <v>4087</v>
      </c>
      <c r="I17" s="397">
        <v>3588</v>
      </c>
      <c r="J17" s="397">
        <v>3884</v>
      </c>
      <c r="K17" s="397">
        <v>3680</v>
      </c>
      <c r="L17" s="397">
        <v>3655</v>
      </c>
      <c r="M17" s="397">
        <v>3701</v>
      </c>
      <c r="N17" s="397">
        <v>3784</v>
      </c>
      <c r="O17" s="441">
        <v>46696</v>
      </c>
      <c r="P17" s="437"/>
      <c r="Q17" s="903"/>
    </row>
    <row r="18" spans="1:17" x14ac:dyDescent="0.25">
      <c r="A18" s="433"/>
      <c r="B18" s="399" t="s">
        <v>202</v>
      </c>
      <c r="C18" s="442">
        <v>1050</v>
      </c>
      <c r="D18" s="442">
        <v>1063</v>
      </c>
      <c r="E18" s="442">
        <v>1245</v>
      </c>
      <c r="F18" s="400">
        <v>1455</v>
      </c>
      <c r="G18" s="400">
        <v>1539</v>
      </c>
      <c r="H18" s="400">
        <v>1516</v>
      </c>
      <c r="I18" s="400">
        <v>980</v>
      </c>
      <c r="J18" s="400">
        <v>1017</v>
      </c>
      <c r="K18" s="400">
        <v>1064</v>
      </c>
      <c r="L18" s="400">
        <v>1101</v>
      </c>
      <c r="M18" s="400">
        <v>1155</v>
      </c>
      <c r="N18" s="400">
        <v>1036</v>
      </c>
      <c r="O18" s="412">
        <v>14221</v>
      </c>
      <c r="P18" s="437"/>
      <c r="Q18" s="903"/>
    </row>
    <row r="19" spans="1:17" x14ac:dyDescent="0.25">
      <c r="A19" s="433"/>
      <c r="B19" s="399" t="s">
        <v>203</v>
      </c>
      <c r="C19" s="442">
        <v>581</v>
      </c>
      <c r="D19" s="442">
        <v>660</v>
      </c>
      <c r="E19" s="442">
        <v>671</v>
      </c>
      <c r="F19" s="400">
        <v>807</v>
      </c>
      <c r="G19" s="400">
        <v>996</v>
      </c>
      <c r="H19" s="400">
        <v>807</v>
      </c>
      <c r="I19" s="400">
        <v>401</v>
      </c>
      <c r="J19" s="400">
        <v>388</v>
      </c>
      <c r="K19" s="400">
        <v>449</v>
      </c>
      <c r="L19" s="400">
        <v>487</v>
      </c>
      <c r="M19" s="400">
        <v>591</v>
      </c>
      <c r="N19" s="400">
        <v>578</v>
      </c>
      <c r="O19" s="412">
        <v>7416</v>
      </c>
      <c r="P19" s="437"/>
      <c r="Q19" s="903"/>
    </row>
    <row r="20" spans="1:17" x14ac:dyDescent="0.25">
      <c r="A20" s="433"/>
      <c r="B20" s="399" t="s">
        <v>204</v>
      </c>
      <c r="C20" s="442">
        <v>1017</v>
      </c>
      <c r="D20" s="442">
        <v>1166</v>
      </c>
      <c r="E20" s="442">
        <v>1189</v>
      </c>
      <c r="F20" s="400">
        <v>1427</v>
      </c>
      <c r="G20" s="400">
        <v>1392</v>
      </c>
      <c r="H20" s="400">
        <v>1350</v>
      </c>
      <c r="I20" s="400">
        <v>1227</v>
      </c>
      <c r="J20" s="400">
        <v>1216</v>
      </c>
      <c r="K20" s="400">
        <v>1243</v>
      </c>
      <c r="L20" s="400">
        <v>1328</v>
      </c>
      <c r="M20" s="400">
        <v>0</v>
      </c>
      <c r="N20" s="400">
        <v>1493</v>
      </c>
      <c r="O20" s="412">
        <v>14048</v>
      </c>
      <c r="P20" s="437"/>
      <c r="Q20" s="903"/>
    </row>
    <row r="21" spans="1:17" x14ac:dyDescent="0.25">
      <c r="A21" s="433"/>
      <c r="B21" s="399" t="s">
        <v>205</v>
      </c>
      <c r="C21" s="442">
        <v>2299</v>
      </c>
      <c r="D21" s="442">
        <v>2557</v>
      </c>
      <c r="E21" s="442">
        <v>2823</v>
      </c>
      <c r="F21" s="400">
        <v>2943</v>
      </c>
      <c r="G21" s="400">
        <v>3057</v>
      </c>
      <c r="H21" s="400">
        <v>2995</v>
      </c>
      <c r="I21" s="400">
        <v>2523</v>
      </c>
      <c r="J21" s="400">
        <v>2390</v>
      </c>
      <c r="K21" s="400">
        <v>2453</v>
      </c>
      <c r="L21" s="400">
        <v>2559</v>
      </c>
      <c r="M21" s="400">
        <v>2732</v>
      </c>
      <c r="N21" s="400">
        <v>2709</v>
      </c>
      <c r="O21" s="412">
        <v>32040</v>
      </c>
      <c r="P21" s="437"/>
      <c r="Q21" s="903"/>
    </row>
    <row r="22" spans="1:17" x14ac:dyDescent="0.25">
      <c r="A22" s="433"/>
      <c r="B22" s="399" t="s">
        <v>206</v>
      </c>
      <c r="C22" s="442">
        <v>193</v>
      </c>
      <c r="D22" s="442">
        <v>214</v>
      </c>
      <c r="E22" s="442">
        <v>221</v>
      </c>
      <c r="F22" s="400">
        <v>242</v>
      </c>
      <c r="G22" s="400">
        <v>264</v>
      </c>
      <c r="H22" s="400">
        <v>263</v>
      </c>
      <c r="I22" s="400">
        <v>109</v>
      </c>
      <c r="J22" s="400">
        <v>129</v>
      </c>
      <c r="K22" s="400">
        <v>132</v>
      </c>
      <c r="L22" s="400">
        <v>153</v>
      </c>
      <c r="M22" s="400">
        <v>135</v>
      </c>
      <c r="N22" s="400">
        <v>151</v>
      </c>
      <c r="O22" s="412">
        <v>2206</v>
      </c>
      <c r="P22" s="437"/>
      <c r="Q22" s="903"/>
    </row>
    <row r="23" spans="1:17" x14ac:dyDescent="0.25">
      <c r="A23" s="433"/>
      <c r="B23" s="399" t="s">
        <v>207</v>
      </c>
      <c r="C23" s="442">
        <v>1371</v>
      </c>
      <c r="D23" s="442">
        <v>1419</v>
      </c>
      <c r="E23" s="442">
        <v>1466</v>
      </c>
      <c r="F23" s="446">
        <v>1627</v>
      </c>
      <c r="G23" s="446">
        <v>1661</v>
      </c>
      <c r="H23" s="446">
        <v>1791</v>
      </c>
      <c r="I23" s="446">
        <v>1288</v>
      </c>
      <c r="J23" s="446">
        <v>1325</v>
      </c>
      <c r="K23" s="446">
        <v>1332</v>
      </c>
      <c r="L23" s="446">
        <v>0</v>
      </c>
      <c r="M23" s="446">
        <v>1358</v>
      </c>
      <c r="N23" s="446">
        <v>0</v>
      </c>
      <c r="O23" s="447">
        <v>14638</v>
      </c>
      <c r="P23" s="437"/>
      <c r="Q23" s="903"/>
    </row>
    <row r="24" spans="1:17" x14ac:dyDescent="0.25">
      <c r="A24" s="433"/>
      <c r="B24" s="413" t="s">
        <v>208</v>
      </c>
      <c r="C24" s="442">
        <v>117</v>
      </c>
      <c r="D24" s="442">
        <v>102</v>
      </c>
      <c r="E24" s="442">
        <v>109</v>
      </c>
      <c r="F24" s="400">
        <v>171</v>
      </c>
      <c r="G24" s="400">
        <v>168</v>
      </c>
      <c r="H24" s="400">
        <v>145</v>
      </c>
      <c r="I24" s="400">
        <v>12</v>
      </c>
      <c r="J24" s="400">
        <v>15</v>
      </c>
      <c r="K24" s="400">
        <v>31</v>
      </c>
      <c r="L24" s="400">
        <v>36</v>
      </c>
      <c r="M24" s="400">
        <v>37</v>
      </c>
      <c r="N24" s="400">
        <v>50</v>
      </c>
      <c r="O24" s="412">
        <v>993</v>
      </c>
      <c r="P24" s="437"/>
      <c r="Q24" s="903"/>
    </row>
    <row r="25" spans="1:17" x14ac:dyDescent="0.25">
      <c r="A25" s="433"/>
      <c r="B25" s="399" t="s">
        <v>209</v>
      </c>
      <c r="C25" s="442">
        <v>1900</v>
      </c>
      <c r="D25" s="442">
        <v>2011</v>
      </c>
      <c r="E25" s="442">
        <v>2130</v>
      </c>
      <c r="F25" s="400">
        <v>2227</v>
      </c>
      <c r="G25" s="400">
        <v>2400</v>
      </c>
      <c r="H25" s="400">
        <v>2400</v>
      </c>
      <c r="I25" s="400">
        <v>1839</v>
      </c>
      <c r="J25" s="400">
        <v>1825</v>
      </c>
      <c r="K25" s="400">
        <v>1886</v>
      </c>
      <c r="L25" s="400">
        <v>1986</v>
      </c>
      <c r="M25" s="400">
        <v>1982</v>
      </c>
      <c r="N25" s="400">
        <v>1826</v>
      </c>
      <c r="O25" s="412">
        <v>24412</v>
      </c>
      <c r="P25" s="437"/>
      <c r="Q25" s="903"/>
    </row>
    <row r="26" spans="1:17" x14ac:dyDescent="0.25">
      <c r="A26" s="433"/>
      <c r="B26" s="399" t="s">
        <v>210</v>
      </c>
      <c r="C26" s="442">
        <v>3624</v>
      </c>
      <c r="D26" s="442">
        <v>3567</v>
      </c>
      <c r="E26" s="442">
        <v>3882</v>
      </c>
      <c r="F26" s="400">
        <v>4104</v>
      </c>
      <c r="G26" s="400">
        <v>4681</v>
      </c>
      <c r="H26" s="400">
        <v>4439</v>
      </c>
      <c r="I26" s="400">
        <v>3324</v>
      </c>
      <c r="J26" s="400">
        <v>3304</v>
      </c>
      <c r="K26" s="400">
        <v>3309</v>
      </c>
      <c r="L26" s="400">
        <v>3359</v>
      </c>
      <c r="M26" s="400">
        <v>3598</v>
      </c>
      <c r="N26" s="400">
        <v>3521</v>
      </c>
      <c r="O26" s="412">
        <v>44712</v>
      </c>
      <c r="P26" s="437"/>
      <c r="Q26" s="903"/>
    </row>
    <row r="27" spans="1:17" x14ac:dyDescent="0.25">
      <c r="A27" s="433"/>
      <c r="B27" s="399" t="s">
        <v>211</v>
      </c>
      <c r="C27" s="442">
        <v>454</v>
      </c>
      <c r="D27" s="442">
        <v>428</v>
      </c>
      <c r="E27" s="442">
        <v>534</v>
      </c>
      <c r="F27" s="400">
        <v>478</v>
      </c>
      <c r="G27" s="400">
        <v>620</v>
      </c>
      <c r="H27" s="400">
        <v>465</v>
      </c>
      <c r="I27" s="400">
        <v>389</v>
      </c>
      <c r="J27" s="400">
        <v>304</v>
      </c>
      <c r="K27" s="400">
        <v>298</v>
      </c>
      <c r="L27" s="400">
        <v>367</v>
      </c>
      <c r="M27" s="400">
        <v>379</v>
      </c>
      <c r="N27" s="400">
        <v>373</v>
      </c>
      <c r="O27" s="412">
        <v>5089</v>
      </c>
      <c r="P27" s="437"/>
      <c r="Q27" s="903"/>
    </row>
    <row r="28" spans="1:17" x14ac:dyDescent="0.25">
      <c r="A28" s="433"/>
      <c r="B28" s="413" t="s">
        <v>212</v>
      </c>
      <c r="C28" s="442">
        <v>2247</v>
      </c>
      <c r="D28" s="442">
        <v>2899</v>
      </c>
      <c r="E28" s="442">
        <v>2622</v>
      </c>
      <c r="F28" s="400">
        <v>2912</v>
      </c>
      <c r="G28" s="400">
        <v>2993</v>
      </c>
      <c r="H28" s="400">
        <v>2800</v>
      </c>
      <c r="I28" s="400">
        <v>1970</v>
      </c>
      <c r="J28" s="400">
        <v>2124</v>
      </c>
      <c r="K28" s="400">
        <v>2107</v>
      </c>
      <c r="L28" s="400">
        <v>2179</v>
      </c>
      <c r="M28" s="400">
        <v>2320</v>
      </c>
      <c r="N28" s="400">
        <v>2336</v>
      </c>
      <c r="O28" s="412">
        <v>29509</v>
      </c>
      <c r="P28" s="437"/>
      <c r="Q28" s="903"/>
    </row>
    <row r="29" spans="1:17" x14ac:dyDescent="0.25">
      <c r="A29" s="433"/>
      <c r="B29" s="414" t="s">
        <v>213</v>
      </c>
      <c r="C29" s="442">
        <v>231</v>
      </c>
      <c r="D29" s="442">
        <v>262</v>
      </c>
      <c r="E29" s="442">
        <v>232</v>
      </c>
      <c r="F29" s="400">
        <v>288</v>
      </c>
      <c r="G29" s="400">
        <v>294</v>
      </c>
      <c r="H29" s="400">
        <v>319</v>
      </c>
      <c r="I29" s="400">
        <v>151</v>
      </c>
      <c r="J29" s="400">
        <v>103</v>
      </c>
      <c r="K29" s="400">
        <v>135</v>
      </c>
      <c r="L29" s="400">
        <v>132</v>
      </c>
      <c r="M29" s="400">
        <v>206</v>
      </c>
      <c r="N29" s="400">
        <v>224</v>
      </c>
      <c r="O29" s="412">
        <v>2577</v>
      </c>
      <c r="P29" s="437"/>
      <c r="Q29" s="903"/>
    </row>
    <row r="30" spans="1:17" x14ac:dyDescent="0.25">
      <c r="A30" s="433"/>
      <c r="B30" s="399" t="s">
        <v>214</v>
      </c>
      <c r="C30" s="442">
        <v>2266</v>
      </c>
      <c r="D30" s="442">
        <v>2381</v>
      </c>
      <c r="E30" s="442">
        <v>2503</v>
      </c>
      <c r="F30" s="400">
        <v>2667</v>
      </c>
      <c r="G30" s="400">
        <v>2904</v>
      </c>
      <c r="H30" s="400">
        <v>2723</v>
      </c>
      <c r="I30" s="400">
        <v>2001</v>
      </c>
      <c r="J30" s="400">
        <v>2079</v>
      </c>
      <c r="K30" s="400">
        <v>2212</v>
      </c>
      <c r="L30" s="400">
        <v>2367</v>
      </c>
      <c r="M30" s="400">
        <v>2435</v>
      </c>
      <c r="N30" s="400">
        <v>2214</v>
      </c>
      <c r="O30" s="412">
        <v>28752</v>
      </c>
      <c r="P30" s="437"/>
      <c r="Q30" s="903"/>
    </row>
    <row r="31" spans="1:17" x14ac:dyDescent="0.25">
      <c r="A31" s="433"/>
      <c r="B31" s="399" t="s">
        <v>215</v>
      </c>
      <c r="C31" s="442">
        <v>1682</v>
      </c>
      <c r="D31" s="442">
        <v>1646</v>
      </c>
      <c r="E31" s="442">
        <v>1926</v>
      </c>
      <c r="F31" s="400">
        <v>2128</v>
      </c>
      <c r="G31" s="400">
        <v>2161</v>
      </c>
      <c r="H31" s="400">
        <v>2014</v>
      </c>
      <c r="I31" s="400">
        <v>1539</v>
      </c>
      <c r="J31" s="400">
        <v>1666</v>
      </c>
      <c r="K31" s="400">
        <v>1582</v>
      </c>
      <c r="L31" s="400">
        <v>1800</v>
      </c>
      <c r="M31" s="400">
        <v>1863</v>
      </c>
      <c r="N31" s="400">
        <v>1816</v>
      </c>
      <c r="O31" s="412">
        <v>21823</v>
      </c>
      <c r="P31" s="437"/>
      <c r="Q31" s="903"/>
    </row>
    <row r="32" spans="1:17" x14ac:dyDescent="0.25">
      <c r="A32" s="433"/>
      <c r="B32" s="399" t="s">
        <v>216</v>
      </c>
      <c r="C32" s="442">
        <v>2006</v>
      </c>
      <c r="D32" s="442">
        <v>1956</v>
      </c>
      <c r="E32" s="442">
        <v>2271</v>
      </c>
      <c r="F32" s="400">
        <v>2272</v>
      </c>
      <c r="G32" s="400">
        <v>2587</v>
      </c>
      <c r="H32" s="400">
        <v>2309</v>
      </c>
      <c r="I32" s="400">
        <v>1591</v>
      </c>
      <c r="J32" s="400">
        <v>1672</v>
      </c>
      <c r="K32" s="400">
        <v>1606</v>
      </c>
      <c r="L32" s="400">
        <v>1726</v>
      </c>
      <c r="M32" s="400">
        <v>1709</v>
      </c>
      <c r="N32" s="400">
        <v>1622</v>
      </c>
      <c r="O32" s="412">
        <v>23327</v>
      </c>
      <c r="P32" s="437"/>
      <c r="Q32" s="903"/>
    </row>
    <row r="33" spans="1:17" x14ac:dyDescent="0.25">
      <c r="A33" s="433"/>
      <c r="B33" s="399" t="s">
        <v>217</v>
      </c>
      <c r="C33" s="442">
        <v>1512</v>
      </c>
      <c r="D33" s="442">
        <v>1645</v>
      </c>
      <c r="E33" s="442">
        <v>1877</v>
      </c>
      <c r="F33" s="400">
        <v>1697</v>
      </c>
      <c r="G33" s="400">
        <v>1730</v>
      </c>
      <c r="H33" s="400">
        <v>1831</v>
      </c>
      <c r="I33" s="400">
        <v>1447</v>
      </c>
      <c r="J33" s="400">
        <v>1506</v>
      </c>
      <c r="K33" s="400">
        <v>1491</v>
      </c>
      <c r="L33" s="400">
        <v>1636</v>
      </c>
      <c r="M33" s="400">
        <v>1921</v>
      </c>
      <c r="N33" s="400">
        <v>2078</v>
      </c>
      <c r="O33" s="412">
        <v>20371</v>
      </c>
      <c r="P33" s="437"/>
      <c r="Q33" s="903"/>
    </row>
    <row r="34" spans="1:17" x14ac:dyDescent="0.25">
      <c r="A34" s="433"/>
      <c r="B34" s="399" t="s">
        <v>218</v>
      </c>
      <c r="C34" s="442">
        <v>1383</v>
      </c>
      <c r="D34" s="442">
        <v>1348</v>
      </c>
      <c r="E34" s="442">
        <v>1659</v>
      </c>
      <c r="F34" s="400">
        <v>1862</v>
      </c>
      <c r="G34" s="400">
        <v>1710</v>
      </c>
      <c r="H34" s="400">
        <v>1615</v>
      </c>
      <c r="I34" s="400">
        <v>1261</v>
      </c>
      <c r="J34" s="400">
        <v>1286</v>
      </c>
      <c r="K34" s="400">
        <v>1446</v>
      </c>
      <c r="L34" s="400">
        <v>1659</v>
      </c>
      <c r="M34" s="400">
        <v>1631</v>
      </c>
      <c r="N34" s="400">
        <v>1620</v>
      </c>
      <c r="O34" s="412">
        <v>18480</v>
      </c>
      <c r="P34" s="437"/>
      <c r="Q34" s="903"/>
    </row>
    <row r="35" spans="1:17" x14ac:dyDescent="0.25">
      <c r="A35" s="433"/>
      <c r="B35" s="399" t="s">
        <v>219</v>
      </c>
      <c r="C35" s="442">
        <v>2401</v>
      </c>
      <c r="D35" s="442">
        <v>2514</v>
      </c>
      <c r="E35" s="442">
        <v>2503</v>
      </c>
      <c r="F35" s="400">
        <v>2645</v>
      </c>
      <c r="G35" s="400">
        <v>2867</v>
      </c>
      <c r="H35" s="400">
        <v>2673</v>
      </c>
      <c r="I35" s="400">
        <v>2349</v>
      </c>
      <c r="J35" s="400">
        <v>2294</v>
      </c>
      <c r="K35" s="400">
        <v>2238</v>
      </c>
      <c r="L35" s="400">
        <v>2298</v>
      </c>
      <c r="M35" s="400">
        <v>2419</v>
      </c>
      <c r="N35" s="400">
        <v>2254</v>
      </c>
      <c r="O35" s="412">
        <v>29455</v>
      </c>
      <c r="P35" s="437"/>
      <c r="Q35" s="903"/>
    </row>
    <row r="36" spans="1:17" x14ac:dyDescent="0.25">
      <c r="A36" s="433"/>
      <c r="B36" s="399" t="s">
        <v>220</v>
      </c>
      <c r="C36" s="442">
        <v>3668</v>
      </c>
      <c r="D36" s="442">
        <v>3985</v>
      </c>
      <c r="E36" s="442">
        <v>3916</v>
      </c>
      <c r="F36" s="400">
        <v>3957</v>
      </c>
      <c r="G36" s="400">
        <v>4354</v>
      </c>
      <c r="H36" s="400">
        <v>4407</v>
      </c>
      <c r="I36" s="400">
        <v>3363</v>
      </c>
      <c r="J36" s="400">
        <v>3607</v>
      </c>
      <c r="K36" s="400">
        <v>3517</v>
      </c>
      <c r="L36" s="400">
        <v>3408</v>
      </c>
      <c r="M36" s="400">
        <v>3605</v>
      </c>
      <c r="N36" s="400">
        <v>3459</v>
      </c>
      <c r="O36" s="412">
        <v>45246</v>
      </c>
      <c r="P36" s="437"/>
      <c r="Q36" s="903"/>
    </row>
    <row r="37" spans="1:17" x14ac:dyDescent="0.25">
      <c r="A37" s="433"/>
      <c r="B37" s="399" t="s">
        <v>221</v>
      </c>
      <c r="C37" s="442">
        <v>3894</v>
      </c>
      <c r="D37" s="442">
        <v>4650</v>
      </c>
      <c r="E37" s="442">
        <v>4343</v>
      </c>
      <c r="F37" s="400">
        <v>4348</v>
      </c>
      <c r="G37" s="400">
        <v>5971</v>
      </c>
      <c r="H37" s="400">
        <v>5013</v>
      </c>
      <c r="I37" s="400">
        <v>3778</v>
      </c>
      <c r="J37" s="400">
        <v>4337</v>
      </c>
      <c r="K37" s="400">
        <v>4224</v>
      </c>
      <c r="L37" s="400">
        <v>4438</v>
      </c>
      <c r="M37" s="400">
        <v>3995</v>
      </c>
      <c r="N37" s="400">
        <v>4203</v>
      </c>
      <c r="O37" s="412">
        <v>53194</v>
      </c>
      <c r="P37" s="437"/>
      <c r="Q37" s="903"/>
    </row>
    <row r="38" spans="1:17" x14ac:dyDescent="0.25">
      <c r="A38" s="433"/>
      <c r="B38" s="399" t="s">
        <v>222</v>
      </c>
      <c r="C38" s="442">
        <v>5813</v>
      </c>
      <c r="D38" s="442">
        <v>5852</v>
      </c>
      <c r="E38" s="442">
        <v>6291</v>
      </c>
      <c r="F38" s="400">
        <v>7015</v>
      </c>
      <c r="G38" s="400">
        <v>6358</v>
      </c>
      <c r="H38" s="400">
        <v>6597</v>
      </c>
      <c r="I38" s="400">
        <v>5399</v>
      </c>
      <c r="J38" s="400">
        <v>5690</v>
      </c>
      <c r="K38" s="400">
        <v>5457</v>
      </c>
      <c r="L38" s="400">
        <v>5685</v>
      </c>
      <c r="M38" s="400">
        <v>5908</v>
      </c>
      <c r="N38" s="400">
        <v>5274</v>
      </c>
      <c r="O38" s="412">
        <v>71339</v>
      </c>
      <c r="P38" s="437"/>
      <c r="Q38" s="903"/>
    </row>
    <row r="39" spans="1:17" x14ac:dyDescent="0.25">
      <c r="A39" s="433"/>
      <c r="B39" s="399" t="s">
        <v>223</v>
      </c>
      <c r="C39" s="442">
        <v>3500</v>
      </c>
      <c r="D39" s="442">
        <v>3522</v>
      </c>
      <c r="E39" s="442">
        <v>3943</v>
      </c>
      <c r="F39" s="400">
        <v>3368</v>
      </c>
      <c r="G39" s="400">
        <v>3726</v>
      </c>
      <c r="H39" s="400">
        <v>4148</v>
      </c>
      <c r="I39" s="400">
        <v>3299</v>
      </c>
      <c r="J39" s="400">
        <v>3644</v>
      </c>
      <c r="K39" s="400">
        <v>3393</v>
      </c>
      <c r="L39" s="400">
        <v>3491</v>
      </c>
      <c r="M39" s="400">
        <v>4109</v>
      </c>
      <c r="N39" s="400">
        <v>0</v>
      </c>
      <c r="O39" s="412">
        <v>40143</v>
      </c>
      <c r="P39" s="437"/>
      <c r="Q39" s="903"/>
    </row>
    <row r="40" spans="1:17" x14ac:dyDescent="0.25">
      <c r="A40" s="433"/>
      <c r="B40" s="399" t="s">
        <v>224</v>
      </c>
      <c r="C40" s="442">
        <v>1791</v>
      </c>
      <c r="D40" s="442">
        <v>1788</v>
      </c>
      <c r="E40" s="442">
        <v>1947</v>
      </c>
      <c r="F40" s="400">
        <v>2063</v>
      </c>
      <c r="G40" s="400">
        <v>2154</v>
      </c>
      <c r="H40" s="400">
        <v>2172</v>
      </c>
      <c r="I40" s="400">
        <v>1659</v>
      </c>
      <c r="J40" s="400">
        <v>1715</v>
      </c>
      <c r="K40" s="400">
        <v>1739</v>
      </c>
      <c r="L40" s="400">
        <v>1625</v>
      </c>
      <c r="M40" s="400">
        <v>1819</v>
      </c>
      <c r="N40" s="400">
        <v>1621</v>
      </c>
      <c r="O40" s="412">
        <v>22093</v>
      </c>
      <c r="P40" s="437"/>
      <c r="Q40" s="903"/>
    </row>
    <row r="41" spans="1:17" x14ac:dyDescent="0.25">
      <c r="A41" s="433"/>
      <c r="B41" s="399" t="s">
        <v>225</v>
      </c>
      <c r="C41" s="442">
        <v>3290</v>
      </c>
      <c r="D41" s="442">
        <v>3363</v>
      </c>
      <c r="E41" s="442">
        <v>3485</v>
      </c>
      <c r="F41" s="400">
        <v>4000</v>
      </c>
      <c r="G41" s="400">
        <v>3625</v>
      </c>
      <c r="H41" s="400">
        <v>3766</v>
      </c>
      <c r="I41" s="400">
        <v>3038</v>
      </c>
      <c r="J41" s="400">
        <v>3177</v>
      </c>
      <c r="K41" s="400">
        <v>3254</v>
      </c>
      <c r="L41" s="400">
        <v>3072</v>
      </c>
      <c r="M41" s="400">
        <v>3185</v>
      </c>
      <c r="N41" s="400">
        <v>3102</v>
      </c>
      <c r="O41" s="412">
        <v>40357</v>
      </c>
      <c r="P41" s="437"/>
      <c r="Q41" s="903"/>
    </row>
    <row r="42" spans="1:17" x14ac:dyDescent="0.25">
      <c r="A42" s="433"/>
      <c r="B42" s="399" t="s">
        <v>226</v>
      </c>
      <c r="C42" s="442">
        <v>2248</v>
      </c>
      <c r="D42" s="442">
        <v>2297</v>
      </c>
      <c r="E42" s="442">
        <v>2368</v>
      </c>
      <c r="F42" s="400">
        <v>2688</v>
      </c>
      <c r="G42" s="400">
        <v>2516</v>
      </c>
      <c r="H42" s="400">
        <v>2498</v>
      </c>
      <c r="I42" s="400">
        <v>2061</v>
      </c>
      <c r="J42" s="400">
        <v>2141</v>
      </c>
      <c r="K42" s="400">
        <v>2236</v>
      </c>
      <c r="L42" s="400">
        <v>2149</v>
      </c>
      <c r="M42" s="400">
        <v>2256</v>
      </c>
      <c r="N42" s="400">
        <v>2270</v>
      </c>
      <c r="O42" s="412">
        <v>27728</v>
      </c>
      <c r="P42" s="437"/>
      <c r="Q42" s="903"/>
    </row>
    <row r="43" spans="1:17" x14ac:dyDescent="0.25">
      <c r="A43" s="433"/>
      <c r="B43" s="399" t="s">
        <v>227</v>
      </c>
      <c r="C43" s="442">
        <v>3126</v>
      </c>
      <c r="D43" s="442">
        <v>3703</v>
      </c>
      <c r="E43" s="442">
        <v>3453</v>
      </c>
      <c r="F43" s="400">
        <v>3502</v>
      </c>
      <c r="G43" s="400">
        <v>4124</v>
      </c>
      <c r="H43" s="400">
        <v>3721</v>
      </c>
      <c r="I43" s="400">
        <v>3576</v>
      </c>
      <c r="J43" s="400">
        <v>3422</v>
      </c>
      <c r="K43" s="400">
        <v>3244</v>
      </c>
      <c r="L43" s="400">
        <v>3735</v>
      </c>
      <c r="M43" s="400">
        <v>3754</v>
      </c>
      <c r="N43" s="400">
        <v>2893</v>
      </c>
      <c r="O43" s="412">
        <v>42253</v>
      </c>
      <c r="P43" s="437"/>
      <c r="Q43" s="903"/>
    </row>
    <row r="44" spans="1:17" x14ac:dyDescent="0.25">
      <c r="A44" s="433"/>
      <c r="B44" s="399" t="s">
        <v>228</v>
      </c>
      <c r="C44" s="442">
        <v>2737</v>
      </c>
      <c r="D44" s="442">
        <v>3325</v>
      </c>
      <c r="E44" s="442">
        <v>4304</v>
      </c>
      <c r="F44" s="400">
        <v>5098</v>
      </c>
      <c r="G44" s="400">
        <v>3981</v>
      </c>
      <c r="H44" s="400">
        <v>4042</v>
      </c>
      <c r="I44" s="400">
        <v>2331</v>
      </c>
      <c r="J44" s="400">
        <v>2903</v>
      </c>
      <c r="K44" s="400">
        <v>2670</v>
      </c>
      <c r="L44" s="400">
        <v>3360</v>
      </c>
      <c r="M44" s="400">
        <v>3787</v>
      </c>
      <c r="N44" s="400">
        <v>3296</v>
      </c>
      <c r="O44" s="412">
        <v>41834</v>
      </c>
      <c r="P44" s="437"/>
      <c r="Q44" s="903"/>
    </row>
    <row r="45" spans="1:17" x14ac:dyDescent="0.25">
      <c r="A45" s="433"/>
      <c r="B45" s="413" t="s">
        <v>229</v>
      </c>
      <c r="C45" s="442">
        <v>560</v>
      </c>
      <c r="D45" s="442">
        <v>590</v>
      </c>
      <c r="E45" s="442">
        <v>614</v>
      </c>
      <c r="F45" s="400">
        <v>574</v>
      </c>
      <c r="G45" s="400">
        <v>637</v>
      </c>
      <c r="H45" s="400">
        <v>654</v>
      </c>
      <c r="I45" s="400">
        <v>539</v>
      </c>
      <c r="J45" s="400">
        <v>500</v>
      </c>
      <c r="K45" s="400">
        <v>498</v>
      </c>
      <c r="L45" s="400">
        <v>510</v>
      </c>
      <c r="M45" s="400">
        <v>561</v>
      </c>
      <c r="N45" s="400">
        <v>634</v>
      </c>
      <c r="O45" s="412">
        <v>6871</v>
      </c>
      <c r="P45" s="437"/>
      <c r="Q45" s="903"/>
    </row>
    <row r="46" spans="1:17" x14ac:dyDescent="0.25">
      <c r="A46" s="433"/>
      <c r="B46" s="399" t="s">
        <v>230</v>
      </c>
      <c r="C46" s="442">
        <v>4227</v>
      </c>
      <c r="D46" s="442">
        <v>3751</v>
      </c>
      <c r="E46" s="442">
        <v>5316</v>
      </c>
      <c r="F46" s="400">
        <v>4578</v>
      </c>
      <c r="G46" s="400">
        <v>6198</v>
      </c>
      <c r="H46" s="400">
        <v>5463</v>
      </c>
      <c r="I46" s="400">
        <v>2699</v>
      </c>
      <c r="J46" s="400">
        <v>4774</v>
      </c>
      <c r="K46" s="400">
        <v>3479</v>
      </c>
      <c r="L46" s="400">
        <v>4500</v>
      </c>
      <c r="M46" s="400">
        <v>4396</v>
      </c>
      <c r="N46" s="400">
        <v>4133</v>
      </c>
      <c r="O46" s="412">
        <v>53514</v>
      </c>
      <c r="P46" s="437"/>
      <c r="Q46" s="903"/>
    </row>
    <row r="47" spans="1:17" x14ac:dyDescent="0.25">
      <c r="A47" s="433"/>
      <c r="B47" s="399" t="s">
        <v>231</v>
      </c>
      <c r="C47" s="442">
        <v>193</v>
      </c>
      <c r="D47" s="442">
        <v>193</v>
      </c>
      <c r="E47" s="442">
        <v>191</v>
      </c>
      <c r="F47" s="400">
        <v>204</v>
      </c>
      <c r="G47" s="400">
        <v>231</v>
      </c>
      <c r="H47" s="400">
        <v>629</v>
      </c>
      <c r="I47" s="400">
        <v>145</v>
      </c>
      <c r="J47" s="400">
        <v>168</v>
      </c>
      <c r="K47" s="400">
        <v>165</v>
      </c>
      <c r="L47" s="400">
        <v>164</v>
      </c>
      <c r="M47" s="400">
        <v>199</v>
      </c>
      <c r="N47" s="400">
        <v>278</v>
      </c>
      <c r="O47" s="412">
        <v>2760</v>
      </c>
      <c r="P47" s="437"/>
      <c r="Q47" s="903"/>
    </row>
    <row r="48" spans="1:17" x14ac:dyDescent="0.25">
      <c r="A48" s="433"/>
      <c r="B48" s="399" t="s">
        <v>232</v>
      </c>
      <c r="C48" s="442">
        <v>0</v>
      </c>
      <c r="D48" s="442">
        <v>0</v>
      </c>
      <c r="E48" s="442">
        <v>0</v>
      </c>
      <c r="F48" s="400">
        <v>0</v>
      </c>
      <c r="G48" s="400">
        <v>0</v>
      </c>
      <c r="H48" s="400">
        <v>0</v>
      </c>
      <c r="I48" s="400">
        <v>0</v>
      </c>
      <c r="J48" s="400">
        <v>0</v>
      </c>
      <c r="K48" s="400">
        <v>0</v>
      </c>
      <c r="L48" s="400">
        <v>0</v>
      </c>
      <c r="M48" s="400">
        <v>0</v>
      </c>
      <c r="N48" s="400">
        <v>0</v>
      </c>
      <c r="O48" s="412">
        <v>0</v>
      </c>
      <c r="P48" s="437"/>
      <c r="Q48" s="903"/>
    </row>
    <row r="49" spans="1:17" x14ac:dyDescent="0.25">
      <c r="A49" s="433"/>
      <c r="B49" s="399" t="s">
        <v>233</v>
      </c>
      <c r="C49" s="442">
        <v>17</v>
      </c>
      <c r="D49" s="442">
        <v>19</v>
      </c>
      <c r="E49" s="442">
        <v>34</v>
      </c>
      <c r="F49" s="400">
        <v>40</v>
      </c>
      <c r="G49" s="400">
        <v>38</v>
      </c>
      <c r="H49" s="400">
        <v>38</v>
      </c>
      <c r="I49" s="400">
        <v>28</v>
      </c>
      <c r="J49" s="400">
        <v>72</v>
      </c>
      <c r="K49" s="400">
        <v>28</v>
      </c>
      <c r="L49" s="400">
        <v>28</v>
      </c>
      <c r="M49" s="400">
        <v>28</v>
      </c>
      <c r="N49" s="400">
        <v>28</v>
      </c>
      <c r="O49" s="412">
        <v>398</v>
      </c>
      <c r="P49" s="437"/>
      <c r="Q49" s="903"/>
    </row>
    <row r="50" spans="1:17" x14ac:dyDescent="0.25">
      <c r="A50" s="433"/>
      <c r="B50" s="399" t="s">
        <v>234</v>
      </c>
      <c r="C50" s="442">
        <v>278</v>
      </c>
      <c r="D50" s="442">
        <v>306</v>
      </c>
      <c r="E50" s="442">
        <v>473</v>
      </c>
      <c r="F50" s="400">
        <v>822</v>
      </c>
      <c r="G50" s="400">
        <v>490</v>
      </c>
      <c r="H50" s="400">
        <v>476</v>
      </c>
      <c r="I50" s="400">
        <v>312</v>
      </c>
      <c r="J50" s="400">
        <v>385</v>
      </c>
      <c r="K50" s="400">
        <v>321</v>
      </c>
      <c r="L50" s="400">
        <v>371</v>
      </c>
      <c r="M50" s="400">
        <v>332</v>
      </c>
      <c r="N50" s="400">
        <v>389</v>
      </c>
      <c r="O50" s="412">
        <v>4955</v>
      </c>
      <c r="P50" s="437"/>
      <c r="Q50" s="903"/>
    </row>
    <row r="51" spans="1:17" x14ac:dyDescent="0.25">
      <c r="A51" s="433"/>
      <c r="B51" s="399" t="s">
        <v>235</v>
      </c>
      <c r="C51" s="442">
        <v>26</v>
      </c>
      <c r="D51" s="442">
        <v>25</v>
      </c>
      <c r="E51" s="442">
        <v>23</v>
      </c>
      <c r="F51" s="400">
        <v>29</v>
      </c>
      <c r="G51" s="400">
        <v>27</v>
      </c>
      <c r="H51" s="400">
        <v>27</v>
      </c>
      <c r="I51" s="400">
        <v>33</v>
      </c>
      <c r="J51" s="400">
        <v>68</v>
      </c>
      <c r="K51" s="400">
        <v>55</v>
      </c>
      <c r="L51" s="400">
        <v>75</v>
      </c>
      <c r="M51" s="400">
        <v>68</v>
      </c>
      <c r="N51" s="400">
        <v>77</v>
      </c>
      <c r="O51" s="412">
        <v>533</v>
      </c>
      <c r="P51" s="437"/>
      <c r="Q51" s="903"/>
    </row>
    <row r="52" spans="1:17" x14ac:dyDescent="0.25">
      <c r="A52" s="433"/>
      <c r="B52" s="399" t="s">
        <v>236</v>
      </c>
      <c r="C52" s="442">
        <v>593</v>
      </c>
      <c r="D52" s="442">
        <v>598</v>
      </c>
      <c r="E52" s="442">
        <v>693</v>
      </c>
      <c r="F52" s="400">
        <v>686</v>
      </c>
      <c r="G52" s="400">
        <v>694</v>
      </c>
      <c r="H52" s="400">
        <v>721</v>
      </c>
      <c r="I52" s="400">
        <v>574</v>
      </c>
      <c r="J52" s="400">
        <v>696</v>
      </c>
      <c r="K52" s="400">
        <v>626</v>
      </c>
      <c r="L52" s="400">
        <v>702</v>
      </c>
      <c r="M52" s="400">
        <v>839</v>
      </c>
      <c r="N52" s="400">
        <v>740</v>
      </c>
      <c r="O52" s="412">
        <v>8162</v>
      </c>
      <c r="P52" s="437"/>
      <c r="Q52" s="903"/>
    </row>
    <row r="53" spans="1:17" x14ac:dyDescent="0.25">
      <c r="A53" s="433"/>
      <c r="B53" s="399" t="s">
        <v>237</v>
      </c>
      <c r="C53" s="442">
        <v>663</v>
      </c>
      <c r="D53" s="442">
        <v>667</v>
      </c>
      <c r="E53" s="442">
        <v>696</v>
      </c>
      <c r="F53" s="400">
        <v>777</v>
      </c>
      <c r="G53" s="400">
        <v>715</v>
      </c>
      <c r="H53" s="400">
        <v>718</v>
      </c>
      <c r="I53" s="400">
        <v>650</v>
      </c>
      <c r="J53" s="400">
        <v>578</v>
      </c>
      <c r="K53" s="400">
        <v>572</v>
      </c>
      <c r="L53" s="400">
        <v>626</v>
      </c>
      <c r="M53" s="400">
        <v>630</v>
      </c>
      <c r="N53" s="400">
        <v>621</v>
      </c>
      <c r="O53" s="412">
        <v>7913</v>
      </c>
      <c r="P53" s="437"/>
      <c r="Q53" s="903"/>
    </row>
    <row r="54" spans="1:17" x14ac:dyDescent="0.25">
      <c r="A54" s="433"/>
      <c r="B54" s="399" t="s">
        <v>238</v>
      </c>
      <c r="C54" s="442">
        <v>34</v>
      </c>
      <c r="D54" s="442">
        <v>34</v>
      </c>
      <c r="E54" s="442">
        <v>36</v>
      </c>
      <c r="F54" s="400">
        <v>34</v>
      </c>
      <c r="G54" s="400">
        <v>34</v>
      </c>
      <c r="H54" s="400">
        <v>92</v>
      </c>
      <c r="I54" s="400">
        <v>64</v>
      </c>
      <c r="J54" s="400">
        <v>49</v>
      </c>
      <c r="K54" s="400">
        <v>45</v>
      </c>
      <c r="L54" s="400">
        <v>37</v>
      </c>
      <c r="M54" s="400">
        <v>37</v>
      </c>
      <c r="N54" s="400">
        <v>185</v>
      </c>
      <c r="O54" s="412">
        <v>681</v>
      </c>
      <c r="P54" s="437"/>
      <c r="Q54" s="903"/>
    </row>
    <row r="55" spans="1:17" x14ac:dyDescent="0.25">
      <c r="A55" s="433"/>
      <c r="B55" s="399" t="s">
        <v>239</v>
      </c>
      <c r="C55" s="442">
        <v>480</v>
      </c>
      <c r="D55" s="442">
        <v>554</v>
      </c>
      <c r="E55" s="442">
        <v>381</v>
      </c>
      <c r="F55" s="400">
        <v>555</v>
      </c>
      <c r="G55" s="400">
        <v>502</v>
      </c>
      <c r="H55" s="400">
        <v>468</v>
      </c>
      <c r="I55" s="400">
        <v>588</v>
      </c>
      <c r="J55" s="400">
        <v>536</v>
      </c>
      <c r="K55" s="400">
        <v>506</v>
      </c>
      <c r="L55" s="400">
        <v>561</v>
      </c>
      <c r="M55" s="400">
        <v>519</v>
      </c>
      <c r="N55" s="400">
        <v>709</v>
      </c>
      <c r="O55" s="412">
        <v>6359</v>
      </c>
      <c r="P55" s="437"/>
      <c r="Q55" s="903"/>
    </row>
    <row r="56" spans="1:17" x14ac:dyDescent="0.25">
      <c r="A56" s="433"/>
      <c r="B56" s="399" t="s">
        <v>240</v>
      </c>
      <c r="C56" s="442">
        <v>204</v>
      </c>
      <c r="D56" s="442">
        <v>210</v>
      </c>
      <c r="E56" s="442">
        <v>292</v>
      </c>
      <c r="F56" s="400">
        <v>288</v>
      </c>
      <c r="G56" s="400">
        <v>263</v>
      </c>
      <c r="H56" s="400">
        <v>263</v>
      </c>
      <c r="I56" s="400">
        <v>209</v>
      </c>
      <c r="J56" s="400">
        <v>191</v>
      </c>
      <c r="K56" s="400">
        <v>221</v>
      </c>
      <c r="L56" s="400">
        <v>228</v>
      </c>
      <c r="M56" s="400">
        <v>356</v>
      </c>
      <c r="N56" s="400">
        <v>268</v>
      </c>
      <c r="O56" s="412">
        <v>2993</v>
      </c>
      <c r="P56" s="437"/>
      <c r="Q56" s="903"/>
    </row>
    <row r="57" spans="1:17" x14ac:dyDescent="0.25">
      <c r="A57" s="433"/>
      <c r="B57" s="399" t="s">
        <v>241</v>
      </c>
      <c r="C57" s="442">
        <v>1331</v>
      </c>
      <c r="D57" s="442">
        <v>1402</v>
      </c>
      <c r="E57" s="442">
        <v>1415</v>
      </c>
      <c r="F57" s="400">
        <v>1517</v>
      </c>
      <c r="G57" s="400">
        <v>1521</v>
      </c>
      <c r="H57" s="400">
        <v>1657</v>
      </c>
      <c r="I57" s="400">
        <v>1609</v>
      </c>
      <c r="J57" s="400">
        <v>1693</v>
      </c>
      <c r="K57" s="400">
        <v>1630</v>
      </c>
      <c r="L57" s="400">
        <v>1880</v>
      </c>
      <c r="M57" s="400">
        <v>1620</v>
      </c>
      <c r="N57" s="400">
        <v>1873</v>
      </c>
      <c r="O57" s="412">
        <v>19148</v>
      </c>
      <c r="P57" s="437"/>
      <c r="Q57" s="903"/>
    </row>
    <row r="58" spans="1:17" x14ac:dyDescent="0.25">
      <c r="A58" s="433"/>
      <c r="B58" s="399" t="s">
        <v>242</v>
      </c>
      <c r="C58" s="442">
        <v>85</v>
      </c>
      <c r="D58" s="442">
        <v>85</v>
      </c>
      <c r="E58" s="442">
        <v>124</v>
      </c>
      <c r="F58" s="400">
        <v>126</v>
      </c>
      <c r="G58" s="400">
        <v>123</v>
      </c>
      <c r="H58" s="400">
        <v>117</v>
      </c>
      <c r="I58" s="400">
        <v>114</v>
      </c>
      <c r="J58" s="400">
        <v>60</v>
      </c>
      <c r="K58" s="400">
        <v>62</v>
      </c>
      <c r="L58" s="400">
        <v>92</v>
      </c>
      <c r="M58" s="400">
        <v>116</v>
      </c>
      <c r="N58" s="400">
        <v>110</v>
      </c>
      <c r="O58" s="412">
        <v>1214</v>
      </c>
      <c r="P58" s="437"/>
      <c r="Q58" s="903"/>
    </row>
    <row r="59" spans="1:17" x14ac:dyDescent="0.25">
      <c r="A59" s="433"/>
      <c r="B59" s="399" t="s">
        <v>243</v>
      </c>
      <c r="C59" s="442">
        <v>114</v>
      </c>
      <c r="D59" s="442">
        <v>114</v>
      </c>
      <c r="E59" s="442">
        <v>116</v>
      </c>
      <c r="F59" s="400">
        <v>239</v>
      </c>
      <c r="G59" s="400">
        <v>125</v>
      </c>
      <c r="H59" s="400">
        <v>0</v>
      </c>
      <c r="I59" s="400">
        <v>123</v>
      </c>
      <c r="J59" s="400">
        <v>0</v>
      </c>
      <c r="K59" s="400">
        <v>0</v>
      </c>
      <c r="L59" s="400">
        <v>98</v>
      </c>
      <c r="M59" s="400">
        <v>113</v>
      </c>
      <c r="N59" s="400">
        <v>0</v>
      </c>
      <c r="O59" s="412">
        <v>1042</v>
      </c>
      <c r="P59" s="437"/>
      <c r="Q59" s="903"/>
    </row>
    <row r="60" spans="1:17" x14ac:dyDescent="0.25">
      <c r="A60" s="433"/>
      <c r="B60" s="399" t="s">
        <v>244</v>
      </c>
      <c r="C60" s="442">
        <v>15</v>
      </c>
      <c r="D60" s="442">
        <v>33</v>
      </c>
      <c r="E60" s="442">
        <v>19</v>
      </c>
      <c r="F60" s="400">
        <v>19</v>
      </c>
      <c r="G60" s="400">
        <v>19</v>
      </c>
      <c r="H60" s="400">
        <v>0</v>
      </c>
      <c r="I60" s="400">
        <v>0</v>
      </c>
      <c r="J60" s="400">
        <v>0</v>
      </c>
      <c r="K60" s="400">
        <v>0</v>
      </c>
      <c r="L60" s="400">
        <v>0</v>
      </c>
      <c r="M60" s="400">
        <v>0</v>
      </c>
      <c r="N60" s="400">
        <v>0</v>
      </c>
      <c r="O60" s="412">
        <v>105</v>
      </c>
      <c r="P60" s="437"/>
      <c r="Q60" s="903"/>
    </row>
    <row r="61" spans="1:17" ht="25.5" x14ac:dyDescent="0.25">
      <c r="A61" s="433"/>
      <c r="B61" s="399" t="s">
        <v>245</v>
      </c>
      <c r="C61" s="442">
        <v>462</v>
      </c>
      <c r="D61" s="442">
        <v>405</v>
      </c>
      <c r="E61" s="442">
        <v>520</v>
      </c>
      <c r="F61" s="400">
        <v>578</v>
      </c>
      <c r="G61" s="400">
        <v>439</v>
      </c>
      <c r="H61" s="400">
        <v>643</v>
      </c>
      <c r="I61" s="400">
        <v>578</v>
      </c>
      <c r="J61" s="400">
        <v>0</v>
      </c>
      <c r="K61" s="400">
        <v>493</v>
      </c>
      <c r="L61" s="400">
        <v>493</v>
      </c>
      <c r="M61" s="400">
        <v>503</v>
      </c>
      <c r="N61" s="400">
        <v>508</v>
      </c>
      <c r="O61" s="412">
        <v>5622</v>
      </c>
      <c r="P61" s="437"/>
      <c r="Q61" s="903"/>
    </row>
    <row r="62" spans="1:17" x14ac:dyDescent="0.25">
      <c r="A62" s="433"/>
      <c r="B62" s="413" t="s">
        <v>246</v>
      </c>
      <c r="C62" s="442">
        <v>0</v>
      </c>
      <c r="D62" s="442">
        <v>0</v>
      </c>
      <c r="E62" s="442">
        <v>0</v>
      </c>
      <c r="F62" s="400">
        <v>0</v>
      </c>
      <c r="G62" s="400">
        <v>0</v>
      </c>
      <c r="H62" s="400">
        <v>0</v>
      </c>
      <c r="I62" s="400">
        <v>0</v>
      </c>
      <c r="J62" s="400">
        <v>0</v>
      </c>
      <c r="K62" s="400">
        <v>0</v>
      </c>
      <c r="L62" s="400">
        <v>0</v>
      </c>
      <c r="M62" s="400">
        <v>0</v>
      </c>
      <c r="N62" s="400">
        <v>0</v>
      </c>
      <c r="O62" s="412">
        <v>0</v>
      </c>
      <c r="P62" s="437"/>
      <c r="Q62" s="903"/>
    </row>
    <row r="63" spans="1:17" x14ac:dyDescent="0.25">
      <c r="A63" s="433"/>
      <c r="B63" s="413" t="s">
        <v>247</v>
      </c>
      <c r="C63" s="442">
        <v>0</v>
      </c>
      <c r="D63" s="442">
        <v>0</v>
      </c>
      <c r="E63" s="442">
        <v>0</v>
      </c>
      <c r="F63" s="400">
        <v>0</v>
      </c>
      <c r="G63" s="400">
        <v>0</v>
      </c>
      <c r="H63" s="400">
        <v>0</v>
      </c>
      <c r="I63" s="400">
        <v>0</v>
      </c>
      <c r="J63" s="400">
        <v>0</v>
      </c>
      <c r="K63" s="400">
        <v>0</v>
      </c>
      <c r="L63" s="400">
        <v>0</v>
      </c>
      <c r="M63" s="400">
        <v>0</v>
      </c>
      <c r="N63" s="400">
        <v>0</v>
      </c>
      <c r="O63" s="412">
        <v>0</v>
      </c>
      <c r="P63" s="437"/>
      <c r="Q63" s="903"/>
    </row>
    <row r="64" spans="1:17" x14ac:dyDescent="0.25">
      <c r="A64" s="433"/>
      <c r="B64" s="413" t="s">
        <v>248</v>
      </c>
      <c r="C64" s="442">
        <v>115</v>
      </c>
      <c r="D64" s="442">
        <v>113</v>
      </c>
      <c r="E64" s="442">
        <v>117</v>
      </c>
      <c r="F64" s="400">
        <v>117</v>
      </c>
      <c r="G64" s="400">
        <v>117</v>
      </c>
      <c r="H64" s="400">
        <v>0</v>
      </c>
      <c r="I64" s="400">
        <v>0</v>
      </c>
      <c r="J64" s="400">
        <v>0</v>
      </c>
      <c r="K64" s="400">
        <v>0</v>
      </c>
      <c r="L64" s="400">
        <v>0</v>
      </c>
      <c r="M64" s="400">
        <v>0</v>
      </c>
      <c r="N64" s="400">
        <v>0</v>
      </c>
      <c r="O64" s="412">
        <v>579</v>
      </c>
      <c r="P64" s="437"/>
      <c r="Q64" s="903"/>
    </row>
    <row r="65" spans="1:17" x14ac:dyDescent="0.25">
      <c r="A65" s="433"/>
      <c r="B65" s="413" t="s">
        <v>249</v>
      </c>
      <c r="C65" s="442">
        <v>125</v>
      </c>
      <c r="D65" s="442">
        <v>123</v>
      </c>
      <c r="E65" s="442">
        <v>129</v>
      </c>
      <c r="F65" s="400">
        <v>131</v>
      </c>
      <c r="G65" s="400">
        <v>137</v>
      </c>
      <c r="H65" s="400">
        <v>156</v>
      </c>
      <c r="I65" s="400">
        <v>109</v>
      </c>
      <c r="J65" s="400">
        <v>105</v>
      </c>
      <c r="K65" s="400">
        <v>97</v>
      </c>
      <c r="L65" s="400">
        <v>103</v>
      </c>
      <c r="M65" s="400">
        <v>112</v>
      </c>
      <c r="N65" s="400">
        <v>114</v>
      </c>
      <c r="O65" s="412">
        <v>1441</v>
      </c>
      <c r="P65" s="437"/>
      <c r="Q65" s="903"/>
    </row>
    <row r="66" spans="1:17" x14ac:dyDescent="0.25">
      <c r="A66" s="433"/>
      <c r="B66" s="413" t="s">
        <v>250</v>
      </c>
      <c r="C66" s="442">
        <v>0</v>
      </c>
      <c r="D66" s="442">
        <v>0</v>
      </c>
      <c r="E66" s="442">
        <v>0</v>
      </c>
      <c r="F66" s="400">
        <v>0</v>
      </c>
      <c r="G66" s="400">
        <v>0</v>
      </c>
      <c r="H66" s="400">
        <v>0</v>
      </c>
      <c r="I66" s="400">
        <v>0</v>
      </c>
      <c r="J66" s="400">
        <v>0</v>
      </c>
      <c r="K66" s="400">
        <v>0</v>
      </c>
      <c r="L66" s="400">
        <v>0</v>
      </c>
      <c r="M66" s="400">
        <v>0</v>
      </c>
      <c r="N66" s="400">
        <v>0</v>
      </c>
      <c r="O66" s="412">
        <v>0</v>
      </c>
      <c r="P66" s="437"/>
      <c r="Q66" s="903"/>
    </row>
    <row r="67" spans="1:17" x14ac:dyDescent="0.25">
      <c r="A67" s="433"/>
      <c r="B67" s="414" t="s">
        <v>251</v>
      </c>
      <c r="C67" s="442">
        <v>0</v>
      </c>
      <c r="D67" s="442">
        <v>0</v>
      </c>
      <c r="E67" s="442">
        <v>0</v>
      </c>
      <c r="F67" s="400">
        <v>0</v>
      </c>
      <c r="G67" s="400">
        <v>0</v>
      </c>
      <c r="H67" s="400">
        <v>0</v>
      </c>
      <c r="I67" s="400">
        <v>0</v>
      </c>
      <c r="J67" s="400">
        <v>0</v>
      </c>
      <c r="K67" s="400">
        <v>0</v>
      </c>
      <c r="L67" s="400">
        <v>0</v>
      </c>
      <c r="M67" s="400">
        <v>0</v>
      </c>
      <c r="N67" s="400">
        <v>0</v>
      </c>
      <c r="O67" s="412">
        <v>0</v>
      </c>
      <c r="P67" s="437"/>
      <c r="Q67" s="903"/>
    </row>
    <row r="68" spans="1:17" x14ac:dyDescent="0.25">
      <c r="A68" s="433"/>
      <c r="B68" s="413" t="s">
        <v>252</v>
      </c>
      <c r="C68" s="442">
        <v>0</v>
      </c>
      <c r="D68" s="442">
        <v>0</v>
      </c>
      <c r="E68" s="442">
        <v>0</v>
      </c>
      <c r="F68" s="400">
        <v>0</v>
      </c>
      <c r="G68" s="400">
        <v>0</v>
      </c>
      <c r="H68" s="400">
        <v>0</v>
      </c>
      <c r="I68" s="400">
        <v>0</v>
      </c>
      <c r="J68" s="400">
        <v>0</v>
      </c>
      <c r="K68" s="400">
        <v>0</v>
      </c>
      <c r="L68" s="400">
        <v>0</v>
      </c>
      <c r="M68" s="400">
        <v>0</v>
      </c>
      <c r="N68" s="400">
        <v>0</v>
      </c>
      <c r="O68" s="412">
        <v>0</v>
      </c>
      <c r="P68" s="437"/>
      <c r="Q68" s="903"/>
    </row>
    <row r="69" spans="1:17" x14ac:dyDescent="0.25">
      <c r="A69" s="433"/>
      <c r="B69" s="413" t="s">
        <v>253</v>
      </c>
      <c r="C69" s="442">
        <v>2</v>
      </c>
      <c r="D69" s="442">
        <v>2</v>
      </c>
      <c r="E69" s="442">
        <v>2</v>
      </c>
      <c r="F69" s="400">
        <v>0</v>
      </c>
      <c r="G69" s="400">
        <v>0</v>
      </c>
      <c r="H69" s="400">
        <v>0</v>
      </c>
      <c r="I69" s="400">
        <v>0</v>
      </c>
      <c r="J69" s="400">
        <v>0</v>
      </c>
      <c r="K69" s="400">
        <v>0</v>
      </c>
      <c r="L69" s="400">
        <v>0</v>
      </c>
      <c r="M69" s="400">
        <v>0</v>
      </c>
      <c r="N69" s="400">
        <v>0</v>
      </c>
      <c r="O69" s="412">
        <v>6</v>
      </c>
      <c r="P69" s="437"/>
      <c r="Q69" s="903"/>
    </row>
    <row r="70" spans="1:17" x14ac:dyDescent="0.25">
      <c r="A70" s="433"/>
      <c r="B70" s="413" t="s">
        <v>254</v>
      </c>
      <c r="C70" s="442">
        <v>0</v>
      </c>
      <c r="D70" s="442">
        <v>0</v>
      </c>
      <c r="E70" s="442">
        <v>0</v>
      </c>
      <c r="F70" s="400">
        <v>0</v>
      </c>
      <c r="G70" s="400">
        <v>0</v>
      </c>
      <c r="H70" s="400">
        <v>0</v>
      </c>
      <c r="I70" s="400">
        <v>0</v>
      </c>
      <c r="J70" s="400">
        <v>0</v>
      </c>
      <c r="K70" s="400">
        <v>0</v>
      </c>
      <c r="L70" s="400">
        <v>0</v>
      </c>
      <c r="M70" s="400">
        <v>0</v>
      </c>
      <c r="N70" s="400">
        <v>0</v>
      </c>
      <c r="O70" s="412">
        <v>0</v>
      </c>
      <c r="P70" s="437"/>
      <c r="Q70" s="903"/>
    </row>
    <row r="71" spans="1:17" x14ac:dyDescent="0.25">
      <c r="A71" s="433"/>
      <c r="B71" s="414" t="s">
        <v>255</v>
      </c>
      <c r="C71" s="442">
        <v>0</v>
      </c>
      <c r="D71" s="442">
        <v>11</v>
      </c>
      <c r="E71" s="442">
        <v>11</v>
      </c>
      <c r="F71" s="400">
        <v>0</v>
      </c>
      <c r="G71" s="400">
        <v>11</v>
      </c>
      <c r="H71" s="400">
        <v>11</v>
      </c>
      <c r="I71" s="400">
        <v>0</v>
      </c>
      <c r="J71" s="400">
        <v>6</v>
      </c>
      <c r="K71" s="400">
        <v>6</v>
      </c>
      <c r="L71" s="400">
        <v>0</v>
      </c>
      <c r="M71" s="400">
        <v>0</v>
      </c>
      <c r="N71" s="400">
        <v>0</v>
      </c>
      <c r="O71" s="412">
        <v>56</v>
      </c>
      <c r="P71" s="437"/>
      <c r="Q71" s="903"/>
    </row>
    <row r="72" spans="1:17" x14ac:dyDescent="0.25">
      <c r="A72" s="433"/>
      <c r="B72" s="413" t="s">
        <v>256</v>
      </c>
      <c r="C72" s="442">
        <v>0</v>
      </c>
      <c r="D72" s="442">
        <v>0</v>
      </c>
      <c r="E72" s="442">
        <v>0</v>
      </c>
      <c r="F72" s="400">
        <v>0</v>
      </c>
      <c r="G72" s="400">
        <v>0</v>
      </c>
      <c r="H72" s="400">
        <v>0</v>
      </c>
      <c r="I72" s="400">
        <v>0</v>
      </c>
      <c r="J72" s="400">
        <v>0</v>
      </c>
      <c r="K72" s="400">
        <v>0</v>
      </c>
      <c r="L72" s="400">
        <v>0</v>
      </c>
      <c r="M72" s="400">
        <v>0</v>
      </c>
      <c r="N72" s="400">
        <v>0</v>
      </c>
      <c r="O72" s="412">
        <v>0</v>
      </c>
      <c r="P72" s="437"/>
      <c r="Q72" s="903"/>
    </row>
    <row r="73" spans="1:17" x14ac:dyDescent="0.25">
      <c r="A73" s="433"/>
      <c r="B73" s="413" t="s">
        <v>257</v>
      </c>
      <c r="C73" s="442">
        <v>13</v>
      </c>
      <c r="D73" s="442">
        <v>13</v>
      </c>
      <c r="E73" s="442">
        <v>13</v>
      </c>
      <c r="F73" s="400">
        <v>26</v>
      </c>
      <c r="G73" s="400">
        <v>21</v>
      </c>
      <c r="H73" s="400">
        <v>60</v>
      </c>
      <c r="I73" s="400">
        <v>32</v>
      </c>
      <c r="J73" s="400">
        <v>24</v>
      </c>
      <c r="K73" s="400">
        <v>20</v>
      </c>
      <c r="L73" s="400">
        <v>23</v>
      </c>
      <c r="M73" s="400">
        <v>22</v>
      </c>
      <c r="N73" s="400">
        <v>39</v>
      </c>
      <c r="O73" s="412">
        <v>306</v>
      </c>
      <c r="P73" s="437"/>
      <c r="Q73" s="903"/>
    </row>
    <row r="74" spans="1:17" x14ac:dyDescent="0.25">
      <c r="A74" s="433"/>
      <c r="B74" s="413" t="s">
        <v>258</v>
      </c>
      <c r="C74" s="442">
        <v>0</v>
      </c>
      <c r="D74" s="442">
        <v>0</v>
      </c>
      <c r="E74" s="442">
        <v>0</v>
      </c>
      <c r="F74" s="400">
        <v>0</v>
      </c>
      <c r="G74" s="400">
        <v>0</v>
      </c>
      <c r="H74" s="400">
        <v>0</v>
      </c>
      <c r="I74" s="400">
        <v>0</v>
      </c>
      <c r="J74" s="400">
        <v>0</v>
      </c>
      <c r="K74" s="400">
        <v>0</v>
      </c>
      <c r="L74" s="400">
        <v>0</v>
      </c>
      <c r="M74" s="400">
        <v>0</v>
      </c>
      <c r="N74" s="400">
        <v>0</v>
      </c>
      <c r="O74" s="412">
        <v>0</v>
      </c>
      <c r="P74" s="437"/>
      <c r="Q74" s="903"/>
    </row>
    <row r="75" spans="1:17" x14ac:dyDescent="0.25">
      <c r="A75" s="433"/>
      <c r="B75" s="413" t="s">
        <v>259</v>
      </c>
      <c r="C75" s="442">
        <v>29</v>
      </c>
      <c r="D75" s="442">
        <v>63</v>
      </c>
      <c r="E75" s="442">
        <v>65</v>
      </c>
      <c r="F75" s="400">
        <v>114</v>
      </c>
      <c r="G75" s="400">
        <v>122</v>
      </c>
      <c r="H75" s="400">
        <v>135</v>
      </c>
      <c r="I75" s="400">
        <v>109</v>
      </c>
      <c r="J75" s="400">
        <v>65</v>
      </c>
      <c r="K75" s="400">
        <v>79</v>
      </c>
      <c r="L75" s="400">
        <v>101</v>
      </c>
      <c r="M75" s="400">
        <v>77</v>
      </c>
      <c r="N75" s="400">
        <v>82</v>
      </c>
      <c r="O75" s="412">
        <v>1041</v>
      </c>
      <c r="P75" s="437"/>
      <c r="Q75" s="903"/>
    </row>
    <row r="76" spans="1:17" x14ac:dyDescent="0.25">
      <c r="A76" s="433"/>
      <c r="B76" s="414" t="s">
        <v>260</v>
      </c>
      <c r="C76" s="442">
        <v>0</v>
      </c>
      <c r="D76" s="442">
        <v>0</v>
      </c>
      <c r="E76" s="442">
        <v>0</v>
      </c>
      <c r="F76" s="400">
        <v>0</v>
      </c>
      <c r="G76" s="400">
        <v>0</v>
      </c>
      <c r="H76" s="400">
        <v>0</v>
      </c>
      <c r="I76" s="400">
        <v>0</v>
      </c>
      <c r="J76" s="400">
        <v>0</v>
      </c>
      <c r="K76" s="400">
        <v>0</v>
      </c>
      <c r="L76" s="400">
        <v>0</v>
      </c>
      <c r="M76" s="400">
        <v>0</v>
      </c>
      <c r="N76" s="400">
        <v>0</v>
      </c>
      <c r="O76" s="412">
        <v>0</v>
      </c>
      <c r="P76" s="437"/>
      <c r="Q76" s="903"/>
    </row>
    <row r="77" spans="1:17" x14ac:dyDescent="0.25">
      <c r="A77" s="433"/>
      <c r="B77" s="414" t="s">
        <v>261</v>
      </c>
      <c r="C77" s="442">
        <v>0</v>
      </c>
      <c r="D77" s="442">
        <v>0</v>
      </c>
      <c r="E77" s="442">
        <v>0</v>
      </c>
      <c r="F77" s="400">
        <v>0</v>
      </c>
      <c r="G77" s="400">
        <v>0</v>
      </c>
      <c r="H77" s="400">
        <v>0</v>
      </c>
      <c r="I77" s="400">
        <v>0</v>
      </c>
      <c r="J77" s="400">
        <v>0</v>
      </c>
      <c r="K77" s="400">
        <v>0</v>
      </c>
      <c r="L77" s="400">
        <v>0</v>
      </c>
      <c r="M77" s="400">
        <v>0</v>
      </c>
      <c r="N77" s="400">
        <v>0</v>
      </c>
      <c r="O77" s="412">
        <v>0</v>
      </c>
      <c r="P77" s="437"/>
      <c r="Q77" s="903"/>
    </row>
    <row r="78" spans="1:17" ht="25.5" x14ac:dyDescent="0.25">
      <c r="A78" s="433"/>
      <c r="B78" s="413" t="s">
        <v>262</v>
      </c>
      <c r="C78" s="442">
        <v>0</v>
      </c>
      <c r="D78" s="442">
        <v>0</v>
      </c>
      <c r="E78" s="442">
        <v>0</v>
      </c>
      <c r="F78" s="400">
        <v>0</v>
      </c>
      <c r="G78" s="400">
        <v>0</v>
      </c>
      <c r="H78" s="400">
        <v>0</v>
      </c>
      <c r="I78" s="400">
        <v>0</v>
      </c>
      <c r="J78" s="400">
        <v>0</v>
      </c>
      <c r="K78" s="400">
        <v>0</v>
      </c>
      <c r="L78" s="400">
        <v>0</v>
      </c>
      <c r="M78" s="400">
        <v>0</v>
      </c>
      <c r="N78" s="400">
        <v>0</v>
      </c>
      <c r="O78" s="412">
        <v>0</v>
      </c>
      <c r="P78" s="437"/>
      <c r="Q78" s="903"/>
    </row>
    <row r="79" spans="1:17" x14ac:dyDescent="0.25">
      <c r="A79" s="433"/>
      <c r="B79" s="414" t="s">
        <v>263</v>
      </c>
      <c r="C79" s="442">
        <v>0</v>
      </c>
      <c r="D79" s="442">
        <v>0</v>
      </c>
      <c r="E79" s="442">
        <v>0</v>
      </c>
      <c r="F79" s="400">
        <v>0</v>
      </c>
      <c r="G79" s="400">
        <v>0</v>
      </c>
      <c r="H79" s="400">
        <v>0</v>
      </c>
      <c r="I79" s="400">
        <v>0</v>
      </c>
      <c r="J79" s="400">
        <v>0</v>
      </c>
      <c r="K79" s="400">
        <v>0</v>
      </c>
      <c r="L79" s="400">
        <v>0</v>
      </c>
      <c r="M79" s="400">
        <v>0</v>
      </c>
      <c r="N79" s="400">
        <v>0</v>
      </c>
      <c r="O79" s="412">
        <v>0</v>
      </c>
      <c r="P79" s="437"/>
      <c r="Q79" s="903"/>
    </row>
    <row r="80" spans="1:17" x14ac:dyDescent="0.25">
      <c r="A80" s="433"/>
      <c r="B80" s="413" t="s">
        <v>264</v>
      </c>
      <c r="C80" s="442">
        <v>2</v>
      </c>
      <c r="D80" s="442">
        <v>2</v>
      </c>
      <c r="E80" s="442">
        <v>2</v>
      </c>
      <c r="F80" s="400">
        <v>2</v>
      </c>
      <c r="G80" s="400">
        <v>2</v>
      </c>
      <c r="H80" s="400">
        <v>2</v>
      </c>
      <c r="I80" s="400">
        <v>2</v>
      </c>
      <c r="J80" s="400">
        <v>2</v>
      </c>
      <c r="K80" s="400">
        <v>2</v>
      </c>
      <c r="L80" s="400">
        <v>2</v>
      </c>
      <c r="M80" s="400">
        <v>2</v>
      </c>
      <c r="N80" s="400">
        <v>2</v>
      </c>
      <c r="O80" s="412">
        <v>24</v>
      </c>
      <c r="P80" s="437"/>
      <c r="Q80" s="903"/>
    </row>
    <row r="81" spans="1:17" x14ac:dyDescent="0.25">
      <c r="A81" s="433"/>
      <c r="B81" s="413" t="s">
        <v>265</v>
      </c>
      <c r="C81" s="442">
        <v>61</v>
      </c>
      <c r="D81" s="442">
        <v>125</v>
      </c>
      <c r="E81" s="442">
        <v>55</v>
      </c>
      <c r="F81" s="400">
        <v>64</v>
      </c>
      <c r="G81" s="400">
        <v>46</v>
      </c>
      <c r="H81" s="400">
        <v>48</v>
      </c>
      <c r="I81" s="400">
        <v>80</v>
      </c>
      <c r="J81" s="400">
        <v>75</v>
      </c>
      <c r="K81" s="400">
        <v>75</v>
      </c>
      <c r="L81" s="400">
        <v>75</v>
      </c>
      <c r="M81" s="400">
        <v>75</v>
      </c>
      <c r="N81" s="400">
        <v>75</v>
      </c>
      <c r="O81" s="412">
        <v>854</v>
      </c>
      <c r="P81" s="437"/>
      <c r="Q81" s="903"/>
    </row>
    <row r="82" spans="1:17" x14ac:dyDescent="0.25">
      <c r="A82" s="433"/>
      <c r="B82" s="414" t="s">
        <v>266</v>
      </c>
      <c r="C82" s="442">
        <v>261</v>
      </c>
      <c r="D82" s="442">
        <v>275</v>
      </c>
      <c r="E82" s="442">
        <v>259</v>
      </c>
      <c r="F82" s="400">
        <v>315</v>
      </c>
      <c r="G82" s="400">
        <v>276</v>
      </c>
      <c r="H82" s="400">
        <v>318</v>
      </c>
      <c r="I82" s="400">
        <v>161</v>
      </c>
      <c r="J82" s="400">
        <v>140</v>
      </c>
      <c r="K82" s="400">
        <v>152</v>
      </c>
      <c r="L82" s="400">
        <v>144</v>
      </c>
      <c r="M82" s="400">
        <v>161</v>
      </c>
      <c r="N82" s="400">
        <v>151</v>
      </c>
      <c r="O82" s="412">
        <v>2613</v>
      </c>
      <c r="P82" s="437"/>
      <c r="Q82" s="903"/>
    </row>
    <row r="83" spans="1:17" x14ac:dyDescent="0.25">
      <c r="A83" s="433"/>
      <c r="B83" s="413" t="s">
        <v>267</v>
      </c>
      <c r="C83" s="442">
        <v>0</v>
      </c>
      <c r="D83" s="442">
        <v>0</v>
      </c>
      <c r="E83" s="442">
        <v>0</v>
      </c>
      <c r="F83" s="400">
        <v>0</v>
      </c>
      <c r="G83" s="400">
        <v>0</v>
      </c>
      <c r="H83" s="400">
        <v>0</v>
      </c>
      <c r="I83" s="400">
        <v>0</v>
      </c>
      <c r="J83" s="400">
        <v>0</v>
      </c>
      <c r="K83" s="400">
        <v>0</v>
      </c>
      <c r="L83" s="400">
        <v>0</v>
      </c>
      <c r="M83" s="400">
        <v>0</v>
      </c>
      <c r="N83" s="400">
        <v>0</v>
      </c>
      <c r="O83" s="412">
        <v>0</v>
      </c>
      <c r="P83" s="437"/>
      <c r="Q83" s="903"/>
    </row>
    <row r="84" spans="1:17" x14ac:dyDescent="0.25">
      <c r="A84" s="433"/>
      <c r="B84" s="413" t="s">
        <v>268</v>
      </c>
      <c r="C84" s="442">
        <v>0</v>
      </c>
      <c r="D84" s="442">
        <v>0</v>
      </c>
      <c r="E84" s="442">
        <v>0</v>
      </c>
      <c r="F84" s="400">
        <v>0</v>
      </c>
      <c r="G84" s="400">
        <v>0</v>
      </c>
      <c r="H84" s="400">
        <v>0</v>
      </c>
      <c r="I84" s="400">
        <v>0</v>
      </c>
      <c r="J84" s="400">
        <v>0</v>
      </c>
      <c r="K84" s="400">
        <v>0</v>
      </c>
      <c r="L84" s="400">
        <v>0</v>
      </c>
      <c r="M84" s="400">
        <v>0</v>
      </c>
      <c r="N84" s="400">
        <v>0</v>
      </c>
      <c r="O84" s="412">
        <v>0</v>
      </c>
      <c r="P84" s="437"/>
      <c r="Q84" s="903"/>
    </row>
    <row r="85" spans="1:17" x14ac:dyDescent="0.25">
      <c r="A85" s="433"/>
      <c r="B85" s="414" t="s">
        <v>269</v>
      </c>
      <c r="C85" s="442">
        <v>0</v>
      </c>
      <c r="D85" s="442">
        <v>0</v>
      </c>
      <c r="E85" s="442">
        <v>0</v>
      </c>
      <c r="F85" s="400">
        <v>0</v>
      </c>
      <c r="G85" s="400">
        <v>0</v>
      </c>
      <c r="H85" s="400">
        <v>0</v>
      </c>
      <c r="I85" s="400">
        <v>0</v>
      </c>
      <c r="J85" s="400">
        <v>0</v>
      </c>
      <c r="K85" s="400">
        <v>0</v>
      </c>
      <c r="L85" s="400">
        <v>0</v>
      </c>
      <c r="M85" s="400">
        <v>0</v>
      </c>
      <c r="N85" s="400">
        <v>0</v>
      </c>
      <c r="O85" s="412">
        <v>0</v>
      </c>
      <c r="P85" s="437"/>
      <c r="Q85" s="903"/>
    </row>
    <row r="86" spans="1:17" x14ac:dyDescent="0.25">
      <c r="A86" s="433"/>
      <c r="B86" s="413" t="s">
        <v>270</v>
      </c>
      <c r="C86" s="442">
        <v>764</v>
      </c>
      <c r="D86" s="442">
        <v>858</v>
      </c>
      <c r="E86" s="442">
        <v>893</v>
      </c>
      <c r="F86" s="400">
        <v>906</v>
      </c>
      <c r="G86" s="400">
        <v>866</v>
      </c>
      <c r="H86" s="400">
        <v>833</v>
      </c>
      <c r="I86" s="400">
        <v>832</v>
      </c>
      <c r="J86" s="400">
        <v>774</v>
      </c>
      <c r="K86" s="400">
        <v>851</v>
      </c>
      <c r="L86" s="400">
        <v>788</v>
      </c>
      <c r="M86" s="400">
        <v>772</v>
      </c>
      <c r="N86" s="400">
        <v>792</v>
      </c>
      <c r="O86" s="412">
        <v>9929</v>
      </c>
      <c r="P86" s="437"/>
      <c r="Q86" s="903"/>
    </row>
    <row r="87" spans="1:17" x14ac:dyDescent="0.25">
      <c r="A87" s="433"/>
      <c r="B87" s="413" t="s">
        <v>271</v>
      </c>
      <c r="C87" s="442">
        <v>38</v>
      </c>
      <c r="D87" s="442">
        <v>44</v>
      </c>
      <c r="E87" s="442">
        <v>38</v>
      </c>
      <c r="F87" s="400">
        <v>46</v>
      </c>
      <c r="G87" s="400">
        <v>47</v>
      </c>
      <c r="H87" s="400">
        <v>45</v>
      </c>
      <c r="I87" s="400">
        <v>41</v>
      </c>
      <c r="J87" s="400">
        <v>41</v>
      </c>
      <c r="K87" s="400">
        <v>40</v>
      </c>
      <c r="L87" s="400">
        <v>35</v>
      </c>
      <c r="M87" s="400">
        <v>33</v>
      </c>
      <c r="N87" s="400">
        <v>32</v>
      </c>
      <c r="O87" s="412">
        <v>480</v>
      </c>
      <c r="P87" s="437"/>
      <c r="Q87" s="903"/>
    </row>
    <row r="88" spans="1:17" x14ac:dyDescent="0.25">
      <c r="A88" s="433"/>
      <c r="B88" s="413" t="s">
        <v>272</v>
      </c>
      <c r="C88" s="442">
        <v>307</v>
      </c>
      <c r="D88" s="442">
        <v>278</v>
      </c>
      <c r="E88" s="442">
        <v>314</v>
      </c>
      <c r="F88" s="400">
        <v>364</v>
      </c>
      <c r="G88" s="400">
        <v>320</v>
      </c>
      <c r="H88" s="400">
        <v>310</v>
      </c>
      <c r="I88" s="400">
        <v>115</v>
      </c>
      <c r="J88" s="400">
        <v>112</v>
      </c>
      <c r="K88" s="400">
        <v>112</v>
      </c>
      <c r="L88" s="400">
        <v>136</v>
      </c>
      <c r="M88" s="400">
        <v>146</v>
      </c>
      <c r="N88" s="400">
        <v>125</v>
      </c>
      <c r="O88" s="412">
        <v>2639</v>
      </c>
      <c r="P88" s="437"/>
      <c r="Q88" s="903"/>
    </row>
    <row r="89" spans="1:17" x14ac:dyDescent="0.25">
      <c r="A89" s="433"/>
      <c r="B89" s="413" t="s">
        <v>273</v>
      </c>
      <c r="C89" s="442">
        <v>0</v>
      </c>
      <c r="D89" s="442">
        <v>0</v>
      </c>
      <c r="E89" s="442">
        <v>0</v>
      </c>
      <c r="F89" s="400">
        <v>0</v>
      </c>
      <c r="G89" s="400">
        <v>0</v>
      </c>
      <c r="H89" s="400">
        <v>0</v>
      </c>
      <c r="I89" s="400">
        <v>0</v>
      </c>
      <c r="J89" s="400">
        <v>0</v>
      </c>
      <c r="K89" s="400">
        <v>0</v>
      </c>
      <c r="L89" s="400">
        <v>0</v>
      </c>
      <c r="M89" s="400">
        <v>0</v>
      </c>
      <c r="N89" s="400">
        <v>0</v>
      </c>
      <c r="O89" s="412">
        <v>0</v>
      </c>
      <c r="P89" s="437"/>
      <c r="Q89" s="903"/>
    </row>
    <row r="90" spans="1:17" x14ac:dyDescent="0.25">
      <c r="A90" s="433"/>
      <c r="B90" s="414" t="s">
        <v>274</v>
      </c>
      <c r="C90" s="442">
        <v>61</v>
      </c>
      <c r="D90" s="442">
        <v>81</v>
      </c>
      <c r="E90" s="442">
        <v>65</v>
      </c>
      <c r="F90" s="400">
        <v>69</v>
      </c>
      <c r="G90" s="400">
        <v>76</v>
      </c>
      <c r="H90" s="400">
        <v>80</v>
      </c>
      <c r="I90" s="400">
        <v>126</v>
      </c>
      <c r="J90" s="400">
        <v>97</v>
      </c>
      <c r="K90" s="400">
        <v>95</v>
      </c>
      <c r="L90" s="400">
        <v>116</v>
      </c>
      <c r="M90" s="400">
        <v>101</v>
      </c>
      <c r="N90" s="400">
        <v>105</v>
      </c>
      <c r="O90" s="412">
        <v>1072</v>
      </c>
      <c r="P90" s="437"/>
      <c r="Q90" s="903"/>
    </row>
    <row r="91" spans="1:17" x14ac:dyDescent="0.25">
      <c r="A91" s="433"/>
      <c r="B91" s="414" t="s">
        <v>275</v>
      </c>
      <c r="C91" s="442">
        <v>33</v>
      </c>
      <c r="D91" s="442">
        <v>33</v>
      </c>
      <c r="E91" s="442">
        <v>33</v>
      </c>
      <c r="F91" s="400">
        <v>35</v>
      </c>
      <c r="G91" s="400">
        <v>37</v>
      </c>
      <c r="H91" s="400">
        <v>36</v>
      </c>
      <c r="I91" s="400">
        <v>15</v>
      </c>
      <c r="J91" s="400">
        <v>15</v>
      </c>
      <c r="K91" s="400">
        <v>15</v>
      </c>
      <c r="L91" s="400">
        <v>15</v>
      </c>
      <c r="M91" s="400">
        <v>14</v>
      </c>
      <c r="N91" s="400">
        <v>9</v>
      </c>
      <c r="O91" s="412">
        <v>290</v>
      </c>
      <c r="P91" s="437"/>
      <c r="Q91" s="903"/>
    </row>
    <row r="92" spans="1:17" x14ac:dyDescent="0.25">
      <c r="A92" s="433"/>
      <c r="B92" s="414" t="s">
        <v>276</v>
      </c>
      <c r="C92" s="442">
        <v>1162</v>
      </c>
      <c r="D92" s="442">
        <v>1670</v>
      </c>
      <c r="E92" s="442">
        <v>1547</v>
      </c>
      <c r="F92" s="400">
        <v>1447</v>
      </c>
      <c r="G92" s="400">
        <v>1532</v>
      </c>
      <c r="H92" s="400">
        <v>1440</v>
      </c>
      <c r="I92" s="400">
        <v>750</v>
      </c>
      <c r="J92" s="400">
        <v>1266</v>
      </c>
      <c r="K92" s="400">
        <v>1185</v>
      </c>
      <c r="L92" s="400">
        <v>1184</v>
      </c>
      <c r="M92" s="400">
        <v>1206</v>
      </c>
      <c r="N92" s="400">
        <v>1183</v>
      </c>
      <c r="O92" s="412">
        <v>15572</v>
      </c>
      <c r="P92" s="437"/>
      <c r="Q92" s="903"/>
    </row>
    <row r="93" spans="1:17" x14ac:dyDescent="0.25">
      <c r="A93" s="433"/>
      <c r="B93" s="414" t="s">
        <v>342</v>
      </c>
      <c r="C93" s="442">
        <v>0</v>
      </c>
      <c r="D93" s="442">
        <v>0</v>
      </c>
      <c r="E93" s="442">
        <v>0</v>
      </c>
      <c r="F93" s="400">
        <v>0</v>
      </c>
      <c r="G93" s="400">
        <v>0</v>
      </c>
      <c r="H93" s="448">
        <v>0</v>
      </c>
      <c r="I93" s="400">
        <v>0</v>
      </c>
      <c r="J93" s="400">
        <v>0</v>
      </c>
      <c r="K93" s="400">
        <v>0</v>
      </c>
      <c r="L93" s="400">
        <v>0</v>
      </c>
      <c r="M93" s="400">
        <v>0</v>
      </c>
      <c r="N93" s="400">
        <v>0</v>
      </c>
      <c r="O93" s="412">
        <v>0</v>
      </c>
      <c r="P93" s="437"/>
      <c r="Q93" s="903"/>
    </row>
    <row r="94" spans="1:17" x14ac:dyDescent="0.25">
      <c r="A94" s="433"/>
      <c r="B94" s="414" t="s">
        <v>277</v>
      </c>
      <c r="C94" s="442">
        <v>17</v>
      </c>
      <c r="D94" s="442">
        <v>15</v>
      </c>
      <c r="E94" s="442">
        <v>15</v>
      </c>
      <c r="F94" s="400">
        <v>15</v>
      </c>
      <c r="G94" s="400">
        <v>15</v>
      </c>
      <c r="H94" s="400">
        <v>15</v>
      </c>
      <c r="I94" s="400">
        <v>0</v>
      </c>
      <c r="J94" s="400">
        <v>0</v>
      </c>
      <c r="K94" s="400">
        <v>0</v>
      </c>
      <c r="L94" s="400">
        <v>0</v>
      </c>
      <c r="M94" s="400">
        <v>0</v>
      </c>
      <c r="N94" s="400">
        <v>0</v>
      </c>
      <c r="O94" s="412">
        <v>92</v>
      </c>
      <c r="P94" s="437"/>
      <c r="Q94" s="903"/>
    </row>
    <row r="95" spans="1:17" x14ac:dyDescent="0.25">
      <c r="A95" s="433"/>
      <c r="B95" s="414" t="s">
        <v>278</v>
      </c>
      <c r="C95" s="442">
        <v>0</v>
      </c>
      <c r="D95" s="442">
        <v>0</v>
      </c>
      <c r="E95" s="442">
        <v>0</v>
      </c>
      <c r="F95" s="400">
        <v>0</v>
      </c>
      <c r="G95" s="400">
        <v>0</v>
      </c>
      <c r="H95" s="400">
        <v>0</v>
      </c>
      <c r="I95" s="400">
        <v>0</v>
      </c>
      <c r="J95" s="400">
        <v>0</v>
      </c>
      <c r="K95" s="400">
        <v>0</v>
      </c>
      <c r="L95" s="400">
        <v>0</v>
      </c>
      <c r="M95" s="400">
        <v>0</v>
      </c>
      <c r="N95" s="400">
        <v>0</v>
      </c>
      <c r="O95" s="412">
        <v>0</v>
      </c>
      <c r="P95" s="437"/>
      <c r="Q95" s="903"/>
    </row>
    <row r="96" spans="1:17" x14ac:dyDescent="0.25">
      <c r="A96" s="433"/>
      <c r="B96" s="414" t="s">
        <v>279</v>
      </c>
      <c r="C96" s="442">
        <v>0</v>
      </c>
      <c r="D96" s="442">
        <v>0</v>
      </c>
      <c r="E96" s="442">
        <v>0</v>
      </c>
      <c r="F96" s="400">
        <v>0</v>
      </c>
      <c r="G96" s="400">
        <v>0</v>
      </c>
      <c r="H96" s="400">
        <v>0</v>
      </c>
      <c r="I96" s="400">
        <v>0</v>
      </c>
      <c r="J96" s="400">
        <v>0</v>
      </c>
      <c r="K96" s="400">
        <v>0</v>
      </c>
      <c r="L96" s="400">
        <v>0</v>
      </c>
      <c r="M96" s="400">
        <v>0</v>
      </c>
      <c r="N96" s="400">
        <v>0</v>
      </c>
      <c r="O96" s="412">
        <v>0</v>
      </c>
      <c r="P96" s="437"/>
      <c r="Q96" s="903"/>
    </row>
    <row r="97" spans="1:17" x14ac:dyDescent="0.25">
      <c r="A97" s="433"/>
      <c r="B97" s="414" t="s">
        <v>280</v>
      </c>
      <c r="C97" s="442">
        <v>0</v>
      </c>
      <c r="D97" s="442">
        <v>0</v>
      </c>
      <c r="E97" s="442">
        <v>0</v>
      </c>
      <c r="F97" s="400">
        <v>0</v>
      </c>
      <c r="G97" s="400">
        <v>0</v>
      </c>
      <c r="H97" s="400">
        <v>0</v>
      </c>
      <c r="I97" s="400">
        <v>0</v>
      </c>
      <c r="J97" s="400">
        <v>0</v>
      </c>
      <c r="K97" s="400">
        <v>0</v>
      </c>
      <c r="L97" s="400">
        <v>0</v>
      </c>
      <c r="M97" s="400">
        <v>0</v>
      </c>
      <c r="N97" s="400">
        <v>0</v>
      </c>
      <c r="O97" s="412">
        <v>0</v>
      </c>
      <c r="P97" s="437"/>
      <c r="Q97" s="903"/>
    </row>
    <row r="98" spans="1:17" x14ac:dyDescent="0.25">
      <c r="A98" s="433"/>
      <c r="B98" s="414" t="s">
        <v>281</v>
      </c>
      <c r="C98" s="442">
        <v>2</v>
      </c>
      <c r="D98" s="442">
        <v>2</v>
      </c>
      <c r="E98" s="442">
        <v>2</v>
      </c>
      <c r="F98" s="400">
        <v>2</v>
      </c>
      <c r="G98" s="400">
        <v>2</v>
      </c>
      <c r="H98" s="400">
        <v>2</v>
      </c>
      <c r="I98" s="400">
        <v>2</v>
      </c>
      <c r="J98" s="400">
        <v>2</v>
      </c>
      <c r="K98" s="400">
        <v>2</v>
      </c>
      <c r="L98" s="400">
        <v>2</v>
      </c>
      <c r="M98" s="400">
        <v>2</v>
      </c>
      <c r="N98" s="400">
        <v>0</v>
      </c>
      <c r="O98" s="412">
        <v>22</v>
      </c>
      <c r="P98" s="437"/>
      <c r="Q98" s="903"/>
    </row>
    <row r="99" spans="1:17" x14ac:dyDescent="0.25">
      <c r="A99" s="433"/>
      <c r="B99" s="414" t="s">
        <v>282</v>
      </c>
      <c r="C99" s="442">
        <v>0</v>
      </c>
      <c r="D99" s="442">
        <v>0</v>
      </c>
      <c r="E99" s="442">
        <v>0</v>
      </c>
      <c r="F99" s="400">
        <v>0</v>
      </c>
      <c r="G99" s="400">
        <v>0</v>
      </c>
      <c r="H99" s="400">
        <v>0</v>
      </c>
      <c r="I99" s="400">
        <v>0</v>
      </c>
      <c r="J99" s="400">
        <v>0</v>
      </c>
      <c r="K99" s="400">
        <v>0</v>
      </c>
      <c r="L99" s="400">
        <v>0</v>
      </c>
      <c r="M99" s="400">
        <v>0</v>
      </c>
      <c r="N99" s="400">
        <v>0</v>
      </c>
      <c r="O99" s="412">
        <v>0</v>
      </c>
      <c r="P99" s="437"/>
      <c r="Q99" s="903"/>
    </row>
    <row r="100" spans="1:17" x14ac:dyDescent="0.25">
      <c r="A100" s="433"/>
      <c r="B100" s="414" t="s">
        <v>283</v>
      </c>
      <c r="C100" s="442">
        <v>2</v>
      </c>
      <c r="D100" s="442">
        <v>2</v>
      </c>
      <c r="E100" s="442">
        <v>2</v>
      </c>
      <c r="F100" s="400">
        <v>2</v>
      </c>
      <c r="G100" s="400">
        <v>2</v>
      </c>
      <c r="H100" s="400">
        <v>2</v>
      </c>
      <c r="I100" s="400">
        <v>0</v>
      </c>
      <c r="J100" s="400">
        <v>2</v>
      </c>
      <c r="K100" s="400">
        <v>2</v>
      </c>
      <c r="L100" s="400">
        <v>2</v>
      </c>
      <c r="M100" s="400">
        <v>2</v>
      </c>
      <c r="N100" s="400">
        <v>0</v>
      </c>
      <c r="O100" s="412">
        <v>20</v>
      </c>
      <c r="P100" s="437"/>
      <c r="Q100" s="903"/>
    </row>
    <row r="101" spans="1:17" x14ac:dyDescent="0.25">
      <c r="A101" s="433"/>
      <c r="B101" s="414" t="s">
        <v>284</v>
      </c>
      <c r="C101" s="442">
        <v>0</v>
      </c>
      <c r="D101" s="442">
        <v>0</v>
      </c>
      <c r="E101" s="442">
        <v>0</v>
      </c>
      <c r="F101" s="400">
        <v>0</v>
      </c>
      <c r="G101" s="400">
        <v>0</v>
      </c>
      <c r="H101" s="400">
        <v>0</v>
      </c>
      <c r="I101" s="400">
        <v>0</v>
      </c>
      <c r="J101" s="400">
        <v>0</v>
      </c>
      <c r="K101" s="400">
        <v>0</v>
      </c>
      <c r="L101" s="400">
        <v>0</v>
      </c>
      <c r="M101" s="400">
        <v>0</v>
      </c>
      <c r="N101" s="400">
        <v>0</v>
      </c>
      <c r="O101" s="412">
        <v>0</v>
      </c>
      <c r="P101" s="437"/>
      <c r="Q101" s="903"/>
    </row>
    <row r="102" spans="1:17" x14ac:dyDescent="0.25">
      <c r="A102" s="433"/>
      <c r="B102" s="414" t="s">
        <v>285</v>
      </c>
      <c r="C102" s="442">
        <v>4</v>
      </c>
      <c r="D102" s="442">
        <v>0</v>
      </c>
      <c r="E102" s="442">
        <v>0</v>
      </c>
      <c r="F102" s="400">
        <v>0</v>
      </c>
      <c r="G102" s="400">
        <v>0</v>
      </c>
      <c r="H102" s="400">
        <v>0</v>
      </c>
      <c r="I102" s="400">
        <v>0</v>
      </c>
      <c r="J102" s="400">
        <v>0</v>
      </c>
      <c r="K102" s="400">
        <v>0</v>
      </c>
      <c r="L102" s="400">
        <v>0</v>
      </c>
      <c r="M102" s="400">
        <v>0</v>
      </c>
      <c r="N102" s="400">
        <v>0</v>
      </c>
      <c r="O102" s="412">
        <v>4</v>
      </c>
      <c r="P102" s="437"/>
      <c r="Q102" s="903"/>
    </row>
    <row r="103" spans="1:17" x14ac:dyDescent="0.25">
      <c r="A103" s="433"/>
      <c r="B103" s="414" t="s">
        <v>286</v>
      </c>
      <c r="C103" s="442">
        <v>6</v>
      </c>
      <c r="D103" s="442">
        <v>132</v>
      </c>
      <c r="E103" s="442">
        <v>0</v>
      </c>
      <c r="F103" s="400">
        <v>197</v>
      </c>
      <c r="G103" s="400">
        <v>276</v>
      </c>
      <c r="H103" s="400">
        <v>125</v>
      </c>
      <c r="I103" s="400">
        <v>70</v>
      </c>
      <c r="J103" s="400">
        <v>84</v>
      </c>
      <c r="K103" s="400">
        <v>82</v>
      </c>
      <c r="L103" s="400">
        <v>0</v>
      </c>
      <c r="M103" s="400">
        <v>0</v>
      </c>
      <c r="N103" s="400">
        <v>115</v>
      </c>
      <c r="O103" s="412">
        <v>1087</v>
      </c>
      <c r="P103" s="437"/>
      <c r="Q103" s="903"/>
    </row>
    <row r="104" spans="1:17" x14ac:dyDescent="0.25">
      <c r="A104" s="433"/>
      <c r="B104" s="413" t="s">
        <v>343</v>
      </c>
      <c r="C104" s="442">
        <v>0</v>
      </c>
      <c r="D104" s="442">
        <v>0</v>
      </c>
      <c r="E104" s="442">
        <v>0</v>
      </c>
      <c r="F104" s="400">
        <v>0</v>
      </c>
      <c r="G104" s="400">
        <v>0</v>
      </c>
      <c r="H104" s="400">
        <v>0</v>
      </c>
      <c r="I104" s="400">
        <v>0</v>
      </c>
      <c r="J104" s="400">
        <v>0</v>
      </c>
      <c r="K104" s="400">
        <v>0</v>
      </c>
      <c r="L104" s="400">
        <v>0</v>
      </c>
      <c r="M104" s="400">
        <v>34</v>
      </c>
      <c r="N104" s="400">
        <v>15</v>
      </c>
      <c r="O104" s="412">
        <v>49</v>
      </c>
      <c r="P104" s="437"/>
      <c r="Q104" s="903"/>
    </row>
    <row r="105" spans="1:17" x14ac:dyDescent="0.25">
      <c r="A105" s="433"/>
      <c r="B105" s="413" t="s">
        <v>288</v>
      </c>
      <c r="C105" s="442">
        <v>19951</v>
      </c>
      <c r="D105" s="442">
        <v>20235</v>
      </c>
      <c r="E105" s="442">
        <v>20337</v>
      </c>
      <c r="F105" s="400">
        <v>21262</v>
      </c>
      <c r="G105" s="400">
        <v>22020</v>
      </c>
      <c r="H105" s="400">
        <v>22618</v>
      </c>
      <c r="I105" s="400">
        <v>23004</v>
      </c>
      <c r="J105" s="400">
        <v>22150</v>
      </c>
      <c r="K105" s="400">
        <v>21376</v>
      </c>
      <c r="L105" s="400">
        <v>21520</v>
      </c>
      <c r="M105" s="400">
        <v>22261</v>
      </c>
      <c r="N105" s="400">
        <v>23156</v>
      </c>
      <c r="O105" s="412">
        <v>259890</v>
      </c>
      <c r="P105" s="437"/>
      <c r="Q105" s="903"/>
    </row>
    <row r="106" spans="1:17" x14ac:dyDescent="0.25">
      <c r="A106" s="433"/>
      <c r="B106" s="413" t="s">
        <v>289</v>
      </c>
      <c r="C106" s="442">
        <v>98</v>
      </c>
      <c r="D106" s="442">
        <v>123</v>
      </c>
      <c r="E106" s="442">
        <v>119</v>
      </c>
      <c r="F106" s="400">
        <v>188</v>
      </c>
      <c r="G106" s="400">
        <v>120</v>
      </c>
      <c r="H106" s="400">
        <v>137</v>
      </c>
      <c r="I106" s="400">
        <v>76</v>
      </c>
      <c r="J106" s="400">
        <v>56</v>
      </c>
      <c r="K106" s="400">
        <v>98</v>
      </c>
      <c r="L106" s="400">
        <v>105</v>
      </c>
      <c r="M106" s="400">
        <v>126</v>
      </c>
      <c r="N106" s="448">
        <v>142</v>
      </c>
      <c r="O106" s="412">
        <v>1388</v>
      </c>
      <c r="P106" s="437"/>
      <c r="Q106" s="903"/>
    </row>
    <row r="107" spans="1:17" x14ac:dyDescent="0.25">
      <c r="A107" s="433"/>
      <c r="B107" s="413" t="s">
        <v>290</v>
      </c>
      <c r="C107" s="442">
        <v>42</v>
      </c>
      <c r="D107" s="442">
        <v>42</v>
      </c>
      <c r="E107" s="442">
        <v>44</v>
      </c>
      <c r="F107" s="400">
        <v>55</v>
      </c>
      <c r="G107" s="400">
        <v>75</v>
      </c>
      <c r="H107" s="400">
        <v>53</v>
      </c>
      <c r="I107" s="400">
        <v>0</v>
      </c>
      <c r="J107" s="400">
        <v>0</v>
      </c>
      <c r="K107" s="400">
        <v>0</v>
      </c>
      <c r="L107" s="400">
        <v>6</v>
      </c>
      <c r="M107" s="400">
        <v>0</v>
      </c>
      <c r="N107" s="400">
        <v>0</v>
      </c>
      <c r="O107" s="412">
        <v>317</v>
      </c>
      <c r="P107" s="437"/>
      <c r="Q107" s="903"/>
    </row>
    <row r="108" spans="1:17" x14ac:dyDescent="0.25">
      <c r="A108" s="433"/>
      <c r="B108" s="413" t="s">
        <v>291</v>
      </c>
      <c r="C108" s="442">
        <v>0</v>
      </c>
      <c r="D108" s="442">
        <v>0</v>
      </c>
      <c r="E108" s="442">
        <v>0</v>
      </c>
      <c r="F108" s="400">
        <v>0</v>
      </c>
      <c r="G108" s="400">
        <v>0</v>
      </c>
      <c r="H108" s="400">
        <v>0</v>
      </c>
      <c r="I108" s="400">
        <v>0</v>
      </c>
      <c r="J108" s="400">
        <v>0</v>
      </c>
      <c r="K108" s="400">
        <v>0</v>
      </c>
      <c r="L108" s="400">
        <v>0</v>
      </c>
      <c r="M108" s="400">
        <v>0</v>
      </c>
      <c r="N108" s="400">
        <v>0</v>
      </c>
      <c r="O108" s="412">
        <v>0</v>
      </c>
      <c r="P108" s="437"/>
      <c r="Q108" s="903"/>
    </row>
    <row r="109" spans="1:17" x14ac:dyDescent="0.25">
      <c r="A109" s="433"/>
      <c r="B109" s="413" t="s">
        <v>292</v>
      </c>
      <c r="C109" s="442">
        <v>0</v>
      </c>
      <c r="D109" s="442">
        <v>0</v>
      </c>
      <c r="E109" s="442">
        <v>0</v>
      </c>
      <c r="F109" s="400">
        <v>0</v>
      </c>
      <c r="G109" s="400">
        <v>0</v>
      </c>
      <c r="H109" s="400">
        <v>0</v>
      </c>
      <c r="I109" s="400">
        <v>0</v>
      </c>
      <c r="J109" s="400">
        <v>0</v>
      </c>
      <c r="K109" s="400">
        <v>0</v>
      </c>
      <c r="L109" s="400">
        <v>0</v>
      </c>
      <c r="M109" s="400">
        <v>0</v>
      </c>
      <c r="N109" s="400">
        <v>0</v>
      </c>
      <c r="O109" s="412">
        <v>0</v>
      </c>
      <c r="P109" s="437"/>
      <c r="Q109" s="903"/>
    </row>
    <row r="110" spans="1:17" x14ac:dyDescent="0.25">
      <c r="A110" s="433"/>
      <c r="B110" s="413" t="s">
        <v>294</v>
      </c>
      <c r="C110" s="442">
        <v>0</v>
      </c>
      <c r="D110" s="442">
        <v>0</v>
      </c>
      <c r="E110" s="442">
        <v>6</v>
      </c>
      <c r="F110" s="400">
        <v>2</v>
      </c>
      <c r="G110" s="400">
        <v>2</v>
      </c>
      <c r="H110" s="400">
        <v>2</v>
      </c>
      <c r="I110" s="400">
        <v>2</v>
      </c>
      <c r="J110" s="400">
        <v>2</v>
      </c>
      <c r="K110" s="400">
        <v>2</v>
      </c>
      <c r="L110" s="400">
        <v>2</v>
      </c>
      <c r="M110" s="400">
        <v>2</v>
      </c>
      <c r="N110" s="400">
        <v>2</v>
      </c>
      <c r="O110" s="412">
        <v>24</v>
      </c>
      <c r="P110" s="437"/>
      <c r="Q110" s="903"/>
    </row>
    <row r="111" spans="1:17" x14ac:dyDescent="0.25">
      <c r="A111" s="433"/>
      <c r="B111" s="413" t="s">
        <v>295</v>
      </c>
      <c r="C111" s="442">
        <v>0</v>
      </c>
      <c r="D111" s="442">
        <v>0</v>
      </c>
      <c r="E111" s="442">
        <v>0</v>
      </c>
      <c r="F111" s="400">
        <v>0</v>
      </c>
      <c r="G111" s="400">
        <v>0</v>
      </c>
      <c r="H111" s="400">
        <v>0</v>
      </c>
      <c r="I111" s="400">
        <v>0</v>
      </c>
      <c r="J111" s="400">
        <v>0</v>
      </c>
      <c r="K111" s="400">
        <v>0</v>
      </c>
      <c r="L111" s="400">
        <v>0</v>
      </c>
      <c r="M111" s="400">
        <v>0</v>
      </c>
      <c r="N111" s="400">
        <v>0</v>
      </c>
      <c r="O111" s="412">
        <v>0</v>
      </c>
      <c r="P111" s="437"/>
      <c r="Q111" s="903"/>
    </row>
    <row r="112" spans="1:17" x14ac:dyDescent="0.25">
      <c r="A112" s="433"/>
      <c r="B112" s="422" t="s">
        <v>296</v>
      </c>
      <c r="C112" s="442">
        <v>6</v>
      </c>
      <c r="D112" s="442">
        <v>6</v>
      </c>
      <c r="E112" s="442">
        <v>6</v>
      </c>
      <c r="F112" s="400">
        <v>6</v>
      </c>
      <c r="G112" s="400">
        <v>6</v>
      </c>
      <c r="H112" s="400">
        <v>6</v>
      </c>
      <c r="I112" s="400">
        <v>0</v>
      </c>
      <c r="J112" s="400">
        <v>13</v>
      </c>
      <c r="K112" s="400">
        <v>6</v>
      </c>
      <c r="L112" s="400">
        <v>0</v>
      </c>
      <c r="M112" s="400">
        <v>0</v>
      </c>
      <c r="N112" s="400">
        <v>0</v>
      </c>
      <c r="O112" s="412">
        <v>55</v>
      </c>
      <c r="P112" s="437"/>
      <c r="Q112" s="903"/>
    </row>
    <row r="113" spans="1:17" x14ac:dyDescent="0.25">
      <c r="A113" s="433"/>
      <c r="B113" s="413" t="s">
        <v>297</v>
      </c>
      <c r="C113" s="442">
        <v>4</v>
      </c>
      <c r="D113" s="442">
        <v>17</v>
      </c>
      <c r="E113" s="442">
        <v>17</v>
      </c>
      <c r="F113" s="400">
        <v>13</v>
      </c>
      <c r="G113" s="400">
        <v>13</v>
      </c>
      <c r="H113" s="400">
        <v>25</v>
      </c>
      <c r="I113" s="400">
        <v>0</v>
      </c>
      <c r="J113" s="400">
        <v>9</v>
      </c>
      <c r="K113" s="400">
        <v>4</v>
      </c>
      <c r="L113" s="400">
        <v>13</v>
      </c>
      <c r="M113" s="400">
        <v>15</v>
      </c>
      <c r="N113" s="400">
        <v>11</v>
      </c>
      <c r="O113" s="412">
        <v>141</v>
      </c>
      <c r="P113" s="437"/>
      <c r="Q113" s="903"/>
    </row>
    <row r="114" spans="1:17" ht="25.5" x14ac:dyDescent="0.25">
      <c r="A114" s="433"/>
      <c r="B114" s="413" t="s">
        <v>298</v>
      </c>
      <c r="C114" s="442">
        <v>0</v>
      </c>
      <c r="D114" s="442">
        <v>0</v>
      </c>
      <c r="E114" s="442">
        <v>0</v>
      </c>
      <c r="F114" s="400">
        <v>0</v>
      </c>
      <c r="G114" s="400">
        <v>0</v>
      </c>
      <c r="H114" s="400">
        <v>0</v>
      </c>
      <c r="I114" s="400">
        <v>0</v>
      </c>
      <c r="J114" s="400">
        <v>0</v>
      </c>
      <c r="K114" s="400">
        <v>0</v>
      </c>
      <c r="L114" s="400">
        <v>0</v>
      </c>
      <c r="M114" s="400">
        <v>0</v>
      </c>
      <c r="N114" s="400">
        <v>0</v>
      </c>
      <c r="O114" s="412">
        <v>0</v>
      </c>
      <c r="P114" s="437"/>
      <c r="Q114" s="903"/>
    </row>
    <row r="115" spans="1:17" x14ac:dyDescent="0.25">
      <c r="A115" s="433"/>
      <c r="B115" s="413" t="s">
        <v>300</v>
      </c>
      <c r="C115" s="442"/>
      <c r="D115" s="442"/>
      <c r="E115" s="442"/>
      <c r="F115" s="400"/>
      <c r="G115" s="400"/>
      <c r="H115" s="400"/>
      <c r="I115" s="400"/>
      <c r="J115" s="400"/>
      <c r="K115" s="400"/>
      <c r="L115" s="400"/>
      <c r="M115" s="400"/>
      <c r="N115" s="400"/>
      <c r="O115" s="412">
        <v>0</v>
      </c>
      <c r="P115" s="437"/>
      <c r="Q115" s="903"/>
    </row>
    <row r="116" spans="1:17" x14ac:dyDescent="0.25">
      <c r="A116" s="433"/>
      <c r="B116" s="414" t="s">
        <v>301</v>
      </c>
      <c r="C116" s="442">
        <v>0</v>
      </c>
      <c r="D116" s="442">
        <v>0</v>
      </c>
      <c r="E116" s="442">
        <v>0</v>
      </c>
      <c r="F116" s="400">
        <v>0</v>
      </c>
      <c r="G116" s="400">
        <v>0</v>
      </c>
      <c r="H116" s="400">
        <v>0</v>
      </c>
      <c r="I116" s="400">
        <v>0</v>
      </c>
      <c r="J116" s="400">
        <v>0</v>
      </c>
      <c r="K116" s="400">
        <v>0</v>
      </c>
      <c r="L116" s="400">
        <v>0</v>
      </c>
      <c r="M116" s="400">
        <v>0</v>
      </c>
      <c r="N116" s="400">
        <v>0</v>
      </c>
      <c r="O116" s="412">
        <v>0</v>
      </c>
      <c r="P116" s="437"/>
      <c r="Q116" s="903"/>
    </row>
    <row r="117" spans="1:17" ht="25.5" x14ac:dyDescent="0.25">
      <c r="A117" s="433"/>
      <c r="B117" s="414" t="s">
        <v>302</v>
      </c>
      <c r="C117" s="442">
        <v>34</v>
      </c>
      <c r="D117" s="442">
        <v>55</v>
      </c>
      <c r="E117" s="442">
        <v>38</v>
      </c>
      <c r="F117" s="400">
        <v>59</v>
      </c>
      <c r="G117" s="400">
        <v>55</v>
      </c>
      <c r="H117" s="400">
        <v>49</v>
      </c>
      <c r="I117" s="400">
        <v>22</v>
      </c>
      <c r="J117" s="400">
        <v>24</v>
      </c>
      <c r="K117" s="400">
        <v>20</v>
      </c>
      <c r="L117" s="400">
        <v>20</v>
      </c>
      <c r="M117" s="400">
        <v>27</v>
      </c>
      <c r="N117" s="400">
        <v>27</v>
      </c>
      <c r="O117" s="412">
        <v>430</v>
      </c>
      <c r="Q117" s="903"/>
    </row>
    <row r="118" spans="1:17" s="395" customFormat="1" x14ac:dyDescent="0.25">
      <c r="A118" s="433"/>
      <c r="B118" s="405" t="s">
        <v>303</v>
      </c>
      <c r="C118" s="445">
        <v>92484</v>
      </c>
      <c r="D118" s="445">
        <v>97806</v>
      </c>
      <c r="E118" s="445">
        <v>102745</v>
      </c>
      <c r="F118" s="445">
        <v>108550</v>
      </c>
      <c r="G118" s="445">
        <v>113747</v>
      </c>
      <c r="H118" s="445">
        <v>111380</v>
      </c>
      <c r="I118" s="445">
        <v>90306</v>
      </c>
      <c r="J118" s="445">
        <v>93997</v>
      </c>
      <c r="K118" s="445">
        <v>91450</v>
      </c>
      <c r="L118" s="445">
        <v>94548</v>
      </c>
      <c r="M118" s="406">
        <v>98097</v>
      </c>
      <c r="N118" s="406">
        <v>92533</v>
      </c>
      <c r="O118" s="407">
        <v>1187643</v>
      </c>
      <c r="P118" s="437"/>
      <c r="Q118" s="903"/>
    </row>
    <row r="119" spans="1:17" x14ac:dyDescent="0.25">
      <c r="A119" s="433"/>
      <c r="B119" s="429" t="s">
        <v>305</v>
      </c>
      <c r="C119" s="440">
        <v>25047</v>
      </c>
      <c r="D119" s="440">
        <v>22322</v>
      </c>
      <c r="E119" s="440">
        <v>21754</v>
      </c>
      <c r="F119" s="397">
        <v>27300</v>
      </c>
      <c r="G119" s="397">
        <v>27419</v>
      </c>
      <c r="H119" s="397">
        <v>26576</v>
      </c>
      <c r="I119" s="397">
        <v>25243</v>
      </c>
      <c r="J119" s="397">
        <v>9268</v>
      </c>
      <c r="K119" s="397">
        <v>29929</v>
      </c>
      <c r="L119" s="397">
        <v>28233</v>
      </c>
      <c r="M119" s="397">
        <v>23224</v>
      </c>
      <c r="N119" s="397">
        <v>21640</v>
      </c>
      <c r="O119" s="441">
        <v>287955</v>
      </c>
      <c r="P119" s="903"/>
      <c r="Q119" s="903"/>
    </row>
    <row r="120" spans="1:17" x14ac:dyDescent="0.25">
      <c r="A120" s="433"/>
      <c r="B120" s="430" t="s">
        <v>304</v>
      </c>
      <c r="C120" s="443">
        <v>27671</v>
      </c>
      <c r="D120" s="443">
        <v>27613</v>
      </c>
      <c r="E120" s="443">
        <v>27492</v>
      </c>
      <c r="F120" s="403">
        <v>27610</v>
      </c>
      <c r="G120" s="403">
        <v>25803</v>
      </c>
      <c r="H120" s="403">
        <v>27472</v>
      </c>
      <c r="I120" s="403">
        <v>27414</v>
      </c>
      <c r="J120" s="403">
        <v>26917</v>
      </c>
      <c r="K120" s="403">
        <v>26897</v>
      </c>
      <c r="L120" s="403">
        <v>27017</v>
      </c>
      <c r="M120" s="403">
        <v>26575</v>
      </c>
      <c r="N120" s="403">
        <v>26472</v>
      </c>
      <c r="O120" s="444">
        <v>324953</v>
      </c>
      <c r="P120" s="437"/>
      <c r="Q120" s="903"/>
    </row>
    <row r="121" spans="1:17" s="395" customFormat="1" x14ac:dyDescent="0.25">
      <c r="A121" s="433"/>
      <c r="B121" s="405" t="s">
        <v>306</v>
      </c>
      <c r="C121" s="445">
        <v>52718</v>
      </c>
      <c r="D121" s="445">
        <v>49935</v>
      </c>
      <c r="E121" s="445">
        <v>49246</v>
      </c>
      <c r="F121" s="445">
        <v>54910</v>
      </c>
      <c r="G121" s="445">
        <v>53222</v>
      </c>
      <c r="H121" s="445">
        <v>54048</v>
      </c>
      <c r="I121" s="445">
        <v>52657</v>
      </c>
      <c r="J121" s="445">
        <v>36185</v>
      </c>
      <c r="K121" s="445">
        <v>56826</v>
      </c>
      <c r="L121" s="445">
        <v>55250</v>
      </c>
      <c r="M121" s="406">
        <v>49799</v>
      </c>
      <c r="N121" s="406">
        <v>48112</v>
      </c>
      <c r="O121" s="407">
        <v>612908</v>
      </c>
      <c r="P121" s="437"/>
      <c r="Q121" s="903"/>
    </row>
    <row r="122" spans="1:17" x14ac:dyDescent="0.25">
      <c r="A122" s="433"/>
      <c r="B122" s="396" t="s">
        <v>42</v>
      </c>
      <c r="C122" s="440">
        <v>15981</v>
      </c>
      <c r="D122" s="440">
        <v>15844</v>
      </c>
      <c r="E122" s="440">
        <v>19194</v>
      </c>
      <c r="F122" s="397">
        <v>23126</v>
      </c>
      <c r="G122" s="397">
        <v>21041</v>
      </c>
      <c r="H122" s="397">
        <v>21399</v>
      </c>
      <c r="I122" s="397">
        <v>4276</v>
      </c>
      <c r="J122" s="397">
        <v>13325</v>
      </c>
      <c r="K122" s="397">
        <v>22429</v>
      </c>
      <c r="L122" s="397">
        <v>26674</v>
      </c>
      <c r="M122" s="397">
        <v>20811</v>
      </c>
      <c r="N122" s="397">
        <v>21817</v>
      </c>
      <c r="O122" s="441">
        <v>225917</v>
      </c>
      <c r="P122" s="903"/>
      <c r="Q122" s="903"/>
    </row>
    <row r="123" spans="1:17" x14ac:dyDescent="0.25">
      <c r="A123" s="433"/>
      <c r="B123" s="399" t="s">
        <v>43</v>
      </c>
      <c r="C123" s="442">
        <v>3964</v>
      </c>
      <c r="D123" s="442">
        <v>4307</v>
      </c>
      <c r="E123" s="442">
        <v>6130</v>
      </c>
      <c r="F123" s="400">
        <v>8498</v>
      </c>
      <c r="G123" s="400">
        <v>5609</v>
      </c>
      <c r="H123" s="400">
        <v>4461</v>
      </c>
      <c r="I123" s="400">
        <v>1445</v>
      </c>
      <c r="J123" s="400">
        <v>4165</v>
      </c>
      <c r="K123" s="400">
        <v>6533</v>
      </c>
      <c r="L123" s="400">
        <v>3959</v>
      </c>
      <c r="M123" s="400">
        <v>5314</v>
      </c>
      <c r="N123" s="400">
        <v>4801</v>
      </c>
      <c r="O123" s="412">
        <v>59186</v>
      </c>
      <c r="P123" s="437"/>
      <c r="Q123" s="903"/>
    </row>
    <row r="124" spans="1:17" x14ac:dyDescent="0.25">
      <c r="A124" s="433"/>
      <c r="B124" s="399" t="s">
        <v>307</v>
      </c>
      <c r="C124" s="442">
        <v>14739</v>
      </c>
      <c r="D124" s="442">
        <v>17117</v>
      </c>
      <c r="E124" s="442">
        <v>15560</v>
      </c>
      <c r="F124" s="400">
        <v>17422</v>
      </c>
      <c r="G124" s="400">
        <v>19434</v>
      </c>
      <c r="H124" s="400">
        <v>16027</v>
      </c>
      <c r="I124" s="400">
        <v>3475</v>
      </c>
      <c r="J124" s="400">
        <v>14296</v>
      </c>
      <c r="K124" s="400">
        <v>14932</v>
      </c>
      <c r="L124" s="400">
        <v>17037</v>
      </c>
      <c r="M124" s="400">
        <v>14281</v>
      </c>
      <c r="N124" s="400">
        <v>15074</v>
      </c>
      <c r="O124" s="412">
        <v>179394</v>
      </c>
      <c r="P124" s="437"/>
      <c r="Q124" s="903"/>
    </row>
    <row r="125" spans="1:17" x14ac:dyDescent="0.25">
      <c r="A125" s="433"/>
      <c r="B125" s="430" t="s">
        <v>308</v>
      </c>
      <c r="C125" s="443">
        <v>24911</v>
      </c>
      <c r="D125" s="443">
        <v>24861</v>
      </c>
      <c r="E125" s="443">
        <v>26554</v>
      </c>
      <c r="F125" s="403">
        <v>25977</v>
      </c>
      <c r="G125" s="403">
        <v>23340</v>
      </c>
      <c r="H125" s="403">
        <v>24826</v>
      </c>
      <c r="I125" s="403">
        <v>28838</v>
      </c>
      <c r="J125" s="403">
        <v>29895</v>
      </c>
      <c r="K125" s="403">
        <v>27959</v>
      </c>
      <c r="L125" s="403">
        <v>25408</v>
      </c>
      <c r="M125" s="403">
        <v>24000</v>
      </c>
      <c r="N125" s="403">
        <v>27105</v>
      </c>
      <c r="O125" s="444">
        <v>313674</v>
      </c>
      <c r="P125" s="437"/>
      <c r="Q125" s="903"/>
    </row>
    <row r="126" spans="1:17" s="395" customFormat="1" x14ac:dyDescent="0.25">
      <c r="A126" s="433"/>
      <c r="B126" s="405" t="s">
        <v>309</v>
      </c>
      <c r="C126" s="445">
        <v>59595</v>
      </c>
      <c r="D126" s="445">
        <v>62129</v>
      </c>
      <c r="E126" s="445">
        <v>67438</v>
      </c>
      <c r="F126" s="445">
        <v>75023</v>
      </c>
      <c r="G126" s="445">
        <v>69424</v>
      </c>
      <c r="H126" s="445">
        <v>66713</v>
      </c>
      <c r="I126" s="445">
        <v>38034</v>
      </c>
      <c r="J126" s="445">
        <v>61681</v>
      </c>
      <c r="K126" s="445">
        <v>71853</v>
      </c>
      <c r="L126" s="445">
        <v>73078</v>
      </c>
      <c r="M126" s="406">
        <v>64406</v>
      </c>
      <c r="N126" s="406">
        <v>68797</v>
      </c>
      <c r="O126" s="407">
        <v>778171</v>
      </c>
      <c r="P126" s="437"/>
      <c r="Q126" s="903"/>
    </row>
    <row r="127" spans="1:17" x14ac:dyDescent="0.25">
      <c r="A127" s="433"/>
      <c r="B127" s="429" t="s">
        <v>310</v>
      </c>
      <c r="C127" s="440">
        <v>10452</v>
      </c>
      <c r="D127" s="440">
        <v>12440</v>
      </c>
      <c r="E127" s="440">
        <v>12255</v>
      </c>
      <c r="F127" s="397">
        <v>22615</v>
      </c>
      <c r="G127" s="397">
        <v>15710</v>
      </c>
      <c r="H127" s="397">
        <v>14389</v>
      </c>
      <c r="I127" s="397">
        <v>3204</v>
      </c>
      <c r="J127" s="397">
        <v>15498</v>
      </c>
      <c r="K127" s="397">
        <v>15771</v>
      </c>
      <c r="L127" s="397">
        <v>15505</v>
      </c>
      <c r="M127" s="397">
        <v>14036</v>
      </c>
      <c r="N127" s="397">
        <v>13962</v>
      </c>
      <c r="O127" s="441">
        <v>165837</v>
      </c>
      <c r="P127" s="903"/>
      <c r="Q127" s="903"/>
    </row>
    <row r="128" spans="1:17" x14ac:dyDescent="0.25">
      <c r="A128" s="433"/>
      <c r="B128" s="414" t="s">
        <v>311</v>
      </c>
      <c r="C128" s="442">
        <v>96034</v>
      </c>
      <c r="D128" s="449">
        <v>94624</v>
      </c>
      <c r="E128" s="442">
        <v>107333</v>
      </c>
      <c r="F128" s="400">
        <v>138963</v>
      </c>
      <c r="G128" s="400">
        <v>107340</v>
      </c>
      <c r="H128" s="400">
        <v>105086</v>
      </c>
      <c r="I128" s="400">
        <v>35616</v>
      </c>
      <c r="J128" s="400">
        <v>116430</v>
      </c>
      <c r="K128" s="400">
        <v>109748</v>
      </c>
      <c r="L128" s="400">
        <v>97936</v>
      </c>
      <c r="M128" s="400">
        <v>106689</v>
      </c>
      <c r="N128" s="400">
        <v>103184</v>
      </c>
      <c r="O128" s="412">
        <v>1218983</v>
      </c>
      <c r="P128" s="437"/>
      <c r="Q128" s="903"/>
    </row>
    <row r="129" spans="1:17" x14ac:dyDescent="0.25">
      <c r="A129" s="433"/>
      <c r="B129" s="413" t="s">
        <v>312</v>
      </c>
      <c r="C129" s="442">
        <v>34594</v>
      </c>
      <c r="D129" s="442">
        <v>35315</v>
      </c>
      <c r="E129" s="442">
        <v>34537</v>
      </c>
      <c r="F129" s="400">
        <v>45639</v>
      </c>
      <c r="G129" s="400">
        <v>46315</v>
      </c>
      <c r="H129" s="400">
        <v>53591</v>
      </c>
      <c r="I129" s="400">
        <v>23660</v>
      </c>
      <c r="J129" s="400">
        <v>44552</v>
      </c>
      <c r="K129" s="400">
        <v>46213</v>
      </c>
      <c r="L129" s="400">
        <v>47730</v>
      </c>
      <c r="M129" s="400">
        <v>45562</v>
      </c>
      <c r="N129" s="450">
        <v>45679</v>
      </c>
      <c r="O129" s="412">
        <v>503387</v>
      </c>
      <c r="P129" s="437"/>
      <c r="Q129" s="903"/>
    </row>
    <row r="130" spans="1:17" x14ac:dyDescent="0.25">
      <c r="A130" s="433"/>
      <c r="B130" s="413" t="s">
        <v>313</v>
      </c>
      <c r="C130" s="442">
        <v>251845</v>
      </c>
      <c r="D130" s="442">
        <v>233011</v>
      </c>
      <c r="E130" s="442">
        <v>228944</v>
      </c>
      <c r="F130" s="400">
        <v>295942</v>
      </c>
      <c r="G130" s="400">
        <v>293238</v>
      </c>
      <c r="H130" s="400">
        <v>263894</v>
      </c>
      <c r="I130" s="400">
        <v>132064</v>
      </c>
      <c r="J130" s="400">
        <v>237634</v>
      </c>
      <c r="K130" s="400">
        <v>245501</v>
      </c>
      <c r="L130" s="400">
        <v>261568</v>
      </c>
      <c r="M130" s="400">
        <v>271592</v>
      </c>
      <c r="N130" s="400">
        <v>278547</v>
      </c>
      <c r="O130" s="412">
        <v>2993780</v>
      </c>
      <c r="P130" s="437"/>
      <c r="Q130" s="903"/>
    </row>
    <row r="131" spans="1:17" x14ac:dyDescent="0.25">
      <c r="A131" s="433"/>
      <c r="B131" s="413" t="s">
        <v>314</v>
      </c>
      <c r="C131" s="442">
        <v>114368</v>
      </c>
      <c r="D131" s="442">
        <v>102652</v>
      </c>
      <c r="E131" s="442">
        <v>112195</v>
      </c>
      <c r="F131" s="400">
        <v>119080</v>
      </c>
      <c r="G131" s="400">
        <v>107291</v>
      </c>
      <c r="H131" s="400">
        <v>111994</v>
      </c>
      <c r="I131" s="400">
        <v>45447</v>
      </c>
      <c r="J131" s="400">
        <v>135864</v>
      </c>
      <c r="K131" s="400">
        <v>118793</v>
      </c>
      <c r="L131" s="400">
        <v>107334</v>
      </c>
      <c r="M131" s="400">
        <v>115549</v>
      </c>
      <c r="N131" s="400">
        <v>116620</v>
      </c>
      <c r="O131" s="412">
        <v>1307187</v>
      </c>
      <c r="P131" s="437"/>
      <c r="Q131" s="903"/>
    </row>
    <row r="132" spans="1:17" x14ac:dyDescent="0.25">
      <c r="A132" s="433"/>
      <c r="B132" s="402" t="s">
        <v>315</v>
      </c>
      <c r="C132" s="443">
        <v>1897</v>
      </c>
      <c r="D132" s="443">
        <v>1339</v>
      </c>
      <c r="E132" s="443">
        <v>1455</v>
      </c>
      <c r="F132" s="403">
        <v>1416</v>
      </c>
      <c r="G132" s="403">
        <v>1520</v>
      </c>
      <c r="H132" s="403">
        <v>1592</v>
      </c>
      <c r="I132" s="403">
        <v>834</v>
      </c>
      <c r="J132" s="403">
        <v>1618</v>
      </c>
      <c r="K132" s="403">
        <v>1131</v>
      </c>
      <c r="L132" s="403">
        <v>1107</v>
      </c>
      <c r="M132" s="403">
        <v>1168</v>
      </c>
      <c r="N132" s="403">
        <v>912</v>
      </c>
      <c r="O132" s="444">
        <v>15989</v>
      </c>
      <c r="P132" s="437"/>
      <c r="Q132" s="903"/>
    </row>
    <row r="133" spans="1:17" s="395" customFormat="1" x14ac:dyDescent="0.25">
      <c r="A133" s="433"/>
      <c r="B133" s="405" t="s">
        <v>316</v>
      </c>
      <c r="C133" s="445">
        <v>509190</v>
      </c>
      <c r="D133" s="445">
        <v>479381</v>
      </c>
      <c r="E133" s="445">
        <v>496719</v>
      </c>
      <c r="F133" s="445">
        <v>623655</v>
      </c>
      <c r="G133" s="445">
        <v>571414</v>
      </c>
      <c r="H133" s="445">
        <v>550546</v>
      </c>
      <c r="I133" s="445">
        <v>240825</v>
      </c>
      <c r="J133" s="445">
        <v>551596</v>
      </c>
      <c r="K133" s="445">
        <v>537157</v>
      </c>
      <c r="L133" s="445">
        <v>531180</v>
      </c>
      <c r="M133" s="406">
        <v>554596</v>
      </c>
      <c r="N133" s="406">
        <v>558904</v>
      </c>
      <c r="O133" s="407">
        <v>6205163</v>
      </c>
      <c r="P133" s="437"/>
      <c r="Q133" s="903"/>
    </row>
    <row r="134" spans="1:17" x14ac:dyDescent="0.25">
      <c r="A134" s="433"/>
      <c r="B134" s="432" t="s">
        <v>328</v>
      </c>
      <c r="C134" s="396">
        <v>26398</v>
      </c>
      <c r="D134" s="440">
        <v>26609</v>
      </c>
      <c r="E134" s="440">
        <v>27600</v>
      </c>
      <c r="F134" s="397">
        <v>30779</v>
      </c>
      <c r="G134" s="397">
        <v>28914</v>
      </c>
      <c r="H134" s="397">
        <v>28500</v>
      </c>
      <c r="I134" s="397">
        <v>18537</v>
      </c>
      <c r="J134" s="397">
        <v>24724</v>
      </c>
      <c r="K134" s="397">
        <v>26191</v>
      </c>
      <c r="L134" s="397">
        <v>25644</v>
      </c>
      <c r="M134" s="397">
        <v>26101</v>
      </c>
      <c r="N134" s="397">
        <v>30900</v>
      </c>
      <c r="O134" s="441">
        <v>320897</v>
      </c>
      <c r="P134" s="903"/>
      <c r="Q134" s="903"/>
    </row>
    <row r="135" spans="1:17" x14ac:dyDescent="0.25">
      <c r="A135" s="433"/>
      <c r="B135" s="413" t="s">
        <v>322</v>
      </c>
      <c r="C135" s="399">
        <v>21212</v>
      </c>
      <c r="D135" s="442">
        <v>21330</v>
      </c>
      <c r="E135" s="442">
        <v>19559</v>
      </c>
      <c r="F135" s="400">
        <v>27398</v>
      </c>
      <c r="G135" s="400">
        <v>23944</v>
      </c>
      <c r="H135" s="400">
        <v>22822</v>
      </c>
      <c r="I135" s="400">
        <v>12632</v>
      </c>
      <c r="J135" s="400">
        <v>19787</v>
      </c>
      <c r="K135" s="400">
        <v>23502</v>
      </c>
      <c r="L135" s="400">
        <v>18762</v>
      </c>
      <c r="M135" s="400">
        <v>20226</v>
      </c>
      <c r="N135" s="400">
        <v>20861</v>
      </c>
      <c r="O135" s="412">
        <v>252035</v>
      </c>
      <c r="P135" s="904"/>
      <c r="Q135" s="903"/>
    </row>
    <row r="136" spans="1:17" x14ac:dyDescent="0.25">
      <c r="A136" s="433"/>
      <c r="B136" s="413" t="s">
        <v>319</v>
      </c>
      <c r="C136" s="399">
        <v>23253</v>
      </c>
      <c r="D136" s="442">
        <v>21879</v>
      </c>
      <c r="E136" s="442">
        <v>21607</v>
      </c>
      <c r="F136" s="400">
        <v>27097</v>
      </c>
      <c r="G136" s="400">
        <v>22355</v>
      </c>
      <c r="H136" s="400">
        <v>23536</v>
      </c>
      <c r="I136" s="400">
        <v>21553</v>
      </c>
      <c r="J136" s="400">
        <v>21622</v>
      </c>
      <c r="K136" s="400">
        <v>22507</v>
      </c>
      <c r="L136" s="400">
        <v>19589</v>
      </c>
      <c r="M136" s="400">
        <v>22031</v>
      </c>
      <c r="N136" s="400">
        <v>24380</v>
      </c>
      <c r="O136" s="412">
        <v>271409</v>
      </c>
      <c r="P136" s="904"/>
      <c r="Q136" s="903"/>
    </row>
    <row r="137" spans="1:17" x14ac:dyDescent="0.25">
      <c r="A137" s="433"/>
      <c r="B137" s="413" t="s">
        <v>320</v>
      </c>
      <c r="C137" s="399">
        <v>4033</v>
      </c>
      <c r="D137" s="442">
        <v>3944</v>
      </c>
      <c r="E137" s="442">
        <v>4247</v>
      </c>
      <c r="F137" s="400">
        <v>5630</v>
      </c>
      <c r="G137" s="400">
        <v>4128</v>
      </c>
      <c r="H137" s="400">
        <v>4002</v>
      </c>
      <c r="I137" s="400">
        <v>1840</v>
      </c>
      <c r="J137" s="400">
        <v>3939</v>
      </c>
      <c r="K137" s="400">
        <v>5182</v>
      </c>
      <c r="L137" s="400">
        <v>3737</v>
      </c>
      <c r="M137" s="400">
        <v>3927</v>
      </c>
      <c r="N137" s="400">
        <v>4467</v>
      </c>
      <c r="O137" s="412">
        <v>49076</v>
      </c>
      <c r="P137" s="904"/>
      <c r="Q137" s="903"/>
    </row>
    <row r="138" spans="1:17" x14ac:dyDescent="0.25">
      <c r="A138" s="433"/>
      <c r="B138" s="414" t="s">
        <v>344</v>
      </c>
      <c r="C138" s="399">
        <v>52316</v>
      </c>
      <c r="D138" s="442">
        <v>51589</v>
      </c>
      <c r="E138" s="442">
        <v>51162</v>
      </c>
      <c r="F138" s="400">
        <v>67360</v>
      </c>
      <c r="G138" s="400">
        <v>52556</v>
      </c>
      <c r="H138" s="400">
        <v>51760</v>
      </c>
      <c r="I138" s="400">
        <v>28714</v>
      </c>
      <c r="J138" s="400">
        <v>47187</v>
      </c>
      <c r="K138" s="400">
        <v>56634</v>
      </c>
      <c r="L138" s="400">
        <v>49126</v>
      </c>
      <c r="M138" s="400">
        <v>52841</v>
      </c>
      <c r="N138" s="400">
        <v>52722</v>
      </c>
      <c r="O138" s="905">
        <v>613967</v>
      </c>
      <c r="P138" s="906"/>
      <c r="Q138" s="903"/>
    </row>
    <row r="139" spans="1:17" x14ac:dyDescent="0.25">
      <c r="A139" s="433"/>
      <c r="B139" s="414" t="s">
        <v>324</v>
      </c>
      <c r="C139" s="399">
        <v>50992</v>
      </c>
      <c r="D139" s="442">
        <v>50964</v>
      </c>
      <c r="E139" s="442">
        <v>51680</v>
      </c>
      <c r="F139" s="400">
        <v>57932</v>
      </c>
      <c r="G139" s="400">
        <v>50986</v>
      </c>
      <c r="H139" s="400">
        <v>52903</v>
      </c>
      <c r="I139" s="400">
        <v>39907</v>
      </c>
      <c r="J139" s="400">
        <v>48249</v>
      </c>
      <c r="K139" s="400">
        <v>52582</v>
      </c>
      <c r="L139" s="400">
        <v>46720</v>
      </c>
      <c r="M139" s="400">
        <v>52748</v>
      </c>
      <c r="N139" s="400">
        <v>45979</v>
      </c>
      <c r="O139" s="905">
        <v>601642</v>
      </c>
      <c r="P139" s="906"/>
      <c r="Q139" s="903"/>
    </row>
    <row r="140" spans="1:17" x14ac:dyDescent="0.25">
      <c r="A140" s="433"/>
      <c r="B140" s="414" t="s">
        <v>326</v>
      </c>
      <c r="C140" s="399">
        <v>1273</v>
      </c>
      <c r="D140" s="442">
        <v>1264</v>
      </c>
      <c r="E140" s="442">
        <v>1323</v>
      </c>
      <c r="F140" s="400">
        <v>1885</v>
      </c>
      <c r="G140" s="400">
        <v>1041</v>
      </c>
      <c r="H140" s="400">
        <v>1206</v>
      </c>
      <c r="I140" s="400">
        <v>167</v>
      </c>
      <c r="J140" s="400">
        <v>1890</v>
      </c>
      <c r="K140" s="400">
        <v>1557</v>
      </c>
      <c r="L140" s="400">
        <v>970</v>
      </c>
      <c r="M140" s="400">
        <v>1173</v>
      </c>
      <c r="N140" s="400">
        <v>1300</v>
      </c>
      <c r="O140" s="905">
        <v>15049</v>
      </c>
      <c r="P140" s="906"/>
      <c r="Q140" s="903"/>
    </row>
    <row r="141" spans="1:17" x14ac:dyDescent="0.25">
      <c r="A141" s="433"/>
      <c r="B141" s="413" t="s">
        <v>325</v>
      </c>
      <c r="C141" s="399">
        <v>29998</v>
      </c>
      <c r="D141" s="442">
        <v>29060</v>
      </c>
      <c r="E141" s="442">
        <v>29144</v>
      </c>
      <c r="F141" s="400">
        <v>38293</v>
      </c>
      <c r="G141" s="400">
        <v>31694</v>
      </c>
      <c r="H141" s="400">
        <v>32735</v>
      </c>
      <c r="I141" s="400">
        <v>21597</v>
      </c>
      <c r="J141" s="400">
        <v>30050</v>
      </c>
      <c r="K141" s="400">
        <v>30335</v>
      </c>
      <c r="L141" s="400">
        <v>28310</v>
      </c>
      <c r="M141" s="400">
        <v>30744</v>
      </c>
      <c r="N141" s="400">
        <v>29563</v>
      </c>
      <c r="O141" s="905">
        <v>361523</v>
      </c>
      <c r="P141" s="906"/>
      <c r="Q141" s="903"/>
    </row>
    <row r="142" spans="1:17" x14ac:dyDescent="0.25">
      <c r="A142" s="433"/>
      <c r="B142" s="414" t="s">
        <v>327</v>
      </c>
      <c r="C142" s="399">
        <v>7079</v>
      </c>
      <c r="D142" s="442">
        <v>6768</v>
      </c>
      <c r="E142" s="442">
        <v>8234</v>
      </c>
      <c r="F142" s="400">
        <v>8959</v>
      </c>
      <c r="G142" s="400">
        <v>8190</v>
      </c>
      <c r="H142" s="400">
        <v>6845</v>
      </c>
      <c r="I142" s="400">
        <v>4964</v>
      </c>
      <c r="J142" s="400">
        <v>7425</v>
      </c>
      <c r="K142" s="400">
        <v>7360</v>
      </c>
      <c r="L142" s="400">
        <v>7256</v>
      </c>
      <c r="M142" s="400">
        <v>6470</v>
      </c>
      <c r="N142" s="400">
        <v>6824</v>
      </c>
      <c r="O142" s="905">
        <v>86374</v>
      </c>
      <c r="P142" s="906"/>
      <c r="Q142" s="903"/>
    </row>
    <row r="143" spans="1:17" x14ac:dyDescent="0.25">
      <c r="A143" s="433"/>
      <c r="B143" s="413" t="s">
        <v>321</v>
      </c>
      <c r="C143" s="399">
        <v>21827</v>
      </c>
      <c r="D143" s="442">
        <v>19422</v>
      </c>
      <c r="E143" s="442">
        <v>21845</v>
      </c>
      <c r="F143" s="400">
        <v>25378</v>
      </c>
      <c r="G143" s="400">
        <v>22586</v>
      </c>
      <c r="H143" s="400">
        <v>23539</v>
      </c>
      <c r="I143" s="400">
        <v>12619</v>
      </c>
      <c r="J143" s="400">
        <v>19312</v>
      </c>
      <c r="K143" s="400">
        <v>21397</v>
      </c>
      <c r="L143" s="400">
        <v>20954</v>
      </c>
      <c r="M143" s="400">
        <v>20052</v>
      </c>
      <c r="N143" s="400">
        <v>20586</v>
      </c>
      <c r="O143" s="905">
        <v>249517</v>
      </c>
      <c r="P143" s="906"/>
      <c r="Q143" s="903"/>
    </row>
    <row r="144" spans="1:17" x14ac:dyDescent="0.25">
      <c r="A144" s="433"/>
      <c r="B144" s="414" t="s">
        <v>318</v>
      </c>
      <c r="C144" s="399">
        <v>31779</v>
      </c>
      <c r="D144" s="442">
        <v>30955</v>
      </c>
      <c r="E144" s="442">
        <v>28926</v>
      </c>
      <c r="F144" s="400">
        <v>34324</v>
      </c>
      <c r="G144" s="400">
        <v>32020</v>
      </c>
      <c r="H144" s="400">
        <v>31729</v>
      </c>
      <c r="I144" s="400">
        <v>17536</v>
      </c>
      <c r="J144" s="400">
        <v>24429</v>
      </c>
      <c r="K144" s="400">
        <v>30538</v>
      </c>
      <c r="L144" s="400">
        <v>27394</v>
      </c>
      <c r="M144" s="400">
        <v>30315</v>
      </c>
      <c r="N144" s="400">
        <v>28590</v>
      </c>
      <c r="O144" s="905">
        <v>348535</v>
      </c>
      <c r="P144" s="906"/>
      <c r="Q144" s="903"/>
    </row>
    <row r="145" spans="1:18" x14ac:dyDescent="0.25">
      <c r="A145" s="433"/>
      <c r="B145" s="413" t="s">
        <v>329</v>
      </c>
      <c r="C145" s="399">
        <v>32240</v>
      </c>
      <c r="D145" s="442">
        <v>32779</v>
      </c>
      <c r="E145" s="442">
        <v>34013</v>
      </c>
      <c r="F145" s="400">
        <v>39260</v>
      </c>
      <c r="G145" s="400">
        <v>37276</v>
      </c>
      <c r="H145" s="400">
        <v>37809</v>
      </c>
      <c r="I145" s="400">
        <v>12860</v>
      </c>
      <c r="J145" s="400">
        <v>35401</v>
      </c>
      <c r="K145" s="400">
        <v>37045</v>
      </c>
      <c r="L145" s="400">
        <v>32030</v>
      </c>
      <c r="M145" s="400">
        <v>31732</v>
      </c>
      <c r="N145" s="400">
        <v>33688</v>
      </c>
      <c r="O145" s="905">
        <v>396133</v>
      </c>
      <c r="P145" s="906"/>
      <c r="Q145" s="903"/>
    </row>
    <row r="146" spans="1:18" x14ac:dyDescent="0.25">
      <c r="A146" s="433"/>
      <c r="B146" s="414" t="s">
        <v>330</v>
      </c>
      <c r="C146" s="399">
        <v>7498</v>
      </c>
      <c r="D146" s="442">
        <v>6752</v>
      </c>
      <c r="E146" s="442">
        <v>7514</v>
      </c>
      <c r="F146" s="400">
        <v>8256</v>
      </c>
      <c r="G146" s="400">
        <v>7712</v>
      </c>
      <c r="H146" s="400">
        <v>7400</v>
      </c>
      <c r="I146" s="400">
        <v>3370</v>
      </c>
      <c r="J146" s="400">
        <v>5526</v>
      </c>
      <c r="K146" s="400">
        <v>7511</v>
      </c>
      <c r="L146" s="400">
        <v>6038</v>
      </c>
      <c r="M146" s="400">
        <v>6389</v>
      </c>
      <c r="N146" s="400">
        <v>7323</v>
      </c>
      <c r="O146" s="905">
        <v>81289</v>
      </c>
      <c r="P146" s="906"/>
      <c r="Q146" s="903"/>
    </row>
    <row r="147" spans="1:18" x14ac:dyDescent="0.25">
      <c r="A147" s="433"/>
      <c r="B147" s="413" t="s">
        <v>332</v>
      </c>
      <c r="C147" s="399">
        <v>378</v>
      </c>
      <c r="D147" s="442">
        <v>463</v>
      </c>
      <c r="E147" s="442">
        <v>557</v>
      </c>
      <c r="F147" s="400">
        <v>397</v>
      </c>
      <c r="G147" s="400">
        <v>423</v>
      </c>
      <c r="H147" s="400">
        <v>391</v>
      </c>
      <c r="I147" s="400">
        <v>217</v>
      </c>
      <c r="J147" s="400">
        <v>441</v>
      </c>
      <c r="K147" s="400">
        <v>585</v>
      </c>
      <c r="L147" s="400">
        <v>344</v>
      </c>
      <c r="M147" s="400">
        <v>344</v>
      </c>
      <c r="N147" s="400">
        <v>599</v>
      </c>
      <c r="O147" s="905">
        <v>5139</v>
      </c>
      <c r="P147" s="906"/>
      <c r="Q147" s="903"/>
      <c r="R147" s="437"/>
    </row>
    <row r="148" spans="1:18" x14ac:dyDescent="0.25">
      <c r="A148" s="433"/>
      <c r="B148" s="451" t="s">
        <v>331</v>
      </c>
      <c r="C148" s="452">
        <v>954</v>
      </c>
      <c r="D148" s="442">
        <v>751</v>
      </c>
      <c r="E148" s="442">
        <v>619</v>
      </c>
      <c r="F148" s="400">
        <v>984</v>
      </c>
      <c r="G148" s="400">
        <v>1344</v>
      </c>
      <c r="H148" s="400">
        <v>717</v>
      </c>
      <c r="I148" s="400">
        <v>481</v>
      </c>
      <c r="J148" s="400">
        <v>715</v>
      </c>
      <c r="K148" s="400">
        <v>606</v>
      </c>
      <c r="L148" s="400">
        <v>746</v>
      </c>
      <c r="M148" s="400">
        <v>520</v>
      </c>
      <c r="N148" s="400">
        <v>606</v>
      </c>
      <c r="O148" s="907">
        <v>9043</v>
      </c>
      <c r="P148" s="906"/>
      <c r="Q148" s="903"/>
    </row>
    <row r="149" spans="1:18" x14ac:dyDescent="0.25">
      <c r="A149" s="433"/>
      <c r="B149" s="415" t="s">
        <v>323</v>
      </c>
      <c r="C149" s="452">
        <v>36772</v>
      </c>
      <c r="D149" s="442">
        <v>33245</v>
      </c>
      <c r="E149" s="442">
        <v>34980</v>
      </c>
      <c r="F149" s="400">
        <v>37849</v>
      </c>
      <c r="G149" s="400">
        <v>33724</v>
      </c>
      <c r="H149" s="400">
        <v>35459</v>
      </c>
      <c r="I149" s="400">
        <v>21534</v>
      </c>
      <c r="J149" s="400">
        <v>33173</v>
      </c>
      <c r="K149" s="400">
        <v>33754</v>
      </c>
      <c r="L149" s="400">
        <v>31187</v>
      </c>
      <c r="M149" s="400">
        <v>32216</v>
      </c>
      <c r="N149" s="400">
        <v>32564</v>
      </c>
      <c r="O149" s="907">
        <v>396457</v>
      </c>
      <c r="P149" s="906"/>
      <c r="Q149" s="903"/>
    </row>
    <row r="150" spans="1:18" x14ac:dyDescent="0.25">
      <c r="A150" s="433"/>
      <c r="B150" s="415" t="s">
        <v>333</v>
      </c>
      <c r="C150" s="400">
        <v>2920</v>
      </c>
      <c r="D150" s="442">
        <v>3469</v>
      </c>
      <c r="E150" s="442">
        <v>2831</v>
      </c>
      <c r="F150" s="442">
        <v>4379</v>
      </c>
      <c r="G150" s="442">
        <v>3500</v>
      </c>
      <c r="H150" s="442">
        <v>4404</v>
      </c>
      <c r="I150" s="442">
        <v>857</v>
      </c>
      <c r="J150" s="442">
        <v>2877</v>
      </c>
      <c r="K150" s="400">
        <v>4257</v>
      </c>
      <c r="L150" s="400">
        <v>4262</v>
      </c>
      <c r="M150" s="400">
        <v>4561</v>
      </c>
      <c r="N150" s="400">
        <v>3419</v>
      </c>
      <c r="O150" s="907">
        <v>41736</v>
      </c>
      <c r="P150" s="906"/>
      <c r="Q150" s="903"/>
    </row>
    <row r="151" spans="1:18" x14ac:dyDescent="0.25">
      <c r="A151" s="433"/>
      <c r="B151" s="453" t="s">
        <v>345</v>
      </c>
      <c r="C151" s="454">
        <v>83</v>
      </c>
      <c r="D151" s="443">
        <v>187</v>
      </c>
      <c r="E151" s="443">
        <v>175</v>
      </c>
      <c r="F151" s="403">
        <v>175</v>
      </c>
      <c r="G151" s="403">
        <v>111</v>
      </c>
      <c r="H151" s="403">
        <v>360</v>
      </c>
      <c r="I151" s="403">
        <v>98</v>
      </c>
      <c r="J151" s="403">
        <v>191</v>
      </c>
      <c r="K151" s="403">
        <v>239</v>
      </c>
      <c r="L151" s="403">
        <v>277</v>
      </c>
      <c r="M151" s="403">
        <v>217</v>
      </c>
      <c r="N151" s="403">
        <v>389</v>
      </c>
      <c r="O151" s="908">
        <v>2502</v>
      </c>
      <c r="P151" s="906"/>
      <c r="Q151" s="903"/>
    </row>
    <row r="152" spans="1:18" s="395" customFormat="1" x14ac:dyDescent="0.25">
      <c r="A152" s="433"/>
      <c r="B152" s="405" t="s">
        <v>335</v>
      </c>
      <c r="C152" s="406">
        <v>351005</v>
      </c>
      <c r="D152" s="406">
        <v>341430</v>
      </c>
      <c r="E152" s="406">
        <v>346016</v>
      </c>
      <c r="F152" s="406">
        <v>416335</v>
      </c>
      <c r="G152" s="406">
        <v>362504</v>
      </c>
      <c r="H152" s="406">
        <v>366117</v>
      </c>
      <c r="I152" s="406">
        <v>219483</v>
      </c>
      <c r="J152" s="406">
        <v>326938</v>
      </c>
      <c r="K152" s="406">
        <v>361782</v>
      </c>
      <c r="L152" s="406">
        <v>323346</v>
      </c>
      <c r="M152" s="406">
        <v>342607</v>
      </c>
      <c r="N152" s="406">
        <v>344760</v>
      </c>
      <c r="O152" s="407">
        <v>4102323</v>
      </c>
      <c r="P152" s="904"/>
      <c r="Q152" s="903"/>
    </row>
    <row r="153" spans="1:18" s="395" customFormat="1" x14ac:dyDescent="0.25">
      <c r="A153" s="433"/>
      <c r="B153" s="405" t="s">
        <v>40</v>
      </c>
      <c r="C153" s="445">
        <v>6164447</v>
      </c>
      <c r="D153" s="445">
        <v>6118056</v>
      </c>
      <c r="E153" s="445">
        <v>6262646</v>
      </c>
      <c r="F153" s="445">
        <v>6546599</v>
      </c>
      <c r="G153" s="445">
        <v>7223679</v>
      </c>
      <c r="H153" s="445">
        <v>6448758</v>
      </c>
      <c r="I153" s="445">
        <v>5962820</v>
      </c>
      <c r="J153" s="445">
        <v>5061987</v>
      </c>
      <c r="K153" s="445">
        <v>5738463</v>
      </c>
      <c r="L153" s="445">
        <v>6080974</v>
      </c>
      <c r="M153" s="445">
        <v>5785585</v>
      </c>
      <c r="N153" s="445">
        <v>6065764</v>
      </c>
      <c r="O153" s="1399">
        <v>73459778</v>
      </c>
      <c r="P153" s="904"/>
      <c r="Q153" s="903"/>
    </row>
    <row r="154" spans="1:18" x14ac:dyDescent="0.25">
      <c r="A154" s="433"/>
      <c r="B154" s="350" t="s">
        <v>346</v>
      </c>
      <c r="Q154" s="903"/>
    </row>
    <row r="155" spans="1:18" x14ac:dyDescent="0.25">
      <c r="A155" s="433"/>
      <c r="B155" s="386"/>
    </row>
    <row r="156" spans="1:18" x14ac:dyDescent="0.25">
      <c r="A156" s="433"/>
      <c r="C156" s="439"/>
      <c r="D156" s="439"/>
      <c r="E156" s="439"/>
      <c r="F156" s="439"/>
      <c r="G156" s="439"/>
      <c r="H156" s="439"/>
      <c r="I156" s="439"/>
      <c r="J156" s="439"/>
      <c r="M156" s="437"/>
      <c r="N156" s="437"/>
      <c r="O156" s="455"/>
    </row>
    <row r="157" spans="1:18" x14ac:dyDescent="0.25">
      <c r="A157" s="433"/>
      <c r="C157" s="456"/>
      <c r="D157" s="456"/>
      <c r="E157" s="456"/>
      <c r="F157" s="456"/>
      <c r="G157" s="456"/>
      <c r="H157" s="456"/>
      <c r="I157" s="456"/>
      <c r="J157" s="456"/>
      <c r="K157" s="456"/>
      <c r="L157" s="456"/>
      <c r="M157" s="456"/>
    </row>
    <row r="158" spans="1:18" x14ac:dyDescent="0.25">
      <c r="A158" s="433"/>
      <c r="B158" s="457"/>
      <c r="C158" s="439"/>
      <c r="D158" s="439"/>
      <c r="E158" s="439"/>
      <c r="F158" s="439"/>
      <c r="G158" s="439"/>
      <c r="H158" s="436"/>
      <c r="I158" s="436"/>
      <c r="J158" s="436"/>
    </row>
    <row r="159" spans="1:18" x14ac:dyDescent="0.25">
      <c r="C159" s="439"/>
      <c r="D159" s="439"/>
      <c r="E159" s="439"/>
      <c r="F159" s="390"/>
      <c r="G159" s="390"/>
    </row>
    <row r="160" spans="1:18" x14ac:dyDescent="0.25">
      <c r="A160" s="351"/>
      <c r="C160" s="351"/>
      <c r="D160" s="351"/>
      <c r="E160" s="351"/>
      <c r="F160" s="436"/>
      <c r="G160" s="436"/>
      <c r="H160" s="436"/>
      <c r="I160" s="436"/>
      <c r="J160" s="436"/>
      <c r="K160" s="436"/>
      <c r="L160" s="436"/>
      <c r="M160" s="436"/>
      <c r="N160" s="436"/>
      <c r="O160" s="436"/>
    </row>
    <row r="161" spans="1:12" s="351" customFormat="1" x14ac:dyDescent="0.25">
      <c r="F161" s="436"/>
      <c r="G161" s="436"/>
      <c r="H161" s="436"/>
      <c r="I161" s="436"/>
      <c r="J161" s="436"/>
      <c r="K161" s="436"/>
      <c r="L161" s="436"/>
    </row>
    <row r="162" spans="1:12" s="351" customFormat="1" x14ac:dyDescent="0.25">
      <c r="A162" s="458"/>
      <c r="C162" s="436"/>
      <c r="D162" s="436"/>
      <c r="E162" s="436"/>
      <c r="F162" s="437"/>
      <c r="G162" s="437"/>
      <c r="H162" s="437"/>
      <c r="I162" s="437"/>
      <c r="J162" s="437"/>
      <c r="K162" s="437"/>
      <c r="L162" s="437"/>
    </row>
    <row r="166" spans="1:12" s="351" customFormat="1" x14ac:dyDescent="0.25">
      <c r="F166" s="436"/>
      <c r="G166" s="436"/>
      <c r="H166" s="436"/>
      <c r="I166" s="436"/>
      <c r="J166" s="436"/>
      <c r="K166" s="436"/>
      <c r="L166" s="436"/>
    </row>
    <row r="167" spans="1:12" s="351" customFormat="1" x14ac:dyDescent="0.25">
      <c r="A167" s="458"/>
      <c r="C167" s="436"/>
      <c r="D167" s="436"/>
      <c r="E167" s="436"/>
      <c r="F167" s="437"/>
      <c r="G167" s="437"/>
      <c r="H167" s="437"/>
      <c r="I167" s="437"/>
      <c r="J167" s="437"/>
      <c r="K167" s="437"/>
      <c r="L167" s="437"/>
    </row>
    <row r="168" spans="1:12" s="351" customFormat="1" x14ac:dyDescent="0.25">
      <c r="F168" s="436"/>
      <c r="G168" s="436"/>
      <c r="H168" s="436"/>
      <c r="I168" s="436"/>
      <c r="J168" s="436"/>
      <c r="K168" s="436"/>
      <c r="L168" s="436"/>
    </row>
    <row r="169" spans="1:12" s="351" customFormat="1" x14ac:dyDescent="0.25">
      <c r="A169" s="458"/>
      <c r="C169" s="436"/>
      <c r="D169" s="436"/>
      <c r="E169" s="436"/>
      <c r="F169" s="437"/>
      <c r="G169" s="437"/>
      <c r="H169" s="437"/>
      <c r="I169" s="437"/>
      <c r="J169" s="437"/>
      <c r="K169" s="437"/>
      <c r="L169" s="437"/>
    </row>
  </sheetData>
  <hyperlinks>
    <hyperlink ref="P2" location="Índice!A1" display="Volver"/>
  </hyperlinks>
  <printOptions horizontalCentered="1"/>
  <pageMargins left="0.19685039370078741" right="0.19685039370078741" top="0.78740157480314965" bottom="0.19685039370078741" header="0" footer="0"/>
  <pageSetup paperSize="14" scale="74"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Q80"/>
  <sheetViews>
    <sheetView zoomScale="90" zoomScaleNormal="90" workbookViewId="0"/>
  </sheetViews>
  <sheetFormatPr baseColWidth="10" defaultColWidth="10.85546875" defaultRowHeight="12.75" x14ac:dyDescent="0.2"/>
  <cols>
    <col min="1" max="1" width="6.7109375" style="3" customWidth="1"/>
    <col min="2" max="2" width="50.42578125" style="3" customWidth="1"/>
    <col min="3" max="3" width="13.42578125" style="3" bestFit="1" customWidth="1"/>
    <col min="4" max="4" width="11.7109375" style="9" customWidth="1"/>
    <col min="5" max="10" width="11.140625" style="9" customWidth="1"/>
    <col min="11" max="11" width="12.42578125" style="3" bestFit="1" customWidth="1"/>
    <col min="12" max="12" width="11" style="3" bestFit="1" customWidth="1"/>
    <col min="13" max="22" width="10.85546875" style="3"/>
    <col min="23" max="23" width="11" style="3" bestFit="1" customWidth="1"/>
    <col min="24" max="31" width="10.85546875" style="3"/>
    <col min="32" max="32" width="12" style="3" bestFit="1" customWidth="1"/>
    <col min="33" max="38" width="10.85546875" style="3"/>
    <col min="39" max="41" width="12.28515625" style="3" customWidth="1"/>
    <col min="42" max="42" width="10.85546875" style="673"/>
    <col min="43" max="16384" width="10.85546875" style="3"/>
  </cols>
  <sheetData>
    <row r="2" spans="2:42" s="13" customFormat="1" ht="18" x14ac:dyDescent="0.2">
      <c r="B2" s="639" t="s">
        <v>843</v>
      </c>
      <c r="C2" s="640"/>
      <c r="D2" s="641"/>
      <c r="E2" s="641"/>
      <c r="F2" s="641"/>
      <c r="G2" s="641"/>
      <c r="H2" s="626"/>
      <c r="I2" s="626"/>
      <c r="J2" s="626"/>
      <c r="AP2" s="667"/>
    </row>
    <row r="3" spans="2:42" s="13" customFormat="1" ht="15.75" x14ac:dyDescent="0.2">
      <c r="B3" s="639" t="s">
        <v>844</v>
      </c>
      <c r="C3" s="640"/>
      <c r="D3" s="641"/>
      <c r="E3" s="641"/>
      <c r="F3" s="641"/>
      <c r="G3" s="641"/>
      <c r="H3" s="626"/>
      <c r="I3" s="626"/>
      <c r="J3" s="626"/>
      <c r="AP3" s="896" t="s">
        <v>1059</v>
      </c>
    </row>
    <row r="4" spans="2:42" s="13" customFormat="1" ht="15.75" x14ac:dyDescent="0.25">
      <c r="B4" s="642" t="s">
        <v>13</v>
      </c>
      <c r="C4" s="18"/>
      <c r="D4" s="643"/>
      <c r="E4" s="643"/>
      <c r="F4" s="643"/>
      <c r="G4" s="643"/>
      <c r="H4" s="626"/>
      <c r="I4" s="626"/>
      <c r="J4" s="626"/>
      <c r="AP4" s="667"/>
    </row>
    <row r="5" spans="2:42" s="649" customFormat="1" x14ac:dyDescent="0.2">
      <c r="B5" s="644"/>
      <c r="C5" s="644"/>
      <c r="D5" s="668"/>
      <c r="E5" s="645"/>
      <c r="F5" s="646"/>
      <c r="G5" s="646"/>
      <c r="H5" s="646"/>
      <c r="I5" s="646"/>
      <c r="J5" s="646"/>
      <c r="K5" s="647"/>
      <c r="L5" s="647"/>
      <c r="M5" s="648"/>
      <c r="N5" s="648"/>
      <c r="O5" s="648"/>
      <c r="P5" s="648"/>
      <c r="Q5" s="648"/>
      <c r="R5" s="648"/>
      <c r="S5" s="648"/>
      <c r="T5" s="648"/>
      <c r="U5" s="648"/>
      <c r="V5" s="648"/>
      <c r="W5" s="648"/>
      <c r="X5" s="648"/>
      <c r="Y5" s="648"/>
      <c r="Z5" s="648"/>
      <c r="AA5" s="648"/>
      <c r="AB5" s="648"/>
      <c r="AC5" s="648"/>
      <c r="AD5" s="648"/>
      <c r="AE5" s="648"/>
      <c r="AF5" s="648"/>
      <c r="AG5" s="648"/>
      <c r="AH5" s="648"/>
      <c r="AP5" s="669"/>
    </row>
    <row r="6" spans="2:42" s="13" customFormat="1" x14ac:dyDescent="0.2">
      <c r="B6" s="1284" t="s">
        <v>821</v>
      </c>
      <c r="C6" s="1281" t="s">
        <v>14</v>
      </c>
      <c r="D6" s="1282"/>
      <c r="E6" s="1283"/>
      <c r="F6" s="1281" t="s">
        <v>15</v>
      </c>
      <c r="G6" s="1282"/>
      <c r="H6" s="1283"/>
      <c r="I6" s="1281" t="s">
        <v>16</v>
      </c>
      <c r="J6" s="1282"/>
      <c r="K6" s="1283"/>
      <c r="L6" s="1281" t="s">
        <v>17</v>
      </c>
      <c r="M6" s="1282"/>
      <c r="N6" s="1283"/>
      <c r="O6" s="1281" t="s">
        <v>18</v>
      </c>
      <c r="P6" s="1282"/>
      <c r="Q6" s="1283"/>
      <c r="R6" s="1281" t="s">
        <v>19</v>
      </c>
      <c r="S6" s="1282"/>
      <c r="T6" s="1283"/>
      <c r="U6" s="1281" t="s">
        <v>20</v>
      </c>
      <c r="V6" s="1282"/>
      <c r="W6" s="1283"/>
      <c r="X6" s="1281" t="s">
        <v>21</v>
      </c>
      <c r="Y6" s="1282"/>
      <c r="Z6" s="1283"/>
      <c r="AA6" s="1281" t="s">
        <v>22</v>
      </c>
      <c r="AB6" s="1282"/>
      <c r="AC6" s="1283"/>
      <c r="AD6" s="1281" t="s">
        <v>23</v>
      </c>
      <c r="AE6" s="1282"/>
      <c r="AF6" s="1283"/>
      <c r="AG6" s="1281" t="s">
        <v>24</v>
      </c>
      <c r="AH6" s="1282"/>
      <c r="AI6" s="1283"/>
      <c r="AJ6" s="1281" t="s">
        <v>25</v>
      </c>
      <c r="AK6" s="1282"/>
      <c r="AL6" s="1283"/>
      <c r="AM6" s="1281" t="s">
        <v>26</v>
      </c>
      <c r="AN6" s="1282"/>
      <c r="AO6" s="1282"/>
      <c r="AP6" s="667"/>
    </row>
    <row r="7" spans="2:42" ht="12.75" customHeight="1" x14ac:dyDescent="0.2">
      <c r="B7" s="1286"/>
      <c r="C7" s="670" t="s">
        <v>845</v>
      </c>
      <c r="D7" s="671" t="s">
        <v>846</v>
      </c>
      <c r="E7" s="672" t="s">
        <v>40</v>
      </c>
      <c r="F7" s="670" t="s">
        <v>845</v>
      </c>
      <c r="G7" s="671" t="s">
        <v>846</v>
      </c>
      <c r="H7" s="672" t="s">
        <v>40</v>
      </c>
      <c r="I7" s="670" t="s">
        <v>845</v>
      </c>
      <c r="J7" s="671" t="s">
        <v>846</v>
      </c>
      <c r="K7" s="672" t="s">
        <v>40</v>
      </c>
      <c r="L7" s="670" t="s">
        <v>845</v>
      </c>
      <c r="M7" s="671" t="s">
        <v>846</v>
      </c>
      <c r="N7" s="672" t="s">
        <v>40</v>
      </c>
      <c r="O7" s="670" t="s">
        <v>845</v>
      </c>
      <c r="P7" s="671" t="s">
        <v>846</v>
      </c>
      <c r="Q7" s="672" t="s">
        <v>40</v>
      </c>
      <c r="R7" s="670" t="s">
        <v>845</v>
      </c>
      <c r="S7" s="671" t="s">
        <v>846</v>
      </c>
      <c r="T7" s="672" t="s">
        <v>40</v>
      </c>
      <c r="U7" s="670" t="s">
        <v>845</v>
      </c>
      <c r="V7" s="671" t="s">
        <v>846</v>
      </c>
      <c r="W7" s="672" t="s">
        <v>40</v>
      </c>
      <c r="X7" s="670" t="s">
        <v>845</v>
      </c>
      <c r="Y7" s="671" t="s">
        <v>846</v>
      </c>
      <c r="Z7" s="672" t="s">
        <v>40</v>
      </c>
      <c r="AA7" s="670" t="s">
        <v>845</v>
      </c>
      <c r="AB7" s="671" t="s">
        <v>846</v>
      </c>
      <c r="AC7" s="672" t="s">
        <v>40</v>
      </c>
      <c r="AD7" s="670" t="s">
        <v>845</v>
      </c>
      <c r="AE7" s="671" t="s">
        <v>846</v>
      </c>
      <c r="AF7" s="672" t="s">
        <v>40</v>
      </c>
      <c r="AG7" s="670" t="s">
        <v>845</v>
      </c>
      <c r="AH7" s="671" t="s">
        <v>846</v>
      </c>
      <c r="AI7" s="672" t="s">
        <v>40</v>
      </c>
      <c r="AJ7" s="670" t="s">
        <v>845</v>
      </c>
      <c r="AK7" s="671" t="s">
        <v>846</v>
      </c>
      <c r="AL7" s="672" t="s">
        <v>40</v>
      </c>
      <c r="AM7" s="670" t="s">
        <v>845</v>
      </c>
      <c r="AN7" s="671" t="s">
        <v>846</v>
      </c>
      <c r="AO7" s="1051" t="s">
        <v>40</v>
      </c>
    </row>
    <row r="8" spans="2:42" x14ac:dyDescent="0.2">
      <c r="B8" s="1162" t="s">
        <v>826</v>
      </c>
      <c r="C8" s="656">
        <v>280586</v>
      </c>
      <c r="D8" s="657">
        <v>141352</v>
      </c>
      <c r="E8" s="674">
        <v>421938</v>
      </c>
      <c r="F8" s="656">
        <v>269923</v>
      </c>
      <c r="G8" s="657">
        <v>130139</v>
      </c>
      <c r="H8" s="674">
        <v>400062</v>
      </c>
      <c r="I8" s="656">
        <v>250076</v>
      </c>
      <c r="J8" s="657">
        <v>108753</v>
      </c>
      <c r="K8" s="674">
        <v>358829</v>
      </c>
      <c r="L8" s="656">
        <v>230359</v>
      </c>
      <c r="M8" s="657">
        <v>91969</v>
      </c>
      <c r="N8" s="674">
        <v>322328</v>
      </c>
      <c r="O8" s="656">
        <v>213337</v>
      </c>
      <c r="P8" s="657">
        <v>79522</v>
      </c>
      <c r="Q8" s="674">
        <v>292859</v>
      </c>
      <c r="R8" s="656">
        <v>217264</v>
      </c>
      <c r="S8" s="657">
        <v>76301</v>
      </c>
      <c r="T8" s="674">
        <v>293565</v>
      </c>
      <c r="U8" s="656">
        <v>220782</v>
      </c>
      <c r="V8" s="657">
        <v>78023</v>
      </c>
      <c r="W8" s="674">
        <v>298805</v>
      </c>
      <c r="X8" s="656">
        <v>220038</v>
      </c>
      <c r="Y8" s="657">
        <v>77996</v>
      </c>
      <c r="Z8" s="674">
        <v>298034</v>
      </c>
      <c r="AA8" s="656">
        <v>211403</v>
      </c>
      <c r="AB8" s="657">
        <v>72156</v>
      </c>
      <c r="AC8" s="674">
        <v>283559</v>
      </c>
      <c r="AD8" s="656">
        <v>226635</v>
      </c>
      <c r="AE8" s="657">
        <v>82337</v>
      </c>
      <c r="AF8" s="674">
        <v>308972</v>
      </c>
      <c r="AG8" s="656">
        <v>262597</v>
      </c>
      <c r="AH8" s="657">
        <v>120129</v>
      </c>
      <c r="AI8" s="674">
        <v>382726</v>
      </c>
      <c r="AJ8" s="656">
        <v>293401</v>
      </c>
      <c r="AK8" s="657">
        <v>149213</v>
      </c>
      <c r="AL8" s="674">
        <v>442614</v>
      </c>
      <c r="AM8" s="656">
        <v>241366.75</v>
      </c>
      <c r="AN8" s="657">
        <v>100657.5</v>
      </c>
      <c r="AO8" s="1054">
        <v>342024.25</v>
      </c>
    </row>
    <row r="9" spans="2:42" x14ac:dyDescent="0.2">
      <c r="B9" s="1163" t="s">
        <v>827</v>
      </c>
      <c r="C9" s="660">
        <v>29039</v>
      </c>
      <c r="D9" s="661">
        <v>10552</v>
      </c>
      <c r="E9" s="674">
        <v>39591</v>
      </c>
      <c r="F9" s="660">
        <v>28399</v>
      </c>
      <c r="G9" s="661">
        <v>10672</v>
      </c>
      <c r="H9" s="674">
        <v>39071</v>
      </c>
      <c r="I9" s="660">
        <v>28972</v>
      </c>
      <c r="J9" s="661">
        <v>10649</v>
      </c>
      <c r="K9" s="674">
        <v>39621</v>
      </c>
      <c r="L9" s="660">
        <v>29318</v>
      </c>
      <c r="M9" s="661">
        <v>10575</v>
      </c>
      <c r="N9" s="674">
        <v>39893</v>
      </c>
      <c r="O9" s="660">
        <v>28683</v>
      </c>
      <c r="P9" s="661">
        <v>9950</v>
      </c>
      <c r="Q9" s="674">
        <v>38633</v>
      </c>
      <c r="R9" s="660">
        <v>28659</v>
      </c>
      <c r="S9" s="661">
        <v>9810</v>
      </c>
      <c r="T9" s="674">
        <v>38469</v>
      </c>
      <c r="U9" s="660">
        <v>28024</v>
      </c>
      <c r="V9" s="661">
        <v>9505</v>
      </c>
      <c r="W9" s="674">
        <v>37529</v>
      </c>
      <c r="X9" s="660">
        <v>28227</v>
      </c>
      <c r="Y9" s="661">
        <v>9585</v>
      </c>
      <c r="Z9" s="674">
        <v>37812</v>
      </c>
      <c r="AA9" s="660">
        <v>27777</v>
      </c>
      <c r="AB9" s="661">
        <v>8649</v>
      </c>
      <c r="AC9" s="674">
        <v>36426</v>
      </c>
      <c r="AD9" s="660">
        <v>28733</v>
      </c>
      <c r="AE9" s="661">
        <v>9345</v>
      </c>
      <c r="AF9" s="674">
        <v>38078</v>
      </c>
      <c r="AG9" s="660">
        <v>29237</v>
      </c>
      <c r="AH9" s="661">
        <v>10086</v>
      </c>
      <c r="AI9" s="674">
        <v>39323</v>
      </c>
      <c r="AJ9" s="660">
        <v>29610</v>
      </c>
      <c r="AK9" s="661">
        <v>10704</v>
      </c>
      <c r="AL9" s="674">
        <v>40314</v>
      </c>
      <c r="AM9" s="656">
        <v>28723.166666666668</v>
      </c>
      <c r="AN9" s="657">
        <v>10006.833333333334</v>
      </c>
      <c r="AO9" s="1054">
        <v>38730</v>
      </c>
    </row>
    <row r="10" spans="2:42" x14ac:dyDescent="0.2">
      <c r="B10" s="1163" t="s">
        <v>828</v>
      </c>
      <c r="C10" s="660">
        <v>48932</v>
      </c>
      <c r="D10" s="661">
        <v>7306</v>
      </c>
      <c r="E10" s="674">
        <v>56238</v>
      </c>
      <c r="F10" s="660">
        <v>50100</v>
      </c>
      <c r="G10" s="661">
        <v>7527</v>
      </c>
      <c r="H10" s="674">
        <v>57627</v>
      </c>
      <c r="I10" s="660">
        <v>50199</v>
      </c>
      <c r="J10" s="661">
        <v>7551</v>
      </c>
      <c r="K10" s="674">
        <v>57750</v>
      </c>
      <c r="L10" s="660">
        <v>50284</v>
      </c>
      <c r="M10" s="661">
        <v>7503</v>
      </c>
      <c r="N10" s="674">
        <v>57787</v>
      </c>
      <c r="O10" s="660">
        <v>50484</v>
      </c>
      <c r="P10" s="661">
        <v>7479</v>
      </c>
      <c r="Q10" s="674">
        <v>57963</v>
      </c>
      <c r="R10" s="660">
        <v>50348</v>
      </c>
      <c r="S10" s="661">
        <v>7513</v>
      </c>
      <c r="T10" s="674">
        <v>57861</v>
      </c>
      <c r="U10" s="660">
        <v>50912</v>
      </c>
      <c r="V10" s="661">
        <v>8528</v>
      </c>
      <c r="W10" s="674">
        <v>59440</v>
      </c>
      <c r="X10" s="660">
        <v>51119</v>
      </c>
      <c r="Y10" s="661">
        <v>8469</v>
      </c>
      <c r="Z10" s="674">
        <v>59588</v>
      </c>
      <c r="AA10" s="660">
        <v>51503</v>
      </c>
      <c r="AB10" s="661">
        <v>8494</v>
      </c>
      <c r="AC10" s="674">
        <v>59997</v>
      </c>
      <c r="AD10" s="660">
        <v>51602</v>
      </c>
      <c r="AE10" s="661">
        <v>7841</v>
      </c>
      <c r="AF10" s="674">
        <v>59443</v>
      </c>
      <c r="AG10" s="660">
        <v>51812</v>
      </c>
      <c r="AH10" s="661">
        <v>7890</v>
      </c>
      <c r="AI10" s="674">
        <v>59702</v>
      </c>
      <c r="AJ10" s="660">
        <v>51612</v>
      </c>
      <c r="AK10" s="661">
        <v>8242</v>
      </c>
      <c r="AL10" s="674">
        <v>59854</v>
      </c>
      <c r="AM10" s="656">
        <v>50742.25</v>
      </c>
      <c r="AN10" s="657">
        <v>7861.916666666667</v>
      </c>
      <c r="AO10" s="1054">
        <v>58604.166666666664</v>
      </c>
    </row>
    <row r="11" spans="2:42" x14ac:dyDescent="0.2">
      <c r="B11" s="1163" t="s">
        <v>829</v>
      </c>
      <c r="C11" s="660">
        <v>381210</v>
      </c>
      <c r="D11" s="661">
        <v>132757</v>
      </c>
      <c r="E11" s="674">
        <v>513967</v>
      </c>
      <c r="F11" s="660">
        <v>377191</v>
      </c>
      <c r="G11" s="661">
        <v>133643</v>
      </c>
      <c r="H11" s="674">
        <v>510834</v>
      </c>
      <c r="I11" s="660">
        <v>382143</v>
      </c>
      <c r="J11" s="661">
        <v>131709</v>
      </c>
      <c r="K11" s="674">
        <v>513852</v>
      </c>
      <c r="L11" s="660">
        <v>378479</v>
      </c>
      <c r="M11" s="661">
        <v>129728</v>
      </c>
      <c r="N11" s="674">
        <v>508207</v>
      </c>
      <c r="O11" s="660">
        <v>375448</v>
      </c>
      <c r="P11" s="661">
        <v>128134</v>
      </c>
      <c r="Q11" s="674">
        <v>503582</v>
      </c>
      <c r="R11" s="660">
        <v>374453</v>
      </c>
      <c r="S11" s="661">
        <v>127708</v>
      </c>
      <c r="T11" s="674">
        <v>502161</v>
      </c>
      <c r="U11" s="660">
        <v>372144</v>
      </c>
      <c r="V11" s="661">
        <v>127581</v>
      </c>
      <c r="W11" s="674">
        <v>499725</v>
      </c>
      <c r="X11" s="660">
        <v>369807</v>
      </c>
      <c r="Y11" s="661">
        <v>127361</v>
      </c>
      <c r="Z11" s="674">
        <v>497168</v>
      </c>
      <c r="AA11" s="660">
        <v>371038</v>
      </c>
      <c r="AB11" s="661">
        <v>126278</v>
      </c>
      <c r="AC11" s="674">
        <v>497316</v>
      </c>
      <c r="AD11" s="660">
        <v>374113</v>
      </c>
      <c r="AE11" s="661">
        <v>127509</v>
      </c>
      <c r="AF11" s="674">
        <v>501622</v>
      </c>
      <c r="AG11" s="660">
        <v>376805</v>
      </c>
      <c r="AH11" s="661">
        <v>129801</v>
      </c>
      <c r="AI11" s="674">
        <v>506606</v>
      </c>
      <c r="AJ11" s="660">
        <v>378210</v>
      </c>
      <c r="AK11" s="661">
        <v>132279</v>
      </c>
      <c r="AL11" s="674">
        <v>510489</v>
      </c>
      <c r="AM11" s="656">
        <v>375920.08333333331</v>
      </c>
      <c r="AN11" s="657">
        <v>129540.66666666667</v>
      </c>
      <c r="AO11" s="1054">
        <v>505460.75</v>
      </c>
    </row>
    <row r="12" spans="2:42" x14ac:dyDescent="0.2">
      <c r="B12" s="1163" t="s">
        <v>830</v>
      </c>
      <c r="C12" s="660">
        <v>24180</v>
      </c>
      <c r="D12" s="661">
        <v>6000</v>
      </c>
      <c r="E12" s="674">
        <v>30180</v>
      </c>
      <c r="F12" s="660">
        <v>24418</v>
      </c>
      <c r="G12" s="661">
        <v>6003</v>
      </c>
      <c r="H12" s="674">
        <v>30421</v>
      </c>
      <c r="I12" s="660">
        <v>24442</v>
      </c>
      <c r="J12" s="661">
        <v>5918</v>
      </c>
      <c r="K12" s="674">
        <v>30360</v>
      </c>
      <c r="L12" s="660">
        <v>24295</v>
      </c>
      <c r="M12" s="661">
        <v>5905</v>
      </c>
      <c r="N12" s="674">
        <v>30200</v>
      </c>
      <c r="O12" s="660">
        <v>24138</v>
      </c>
      <c r="P12" s="661">
        <v>5918</v>
      </c>
      <c r="Q12" s="674">
        <v>30056</v>
      </c>
      <c r="R12" s="660">
        <v>24050</v>
      </c>
      <c r="S12" s="661">
        <v>5945</v>
      </c>
      <c r="T12" s="674">
        <v>29995</v>
      </c>
      <c r="U12" s="660">
        <v>24011</v>
      </c>
      <c r="V12" s="661">
        <v>5977</v>
      </c>
      <c r="W12" s="674">
        <v>29988</v>
      </c>
      <c r="X12" s="660">
        <v>23942</v>
      </c>
      <c r="Y12" s="661">
        <v>5993</v>
      </c>
      <c r="Z12" s="674">
        <v>29935</v>
      </c>
      <c r="AA12" s="660">
        <v>23786</v>
      </c>
      <c r="AB12" s="661">
        <v>6022</v>
      </c>
      <c r="AC12" s="674">
        <v>29808</v>
      </c>
      <c r="AD12" s="660">
        <v>23786</v>
      </c>
      <c r="AE12" s="661">
        <v>6022</v>
      </c>
      <c r="AF12" s="674">
        <v>29808</v>
      </c>
      <c r="AG12" s="660">
        <v>23837</v>
      </c>
      <c r="AH12" s="661">
        <v>6040</v>
      </c>
      <c r="AI12" s="674">
        <v>29877</v>
      </c>
      <c r="AJ12" s="660">
        <v>23911</v>
      </c>
      <c r="AK12" s="661">
        <v>6106</v>
      </c>
      <c r="AL12" s="674">
        <v>30017</v>
      </c>
      <c r="AM12" s="656">
        <v>24066.333333333332</v>
      </c>
      <c r="AN12" s="657">
        <v>5987.416666666667</v>
      </c>
      <c r="AO12" s="1054">
        <v>30053.75</v>
      </c>
    </row>
    <row r="13" spans="2:42" x14ac:dyDescent="0.2">
      <c r="B13" s="1163" t="s">
        <v>831</v>
      </c>
      <c r="C13" s="660">
        <v>541397</v>
      </c>
      <c r="D13" s="661">
        <v>50367</v>
      </c>
      <c r="E13" s="674">
        <v>591764</v>
      </c>
      <c r="F13" s="660">
        <v>524682</v>
      </c>
      <c r="G13" s="661">
        <v>53680</v>
      </c>
      <c r="H13" s="674">
        <v>578362</v>
      </c>
      <c r="I13" s="660">
        <v>535188</v>
      </c>
      <c r="J13" s="661">
        <v>51049</v>
      </c>
      <c r="K13" s="674">
        <v>586237</v>
      </c>
      <c r="L13" s="660">
        <v>535990</v>
      </c>
      <c r="M13" s="661">
        <v>49619</v>
      </c>
      <c r="N13" s="674">
        <v>585609</v>
      </c>
      <c r="O13" s="660">
        <v>543597</v>
      </c>
      <c r="P13" s="661">
        <v>49730</v>
      </c>
      <c r="Q13" s="674">
        <v>593327</v>
      </c>
      <c r="R13" s="660">
        <v>541546</v>
      </c>
      <c r="S13" s="661">
        <v>49353</v>
      </c>
      <c r="T13" s="674">
        <v>590899</v>
      </c>
      <c r="U13" s="660">
        <v>538558</v>
      </c>
      <c r="V13" s="661">
        <v>52492</v>
      </c>
      <c r="W13" s="674">
        <v>591050</v>
      </c>
      <c r="X13" s="660">
        <v>542345</v>
      </c>
      <c r="Y13" s="661">
        <v>53040</v>
      </c>
      <c r="Z13" s="674">
        <v>595385</v>
      </c>
      <c r="AA13" s="660">
        <v>534344</v>
      </c>
      <c r="AB13" s="661">
        <v>52399</v>
      </c>
      <c r="AC13" s="674">
        <v>586743</v>
      </c>
      <c r="AD13" s="660">
        <v>544367</v>
      </c>
      <c r="AE13" s="661">
        <v>52488</v>
      </c>
      <c r="AF13" s="674">
        <v>596855</v>
      </c>
      <c r="AG13" s="660">
        <v>551253</v>
      </c>
      <c r="AH13" s="661">
        <v>53299</v>
      </c>
      <c r="AI13" s="674">
        <v>604552</v>
      </c>
      <c r="AJ13" s="660">
        <v>535981</v>
      </c>
      <c r="AK13" s="661">
        <v>53282</v>
      </c>
      <c r="AL13" s="674">
        <v>589263</v>
      </c>
      <c r="AM13" s="656">
        <v>539104</v>
      </c>
      <c r="AN13" s="657">
        <v>51733.166666666664</v>
      </c>
      <c r="AO13" s="1054">
        <v>590837.16666666663</v>
      </c>
    </row>
    <row r="14" spans="2:42" x14ac:dyDescent="0.2">
      <c r="B14" s="1163" t="s">
        <v>832</v>
      </c>
      <c r="C14" s="660">
        <v>415797</v>
      </c>
      <c r="D14" s="661">
        <v>309360</v>
      </c>
      <c r="E14" s="674">
        <v>725157</v>
      </c>
      <c r="F14" s="660">
        <v>411489</v>
      </c>
      <c r="G14" s="661">
        <v>307917</v>
      </c>
      <c r="H14" s="674">
        <v>719406</v>
      </c>
      <c r="I14" s="660">
        <v>411149</v>
      </c>
      <c r="J14" s="661">
        <v>305282</v>
      </c>
      <c r="K14" s="674">
        <v>716431</v>
      </c>
      <c r="L14" s="660">
        <v>406401</v>
      </c>
      <c r="M14" s="661">
        <v>300276</v>
      </c>
      <c r="N14" s="674">
        <v>706677</v>
      </c>
      <c r="O14" s="660">
        <v>407302</v>
      </c>
      <c r="P14" s="661">
        <v>300351</v>
      </c>
      <c r="Q14" s="674">
        <v>707653</v>
      </c>
      <c r="R14" s="660">
        <v>408100</v>
      </c>
      <c r="S14" s="661">
        <v>298957</v>
      </c>
      <c r="T14" s="674">
        <v>707057</v>
      </c>
      <c r="U14" s="660">
        <v>408205</v>
      </c>
      <c r="V14" s="661">
        <v>298481</v>
      </c>
      <c r="W14" s="674">
        <v>706686</v>
      </c>
      <c r="X14" s="660">
        <v>409268</v>
      </c>
      <c r="Y14" s="661">
        <v>298397</v>
      </c>
      <c r="Z14" s="674">
        <v>707665</v>
      </c>
      <c r="AA14" s="660">
        <v>408584</v>
      </c>
      <c r="AB14" s="661">
        <v>298555</v>
      </c>
      <c r="AC14" s="674">
        <v>707139</v>
      </c>
      <c r="AD14" s="660">
        <v>412133</v>
      </c>
      <c r="AE14" s="661">
        <v>299744</v>
      </c>
      <c r="AF14" s="674">
        <v>711877</v>
      </c>
      <c r="AG14" s="660">
        <v>418997</v>
      </c>
      <c r="AH14" s="661">
        <v>306607</v>
      </c>
      <c r="AI14" s="674">
        <v>725604</v>
      </c>
      <c r="AJ14" s="660">
        <v>430002</v>
      </c>
      <c r="AK14" s="661">
        <v>324700</v>
      </c>
      <c r="AL14" s="674">
        <v>754702</v>
      </c>
      <c r="AM14" s="656">
        <v>412285.58333333331</v>
      </c>
      <c r="AN14" s="657">
        <v>304052.25</v>
      </c>
      <c r="AO14" s="1054">
        <v>716337.83333333337</v>
      </c>
    </row>
    <row r="15" spans="2:42" x14ac:dyDescent="0.2">
      <c r="B15" s="1163" t="s">
        <v>833</v>
      </c>
      <c r="C15" s="660">
        <v>95444</v>
      </c>
      <c r="D15" s="661">
        <v>120493</v>
      </c>
      <c r="E15" s="674">
        <v>215937</v>
      </c>
      <c r="F15" s="660">
        <v>94102</v>
      </c>
      <c r="G15" s="661">
        <v>119061</v>
      </c>
      <c r="H15" s="674">
        <v>213163</v>
      </c>
      <c r="I15" s="660">
        <v>95048</v>
      </c>
      <c r="J15" s="661">
        <v>122421</v>
      </c>
      <c r="K15" s="674">
        <v>217469</v>
      </c>
      <c r="L15" s="660">
        <v>93895</v>
      </c>
      <c r="M15" s="661">
        <v>121164</v>
      </c>
      <c r="N15" s="674">
        <v>215059</v>
      </c>
      <c r="O15" s="660">
        <v>93894</v>
      </c>
      <c r="P15" s="661">
        <v>120549</v>
      </c>
      <c r="Q15" s="674">
        <v>214443</v>
      </c>
      <c r="R15" s="660">
        <v>94462</v>
      </c>
      <c r="S15" s="661">
        <v>120825</v>
      </c>
      <c r="T15" s="674">
        <v>215287</v>
      </c>
      <c r="U15" s="660">
        <v>95329</v>
      </c>
      <c r="V15" s="661">
        <v>121418</v>
      </c>
      <c r="W15" s="674">
        <v>216747</v>
      </c>
      <c r="X15" s="660">
        <v>96131</v>
      </c>
      <c r="Y15" s="661">
        <v>122392</v>
      </c>
      <c r="Z15" s="674">
        <v>218523</v>
      </c>
      <c r="AA15" s="660">
        <v>96661</v>
      </c>
      <c r="AB15" s="661">
        <v>122386</v>
      </c>
      <c r="AC15" s="674">
        <v>219047</v>
      </c>
      <c r="AD15" s="660">
        <v>97314</v>
      </c>
      <c r="AE15" s="661">
        <v>123331</v>
      </c>
      <c r="AF15" s="674">
        <v>220645</v>
      </c>
      <c r="AG15" s="660">
        <v>98021</v>
      </c>
      <c r="AH15" s="661">
        <v>124764</v>
      </c>
      <c r="AI15" s="674">
        <v>222785</v>
      </c>
      <c r="AJ15" s="660">
        <v>99424</v>
      </c>
      <c r="AK15" s="661">
        <v>125321</v>
      </c>
      <c r="AL15" s="674">
        <v>224745</v>
      </c>
      <c r="AM15" s="656">
        <v>95810.416666666672</v>
      </c>
      <c r="AN15" s="657">
        <v>122010.41666666667</v>
      </c>
      <c r="AO15" s="1054">
        <v>217820.83333333334</v>
      </c>
    </row>
    <row r="16" spans="2:42" x14ac:dyDescent="0.2">
      <c r="B16" s="1163" t="s">
        <v>834</v>
      </c>
      <c r="C16" s="660">
        <v>294644</v>
      </c>
      <c r="D16" s="661">
        <v>64281</v>
      </c>
      <c r="E16" s="674">
        <v>358925</v>
      </c>
      <c r="F16" s="660">
        <v>287663</v>
      </c>
      <c r="G16" s="661">
        <v>66150</v>
      </c>
      <c r="H16" s="674">
        <v>353813</v>
      </c>
      <c r="I16" s="660">
        <v>289473</v>
      </c>
      <c r="J16" s="661">
        <v>65518</v>
      </c>
      <c r="K16" s="674">
        <v>354991</v>
      </c>
      <c r="L16" s="660">
        <v>288146</v>
      </c>
      <c r="M16" s="661">
        <v>64368</v>
      </c>
      <c r="N16" s="674">
        <v>352514</v>
      </c>
      <c r="O16" s="660">
        <v>287058</v>
      </c>
      <c r="P16" s="661">
        <v>63898</v>
      </c>
      <c r="Q16" s="674">
        <v>350956</v>
      </c>
      <c r="R16" s="660">
        <v>287431</v>
      </c>
      <c r="S16" s="661">
        <v>64370</v>
      </c>
      <c r="T16" s="674">
        <v>351801</v>
      </c>
      <c r="U16" s="660">
        <v>286205</v>
      </c>
      <c r="V16" s="661">
        <v>64130</v>
      </c>
      <c r="W16" s="674">
        <v>350335</v>
      </c>
      <c r="X16" s="660">
        <v>286209</v>
      </c>
      <c r="Y16" s="661">
        <v>63903</v>
      </c>
      <c r="Z16" s="674">
        <v>350112</v>
      </c>
      <c r="AA16" s="660">
        <v>287588</v>
      </c>
      <c r="AB16" s="661">
        <v>63388</v>
      </c>
      <c r="AC16" s="674">
        <v>350976</v>
      </c>
      <c r="AD16" s="660">
        <v>286681</v>
      </c>
      <c r="AE16" s="661">
        <v>63403</v>
      </c>
      <c r="AF16" s="674">
        <v>350084</v>
      </c>
      <c r="AG16" s="660">
        <v>288847</v>
      </c>
      <c r="AH16" s="661">
        <v>65143</v>
      </c>
      <c r="AI16" s="674">
        <v>353990</v>
      </c>
      <c r="AJ16" s="660">
        <v>294237</v>
      </c>
      <c r="AK16" s="661">
        <v>67026</v>
      </c>
      <c r="AL16" s="674">
        <v>361263</v>
      </c>
      <c r="AM16" s="656">
        <v>288681.83333333331</v>
      </c>
      <c r="AN16" s="657">
        <v>64631.5</v>
      </c>
      <c r="AO16" s="1054">
        <v>353313.33333333331</v>
      </c>
    </row>
    <row r="17" spans="2:43" x14ac:dyDescent="0.2">
      <c r="B17" s="1163" t="s">
        <v>835</v>
      </c>
      <c r="C17" s="660">
        <v>85152</v>
      </c>
      <c r="D17" s="661">
        <v>91805</v>
      </c>
      <c r="E17" s="674">
        <v>176957</v>
      </c>
      <c r="F17" s="660">
        <v>85100</v>
      </c>
      <c r="G17" s="661">
        <v>91192</v>
      </c>
      <c r="H17" s="674">
        <v>176292</v>
      </c>
      <c r="I17" s="660">
        <v>85754</v>
      </c>
      <c r="J17" s="661">
        <v>91735</v>
      </c>
      <c r="K17" s="674">
        <v>177489</v>
      </c>
      <c r="L17" s="660">
        <v>85676</v>
      </c>
      <c r="M17" s="661">
        <v>91618</v>
      </c>
      <c r="N17" s="674">
        <v>177294</v>
      </c>
      <c r="O17" s="660">
        <v>85778</v>
      </c>
      <c r="P17" s="661">
        <v>91419</v>
      </c>
      <c r="Q17" s="674">
        <v>177197</v>
      </c>
      <c r="R17" s="660">
        <v>85778</v>
      </c>
      <c r="S17" s="661">
        <v>91685</v>
      </c>
      <c r="T17" s="674">
        <v>177463</v>
      </c>
      <c r="U17" s="660">
        <v>86374</v>
      </c>
      <c r="V17" s="661">
        <v>93067</v>
      </c>
      <c r="W17" s="674">
        <v>179441</v>
      </c>
      <c r="X17" s="660">
        <v>86558</v>
      </c>
      <c r="Y17" s="661">
        <v>93119</v>
      </c>
      <c r="Z17" s="674">
        <v>179677</v>
      </c>
      <c r="AA17" s="660">
        <v>86533</v>
      </c>
      <c r="AB17" s="661">
        <v>93810</v>
      </c>
      <c r="AC17" s="674">
        <v>180343</v>
      </c>
      <c r="AD17" s="660">
        <v>86347</v>
      </c>
      <c r="AE17" s="661">
        <v>92933</v>
      </c>
      <c r="AF17" s="674">
        <v>179280</v>
      </c>
      <c r="AG17" s="660">
        <v>86518</v>
      </c>
      <c r="AH17" s="661">
        <v>93400</v>
      </c>
      <c r="AI17" s="674">
        <v>179918</v>
      </c>
      <c r="AJ17" s="660">
        <v>88463</v>
      </c>
      <c r="AK17" s="661">
        <v>95294</v>
      </c>
      <c r="AL17" s="674">
        <v>183757</v>
      </c>
      <c r="AM17" s="656">
        <v>86169.25</v>
      </c>
      <c r="AN17" s="657">
        <v>92589.75</v>
      </c>
      <c r="AO17" s="1054">
        <v>178759</v>
      </c>
    </row>
    <row r="18" spans="2:43" x14ac:dyDescent="0.2">
      <c r="B18" s="1163" t="s">
        <v>836</v>
      </c>
      <c r="C18" s="660">
        <v>482643</v>
      </c>
      <c r="D18" s="661">
        <v>296222</v>
      </c>
      <c r="E18" s="674">
        <v>778865</v>
      </c>
      <c r="F18" s="660">
        <v>475287</v>
      </c>
      <c r="G18" s="661">
        <v>296115</v>
      </c>
      <c r="H18" s="674">
        <v>771402</v>
      </c>
      <c r="I18" s="660">
        <v>478759</v>
      </c>
      <c r="J18" s="661">
        <v>295802</v>
      </c>
      <c r="K18" s="674">
        <v>774561</v>
      </c>
      <c r="L18" s="660">
        <v>471716</v>
      </c>
      <c r="M18" s="661">
        <v>289377</v>
      </c>
      <c r="N18" s="674">
        <v>761093</v>
      </c>
      <c r="O18" s="660">
        <v>471055</v>
      </c>
      <c r="P18" s="661">
        <v>288874</v>
      </c>
      <c r="Q18" s="674">
        <v>759929</v>
      </c>
      <c r="R18" s="660">
        <v>473879</v>
      </c>
      <c r="S18" s="661">
        <v>291751</v>
      </c>
      <c r="T18" s="674">
        <v>765630</v>
      </c>
      <c r="U18" s="660">
        <v>480227</v>
      </c>
      <c r="V18" s="661">
        <v>296999</v>
      </c>
      <c r="W18" s="674">
        <v>777226</v>
      </c>
      <c r="X18" s="660">
        <v>477972</v>
      </c>
      <c r="Y18" s="661">
        <v>295223</v>
      </c>
      <c r="Z18" s="674">
        <v>773195</v>
      </c>
      <c r="AA18" s="660">
        <v>478039</v>
      </c>
      <c r="AB18" s="661">
        <v>295592</v>
      </c>
      <c r="AC18" s="674">
        <v>773631</v>
      </c>
      <c r="AD18" s="660">
        <v>486079</v>
      </c>
      <c r="AE18" s="661">
        <v>301160</v>
      </c>
      <c r="AF18" s="674">
        <v>787239</v>
      </c>
      <c r="AG18" s="660">
        <v>493910</v>
      </c>
      <c r="AH18" s="661">
        <v>307597</v>
      </c>
      <c r="AI18" s="674">
        <v>801507</v>
      </c>
      <c r="AJ18" s="660">
        <v>498609</v>
      </c>
      <c r="AK18" s="661">
        <v>313624</v>
      </c>
      <c r="AL18" s="674">
        <v>812233</v>
      </c>
      <c r="AM18" s="656">
        <v>480681.25</v>
      </c>
      <c r="AN18" s="657">
        <v>297361.33333333331</v>
      </c>
      <c r="AO18" s="1054">
        <v>778042.58333333337</v>
      </c>
    </row>
    <row r="19" spans="2:43" x14ac:dyDescent="0.2">
      <c r="B19" s="1163" t="s">
        <v>837</v>
      </c>
      <c r="C19" s="660">
        <v>153885</v>
      </c>
      <c r="D19" s="661">
        <v>224438</v>
      </c>
      <c r="E19" s="674">
        <v>378323</v>
      </c>
      <c r="F19" s="660">
        <v>151409</v>
      </c>
      <c r="G19" s="661">
        <v>219150</v>
      </c>
      <c r="H19" s="674">
        <v>370559</v>
      </c>
      <c r="I19" s="660">
        <v>152837</v>
      </c>
      <c r="J19" s="661">
        <v>225047</v>
      </c>
      <c r="K19" s="674">
        <v>377884</v>
      </c>
      <c r="L19" s="660">
        <v>151680</v>
      </c>
      <c r="M19" s="661">
        <v>225550</v>
      </c>
      <c r="N19" s="674">
        <v>377230</v>
      </c>
      <c r="O19" s="660">
        <v>151789</v>
      </c>
      <c r="P19" s="661">
        <v>228113</v>
      </c>
      <c r="Q19" s="674">
        <v>379902</v>
      </c>
      <c r="R19" s="660">
        <v>154167</v>
      </c>
      <c r="S19" s="661">
        <v>230962</v>
      </c>
      <c r="T19" s="674">
        <v>385129</v>
      </c>
      <c r="U19" s="660">
        <v>151770</v>
      </c>
      <c r="V19" s="661">
        <v>224371</v>
      </c>
      <c r="W19" s="674">
        <v>376141</v>
      </c>
      <c r="X19" s="660">
        <v>152756</v>
      </c>
      <c r="Y19" s="661">
        <v>225864</v>
      </c>
      <c r="Z19" s="674">
        <v>378620</v>
      </c>
      <c r="AA19" s="660">
        <v>154258</v>
      </c>
      <c r="AB19" s="661">
        <v>228046</v>
      </c>
      <c r="AC19" s="674">
        <v>382304</v>
      </c>
      <c r="AD19" s="660">
        <v>153502</v>
      </c>
      <c r="AE19" s="661">
        <v>227346</v>
      </c>
      <c r="AF19" s="674">
        <v>380848</v>
      </c>
      <c r="AG19" s="660">
        <v>156430</v>
      </c>
      <c r="AH19" s="661">
        <v>232098</v>
      </c>
      <c r="AI19" s="674">
        <v>388528</v>
      </c>
      <c r="AJ19" s="660">
        <v>158107</v>
      </c>
      <c r="AK19" s="661">
        <v>232929</v>
      </c>
      <c r="AL19" s="674">
        <v>391036</v>
      </c>
      <c r="AM19" s="656">
        <v>153549.16666666666</v>
      </c>
      <c r="AN19" s="657">
        <v>226992.83333333334</v>
      </c>
      <c r="AO19" s="1054">
        <v>380542</v>
      </c>
    </row>
    <row r="20" spans="2:43" x14ac:dyDescent="0.2">
      <c r="B20" s="1163" t="s">
        <v>838</v>
      </c>
      <c r="C20" s="660">
        <v>114002</v>
      </c>
      <c r="D20" s="661">
        <v>247606</v>
      </c>
      <c r="E20" s="674">
        <v>361608</v>
      </c>
      <c r="F20" s="660">
        <v>112483</v>
      </c>
      <c r="G20" s="661">
        <v>240317</v>
      </c>
      <c r="H20" s="674">
        <v>352800</v>
      </c>
      <c r="I20" s="660">
        <v>120716</v>
      </c>
      <c r="J20" s="661">
        <v>254945</v>
      </c>
      <c r="K20" s="674">
        <v>375661</v>
      </c>
      <c r="L20" s="660">
        <v>121500</v>
      </c>
      <c r="M20" s="661">
        <v>257532</v>
      </c>
      <c r="N20" s="674">
        <v>379032</v>
      </c>
      <c r="O20" s="660">
        <v>122252</v>
      </c>
      <c r="P20" s="661">
        <v>259801</v>
      </c>
      <c r="Q20" s="674">
        <v>382053</v>
      </c>
      <c r="R20" s="660">
        <v>124936</v>
      </c>
      <c r="S20" s="661">
        <v>263451</v>
      </c>
      <c r="T20" s="674">
        <v>388387</v>
      </c>
      <c r="U20" s="660">
        <v>124045</v>
      </c>
      <c r="V20" s="661">
        <v>260421</v>
      </c>
      <c r="W20" s="674">
        <v>384466</v>
      </c>
      <c r="X20" s="660">
        <v>125020</v>
      </c>
      <c r="Y20" s="661">
        <v>262404</v>
      </c>
      <c r="Z20" s="674">
        <v>387424</v>
      </c>
      <c r="AA20" s="660">
        <v>125683</v>
      </c>
      <c r="AB20" s="661">
        <v>264429</v>
      </c>
      <c r="AC20" s="674">
        <v>390112</v>
      </c>
      <c r="AD20" s="660">
        <v>126323</v>
      </c>
      <c r="AE20" s="661">
        <v>264150</v>
      </c>
      <c r="AF20" s="674">
        <v>390473</v>
      </c>
      <c r="AG20" s="660">
        <v>126404</v>
      </c>
      <c r="AH20" s="661">
        <v>263643</v>
      </c>
      <c r="AI20" s="674">
        <v>390047</v>
      </c>
      <c r="AJ20" s="660">
        <v>124106</v>
      </c>
      <c r="AK20" s="661">
        <v>261504</v>
      </c>
      <c r="AL20" s="674">
        <v>385610</v>
      </c>
      <c r="AM20" s="656">
        <v>122289.16666666667</v>
      </c>
      <c r="AN20" s="657">
        <v>258350.25</v>
      </c>
      <c r="AO20" s="1054">
        <v>380639.41666666669</v>
      </c>
    </row>
    <row r="21" spans="2:43" x14ac:dyDescent="0.2">
      <c r="B21" s="1163" t="s">
        <v>839</v>
      </c>
      <c r="C21" s="660">
        <v>54344</v>
      </c>
      <c r="D21" s="661">
        <v>134080</v>
      </c>
      <c r="E21" s="674">
        <v>188424</v>
      </c>
      <c r="F21" s="660">
        <v>54518</v>
      </c>
      <c r="G21" s="661">
        <v>135052</v>
      </c>
      <c r="H21" s="674">
        <v>189570</v>
      </c>
      <c r="I21" s="660">
        <v>53065</v>
      </c>
      <c r="J21" s="661">
        <v>137293</v>
      </c>
      <c r="K21" s="674">
        <v>190358</v>
      </c>
      <c r="L21" s="660">
        <v>54860</v>
      </c>
      <c r="M21" s="661">
        <v>133907</v>
      </c>
      <c r="N21" s="674">
        <v>188767</v>
      </c>
      <c r="O21" s="660">
        <v>55630</v>
      </c>
      <c r="P21" s="661">
        <v>135299</v>
      </c>
      <c r="Q21" s="674">
        <v>190929</v>
      </c>
      <c r="R21" s="660">
        <v>53542</v>
      </c>
      <c r="S21" s="661">
        <v>138222</v>
      </c>
      <c r="T21" s="674">
        <v>191764</v>
      </c>
      <c r="U21" s="660">
        <v>52982</v>
      </c>
      <c r="V21" s="661">
        <v>128211</v>
      </c>
      <c r="W21" s="674">
        <v>181193</v>
      </c>
      <c r="X21" s="660">
        <v>51576</v>
      </c>
      <c r="Y21" s="661">
        <v>126430</v>
      </c>
      <c r="Z21" s="674">
        <v>178006</v>
      </c>
      <c r="AA21" s="660">
        <v>50241</v>
      </c>
      <c r="AB21" s="661">
        <v>127710</v>
      </c>
      <c r="AC21" s="674">
        <v>177951</v>
      </c>
      <c r="AD21" s="660">
        <v>51999</v>
      </c>
      <c r="AE21" s="661">
        <v>127677</v>
      </c>
      <c r="AF21" s="674">
        <v>179676</v>
      </c>
      <c r="AG21" s="660">
        <v>51459</v>
      </c>
      <c r="AH21" s="661">
        <v>132005</v>
      </c>
      <c r="AI21" s="674">
        <v>183464</v>
      </c>
      <c r="AJ21" s="660">
        <v>53045</v>
      </c>
      <c r="AK21" s="661">
        <v>133727</v>
      </c>
      <c r="AL21" s="674">
        <v>186772</v>
      </c>
      <c r="AM21" s="656">
        <v>53105.083333333336</v>
      </c>
      <c r="AN21" s="657">
        <v>132467.75</v>
      </c>
      <c r="AO21" s="1054">
        <v>185572.83333333334</v>
      </c>
    </row>
    <row r="22" spans="2:43" x14ac:dyDescent="0.2">
      <c r="B22" s="1163" t="s">
        <v>840</v>
      </c>
      <c r="C22" s="660">
        <v>118773</v>
      </c>
      <c r="D22" s="661">
        <v>127043</v>
      </c>
      <c r="E22" s="674">
        <v>245816</v>
      </c>
      <c r="F22" s="660">
        <v>117732</v>
      </c>
      <c r="G22" s="661">
        <v>124477</v>
      </c>
      <c r="H22" s="674">
        <v>242209</v>
      </c>
      <c r="I22" s="660">
        <v>119374</v>
      </c>
      <c r="J22" s="661">
        <v>127758</v>
      </c>
      <c r="K22" s="674">
        <v>247132</v>
      </c>
      <c r="L22" s="660">
        <v>119592</v>
      </c>
      <c r="M22" s="661">
        <v>128628</v>
      </c>
      <c r="N22" s="674">
        <v>248220</v>
      </c>
      <c r="O22" s="660">
        <v>118609</v>
      </c>
      <c r="P22" s="661">
        <v>129253</v>
      </c>
      <c r="Q22" s="674">
        <v>247862</v>
      </c>
      <c r="R22" s="660">
        <v>119593</v>
      </c>
      <c r="S22" s="661">
        <v>129592</v>
      </c>
      <c r="T22" s="674">
        <v>249185</v>
      </c>
      <c r="U22" s="660">
        <v>120041</v>
      </c>
      <c r="V22" s="661">
        <v>131157</v>
      </c>
      <c r="W22" s="674">
        <v>251198</v>
      </c>
      <c r="X22" s="660">
        <v>120407</v>
      </c>
      <c r="Y22" s="661">
        <v>130727</v>
      </c>
      <c r="Z22" s="674">
        <v>251134</v>
      </c>
      <c r="AA22" s="660">
        <v>120784</v>
      </c>
      <c r="AB22" s="661">
        <v>131163</v>
      </c>
      <c r="AC22" s="674">
        <v>251947</v>
      </c>
      <c r="AD22" s="660">
        <v>121048</v>
      </c>
      <c r="AE22" s="661">
        <v>131396</v>
      </c>
      <c r="AF22" s="674">
        <v>252444</v>
      </c>
      <c r="AG22" s="660">
        <v>121782</v>
      </c>
      <c r="AH22" s="661">
        <v>130916</v>
      </c>
      <c r="AI22" s="674">
        <v>252698</v>
      </c>
      <c r="AJ22" s="660">
        <v>122198</v>
      </c>
      <c r="AK22" s="661">
        <v>131858</v>
      </c>
      <c r="AL22" s="674">
        <v>254056</v>
      </c>
      <c r="AM22" s="656">
        <v>119994.41666666667</v>
      </c>
      <c r="AN22" s="657">
        <v>129497.33333333333</v>
      </c>
      <c r="AO22" s="1054">
        <v>249491.75</v>
      </c>
    </row>
    <row r="23" spans="2:43" x14ac:dyDescent="0.2">
      <c r="B23" s="1163" t="s">
        <v>841</v>
      </c>
      <c r="C23" s="660">
        <v>31079</v>
      </c>
      <c r="D23" s="661">
        <v>10254</v>
      </c>
      <c r="E23" s="674">
        <v>41333</v>
      </c>
      <c r="F23" s="660">
        <v>30990</v>
      </c>
      <c r="G23" s="661">
        <v>10342</v>
      </c>
      <c r="H23" s="674">
        <v>41332</v>
      </c>
      <c r="I23" s="660">
        <v>30985</v>
      </c>
      <c r="J23" s="661">
        <v>10318</v>
      </c>
      <c r="K23" s="674">
        <v>41303</v>
      </c>
      <c r="L23" s="660">
        <v>31237</v>
      </c>
      <c r="M23" s="661">
        <v>10357</v>
      </c>
      <c r="N23" s="674">
        <v>41594</v>
      </c>
      <c r="O23" s="660">
        <v>31657</v>
      </c>
      <c r="P23" s="661">
        <v>10476</v>
      </c>
      <c r="Q23" s="674">
        <v>42133</v>
      </c>
      <c r="R23" s="660">
        <v>32331</v>
      </c>
      <c r="S23" s="661">
        <v>10638</v>
      </c>
      <c r="T23" s="674">
        <v>42969</v>
      </c>
      <c r="U23" s="660">
        <v>32540</v>
      </c>
      <c r="V23" s="661">
        <v>10842</v>
      </c>
      <c r="W23" s="674">
        <v>43382</v>
      </c>
      <c r="X23" s="660">
        <v>32912</v>
      </c>
      <c r="Y23" s="661">
        <v>10790</v>
      </c>
      <c r="Z23" s="674">
        <v>43702</v>
      </c>
      <c r="AA23" s="660">
        <v>33174</v>
      </c>
      <c r="AB23" s="661">
        <v>10940</v>
      </c>
      <c r="AC23" s="674">
        <v>44114</v>
      </c>
      <c r="AD23" s="660">
        <v>33161</v>
      </c>
      <c r="AE23" s="661">
        <v>10934</v>
      </c>
      <c r="AF23" s="674">
        <v>44095</v>
      </c>
      <c r="AG23" s="660">
        <v>33362</v>
      </c>
      <c r="AH23" s="661">
        <v>10767</v>
      </c>
      <c r="AI23" s="674">
        <v>44129</v>
      </c>
      <c r="AJ23" s="660">
        <v>33713</v>
      </c>
      <c r="AK23" s="661">
        <v>10777</v>
      </c>
      <c r="AL23" s="674">
        <v>44490</v>
      </c>
      <c r="AM23" s="656">
        <v>32261.75</v>
      </c>
      <c r="AN23" s="657">
        <v>10619.583333333334</v>
      </c>
      <c r="AO23" s="1054">
        <v>42881.333333333336</v>
      </c>
    </row>
    <row r="24" spans="2:43" x14ac:dyDescent="0.2">
      <c r="B24" s="1163" t="s">
        <v>842</v>
      </c>
      <c r="C24" s="660">
        <v>416</v>
      </c>
      <c r="D24" s="661">
        <v>251</v>
      </c>
      <c r="E24" s="674">
        <v>667</v>
      </c>
      <c r="F24" s="660">
        <v>429</v>
      </c>
      <c r="G24" s="661">
        <v>278</v>
      </c>
      <c r="H24" s="674">
        <v>707</v>
      </c>
      <c r="I24" s="660">
        <v>437</v>
      </c>
      <c r="J24" s="661">
        <v>286</v>
      </c>
      <c r="K24" s="674">
        <v>723</v>
      </c>
      <c r="L24" s="660">
        <v>423</v>
      </c>
      <c r="M24" s="661">
        <v>291</v>
      </c>
      <c r="N24" s="674">
        <v>714</v>
      </c>
      <c r="O24" s="660">
        <v>439</v>
      </c>
      <c r="P24" s="661">
        <v>296</v>
      </c>
      <c r="Q24" s="674">
        <v>735</v>
      </c>
      <c r="R24" s="660">
        <v>426</v>
      </c>
      <c r="S24" s="661">
        <v>294</v>
      </c>
      <c r="T24" s="674">
        <v>720</v>
      </c>
      <c r="U24" s="660">
        <v>415</v>
      </c>
      <c r="V24" s="661">
        <v>288</v>
      </c>
      <c r="W24" s="674">
        <v>703</v>
      </c>
      <c r="X24" s="660">
        <v>417</v>
      </c>
      <c r="Y24" s="661">
        <v>288</v>
      </c>
      <c r="Z24" s="674">
        <v>705</v>
      </c>
      <c r="AA24" s="660">
        <v>421</v>
      </c>
      <c r="AB24" s="661">
        <v>281</v>
      </c>
      <c r="AC24" s="674">
        <v>702</v>
      </c>
      <c r="AD24" s="660">
        <v>422</v>
      </c>
      <c r="AE24" s="661">
        <v>277</v>
      </c>
      <c r="AF24" s="674">
        <v>699</v>
      </c>
      <c r="AG24" s="660">
        <v>421</v>
      </c>
      <c r="AH24" s="661">
        <v>277</v>
      </c>
      <c r="AI24" s="674">
        <v>698</v>
      </c>
      <c r="AJ24" s="660">
        <v>429</v>
      </c>
      <c r="AK24" s="661">
        <v>287</v>
      </c>
      <c r="AL24" s="674">
        <v>716</v>
      </c>
      <c r="AM24" s="656">
        <v>424.58333333333331</v>
      </c>
      <c r="AN24" s="657">
        <v>282.83333333333331</v>
      </c>
      <c r="AO24" s="1054">
        <v>707.41666666666663</v>
      </c>
    </row>
    <row r="25" spans="2:43" x14ac:dyDescent="0.2">
      <c r="B25" s="1056" t="s">
        <v>27</v>
      </c>
      <c r="C25" s="675">
        <v>3151523</v>
      </c>
      <c r="D25" s="676">
        <v>1974167</v>
      </c>
      <c r="E25" s="674">
        <v>5125690</v>
      </c>
      <c r="F25" s="675">
        <v>3095915</v>
      </c>
      <c r="G25" s="676">
        <v>1951715</v>
      </c>
      <c r="H25" s="674">
        <v>5047630</v>
      </c>
      <c r="I25" s="675">
        <v>3108617</v>
      </c>
      <c r="J25" s="676">
        <v>1952034</v>
      </c>
      <c r="K25" s="674">
        <v>5060651</v>
      </c>
      <c r="L25" s="675">
        <v>3073851</v>
      </c>
      <c r="M25" s="676">
        <v>1918367</v>
      </c>
      <c r="N25" s="674">
        <v>4992218</v>
      </c>
      <c r="O25" s="675">
        <v>3061150</v>
      </c>
      <c r="P25" s="676">
        <v>1909062</v>
      </c>
      <c r="Q25" s="674">
        <v>4970212</v>
      </c>
      <c r="R25" s="675">
        <v>3070965</v>
      </c>
      <c r="S25" s="676">
        <v>1917377</v>
      </c>
      <c r="T25" s="674">
        <v>4988342</v>
      </c>
      <c r="U25" s="675">
        <v>3072564</v>
      </c>
      <c r="V25" s="676">
        <v>1911491</v>
      </c>
      <c r="W25" s="674">
        <v>4984055</v>
      </c>
      <c r="X25" s="675">
        <v>3074704</v>
      </c>
      <c r="Y25" s="676">
        <v>1911981</v>
      </c>
      <c r="Z25" s="674">
        <v>4986685</v>
      </c>
      <c r="AA25" s="675">
        <v>3061817</v>
      </c>
      <c r="AB25" s="676">
        <v>1910298</v>
      </c>
      <c r="AC25" s="674">
        <v>4972115</v>
      </c>
      <c r="AD25" s="675">
        <v>3104245</v>
      </c>
      <c r="AE25" s="676">
        <v>1927893</v>
      </c>
      <c r="AF25" s="674">
        <v>5032138</v>
      </c>
      <c r="AG25" s="675">
        <v>3171692</v>
      </c>
      <c r="AH25" s="676">
        <v>1994462</v>
      </c>
      <c r="AI25" s="674">
        <v>5166154</v>
      </c>
      <c r="AJ25" s="675">
        <v>3215058</v>
      </c>
      <c r="AK25" s="676">
        <v>2056873</v>
      </c>
      <c r="AL25" s="674">
        <v>5271931</v>
      </c>
      <c r="AM25" s="675">
        <v>3105175.0833333335</v>
      </c>
      <c r="AN25" s="676">
        <v>1944643.333333333</v>
      </c>
      <c r="AO25" s="1054">
        <v>5049818.416666667</v>
      </c>
      <c r="AQ25" s="677"/>
    </row>
    <row r="26" spans="2:43" x14ac:dyDescent="0.2">
      <c r="B26" s="1414" t="s">
        <v>814</v>
      </c>
      <c r="C26" s="1176"/>
      <c r="D26" s="2"/>
      <c r="E26" s="2"/>
      <c r="F26" s="2"/>
      <c r="G26" s="2"/>
      <c r="H26" s="2"/>
      <c r="I26" s="2"/>
      <c r="J26" s="2"/>
      <c r="K26" s="1"/>
      <c r="L26" s="2"/>
      <c r="M26" s="1"/>
      <c r="N26" s="2"/>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2:43" x14ac:dyDescent="0.2">
      <c r="B27" s="1171"/>
      <c r="C27" s="1"/>
      <c r="D27" s="2"/>
      <c r="E27" s="2"/>
      <c r="F27" s="2"/>
      <c r="G27" s="2"/>
      <c r="H27" s="2"/>
      <c r="I27" s="2"/>
      <c r="J27" s="2"/>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2:43" ht="18" x14ac:dyDescent="0.2">
      <c r="B28" s="678" t="s">
        <v>847</v>
      </c>
      <c r="C28" s="1"/>
      <c r="D28" s="2"/>
      <c r="E28" s="2"/>
      <c r="F28" s="2"/>
      <c r="G28" s="2"/>
      <c r="H28" s="2"/>
      <c r="I28" s="2"/>
      <c r="J28" s="2"/>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2:43" ht="16.5" customHeight="1" x14ac:dyDescent="0.2">
      <c r="B29" s="639" t="s">
        <v>848</v>
      </c>
      <c r="C29" s="640"/>
      <c r="D29" s="641"/>
      <c r="E29" s="641"/>
      <c r="F29" s="641"/>
      <c r="G29" s="641"/>
      <c r="H29" s="627"/>
      <c r="I29" s="627"/>
      <c r="J29" s="627"/>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row>
    <row r="30" spans="2:43" ht="15.75" x14ac:dyDescent="0.25">
      <c r="B30" s="642" t="s">
        <v>13</v>
      </c>
      <c r="C30" s="18"/>
      <c r="D30" s="643"/>
      <c r="E30" s="643"/>
      <c r="F30" s="643"/>
      <c r="G30" s="643"/>
      <c r="H30" s="627"/>
      <c r="I30" s="627"/>
      <c r="J30" s="627"/>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row>
    <row r="31" spans="2:43" x14ac:dyDescent="0.2">
      <c r="B31" s="644"/>
      <c r="C31" s="644"/>
      <c r="D31" s="668"/>
      <c r="E31" s="645"/>
      <c r="F31" s="646"/>
      <c r="G31" s="646"/>
      <c r="H31" s="646"/>
      <c r="I31" s="646"/>
      <c r="J31" s="646"/>
      <c r="K31" s="647"/>
      <c r="L31" s="647"/>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85"/>
      <c r="AJ31" s="685"/>
      <c r="AK31" s="685"/>
      <c r="AL31" s="685"/>
      <c r="AM31" s="685"/>
      <c r="AN31" s="685"/>
      <c r="AO31" s="685"/>
    </row>
    <row r="32" spans="2:43" x14ac:dyDescent="0.2">
      <c r="B32" s="1284" t="s">
        <v>821</v>
      </c>
      <c r="C32" s="1281" t="s">
        <v>14</v>
      </c>
      <c r="D32" s="1282"/>
      <c r="E32" s="1283"/>
      <c r="F32" s="1281" t="s">
        <v>15</v>
      </c>
      <c r="G32" s="1282"/>
      <c r="H32" s="1283"/>
      <c r="I32" s="1281" t="s">
        <v>16</v>
      </c>
      <c r="J32" s="1282"/>
      <c r="K32" s="1283"/>
      <c r="L32" s="1281" t="s">
        <v>17</v>
      </c>
      <c r="M32" s="1282"/>
      <c r="N32" s="1283"/>
      <c r="O32" s="1281" t="s">
        <v>18</v>
      </c>
      <c r="P32" s="1282"/>
      <c r="Q32" s="1283"/>
      <c r="R32" s="1281" t="s">
        <v>19</v>
      </c>
      <c r="S32" s="1282"/>
      <c r="T32" s="1283"/>
      <c r="U32" s="1281" t="s">
        <v>20</v>
      </c>
      <c r="V32" s="1282"/>
      <c r="W32" s="1283"/>
      <c r="X32" s="1281" t="s">
        <v>21</v>
      </c>
      <c r="Y32" s="1282"/>
      <c r="Z32" s="1283"/>
      <c r="AA32" s="1281" t="s">
        <v>22</v>
      </c>
      <c r="AB32" s="1282"/>
      <c r="AC32" s="1283"/>
      <c r="AD32" s="1281" t="s">
        <v>23</v>
      </c>
      <c r="AE32" s="1282"/>
      <c r="AF32" s="1283"/>
      <c r="AG32" s="1281" t="s">
        <v>24</v>
      </c>
      <c r="AH32" s="1282"/>
      <c r="AI32" s="1283"/>
      <c r="AJ32" s="1281" t="s">
        <v>25</v>
      </c>
      <c r="AK32" s="1282"/>
      <c r="AL32" s="1283"/>
      <c r="AM32" s="1281" t="s">
        <v>26</v>
      </c>
      <c r="AN32" s="1282"/>
      <c r="AO32" s="1282"/>
    </row>
    <row r="33" spans="2:43" x14ac:dyDescent="0.2">
      <c r="B33" s="1286"/>
      <c r="C33" s="670" t="s">
        <v>845</v>
      </c>
      <c r="D33" s="671" t="s">
        <v>846</v>
      </c>
      <c r="E33" s="672" t="s">
        <v>40</v>
      </c>
      <c r="F33" s="670" t="s">
        <v>845</v>
      </c>
      <c r="G33" s="671" t="s">
        <v>846</v>
      </c>
      <c r="H33" s="672" t="s">
        <v>40</v>
      </c>
      <c r="I33" s="670" t="s">
        <v>845</v>
      </c>
      <c r="J33" s="671" t="s">
        <v>846</v>
      </c>
      <c r="K33" s="672" t="s">
        <v>40</v>
      </c>
      <c r="L33" s="670" t="s">
        <v>845</v>
      </c>
      <c r="M33" s="671" t="s">
        <v>846</v>
      </c>
      <c r="N33" s="672" t="s">
        <v>40</v>
      </c>
      <c r="O33" s="670" t="s">
        <v>845</v>
      </c>
      <c r="P33" s="671" t="s">
        <v>846</v>
      </c>
      <c r="Q33" s="672" t="s">
        <v>40</v>
      </c>
      <c r="R33" s="670" t="s">
        <v>845</v>
      </c>
      <c r="S33" s="671" t="s">
        <v>846</v>
      </c>
      <c r="T33" s="672" t="s">
        <v>40</v>
      </c>
      <c r="U33" s="670" t="s">
        <v>845</v>
      </c>
      <c r="V33" s="671" t="s">
        <v>846</v>
      </c>
      <c r="W33" s="672" t="s">
        <v>40</v>
      </c>
      <c r="X33" s="670" t="s">
        <v>845</v>
      </c>
      <c r="Y33" s="671" t="s">
        <v>846</v>
      </c>
      <c r="Z33" s="672" t="s">
        <v>40</v>
      </c>
      <c r="AA33" s="670" t="s">
        <v>845</v>
      </c>
      <c r="AB33" s="671" t="s">
        <v>846</v>
      </c>
      <c r="AC33" s="672" t="s">
        <v>40</v>
      </c>
      <c r="AD33" s="670" t="s">
        <v>845</v>
      </c>
      <c r="AE33" s="671" t="s">
        <v>846</v>
      </c>
      <c r="AF33" s="672" t="s">
        <v>40</v>
      </c>
      <c r="AG33" s="670" t="s">
        <v>845</v>
      </c>
      <c r="AH33" s="671" t="s">
        <v>846</v>
      </c>
      <c r="AI33" s="672" t="s">
        <v>40</v>
      </c>
      <c r="AJ33" s="670" t="s">
        <v>845</v>
      </c>
      <c r="AK33" s="671" t="s">
        <v>846</v>
      </c>
      <c r="AL33" s="672" t="s">
        <v>40</v>
      </c>
      <c r="AM33" s="670" t="s">
        <v>845</v>
      </c>
      <c r="AN33" s="671" t="s">
        <v>846</v>
      </c>
      <c r="AO33" s="1051" t="s">
        <v>40</v>
      </c>
    </row>
    <row r="34" spans="2:43" x14ac:dyDescent="0.2">
      <c r="B34" s="1162" t="s">
        <v>826</v>
      </c>
      <c r="C34" s="656">
        <v>41735</v>
      </c>
      <c r="D34" s="657">
        <v>12470</v>
      </c>
      <c r="E34" s="674">
        <v>54205</v>
      </c>
      <c r="F34" s="656">
        <v>43347</v>
      </c>
      <c r="G34" s="657">
        <v>12297</v>
      </c>
      <c r="H34" s="674">
        <v>55644</v>
      </c>
      <c r="I34" s="656">
        <v>41790</v>
      </c>
      <c r="J34" s="657">
        <v>10353</v>
      </c>
      <c r="K34" s="674">
        <v>52143</v>
      </c>
      <c r="L34" s="656">
        <v>38680</v>
      </c>
      <c r="M34" s="657">
        <v>8639</v>
      </c>
      <c r="N34" s="674">
        <v>47319</v>
      </c>
      <c r="O34" s="656">
        <v>36852</v>
      </c>
      <c r="P34" s="657">
        <v>7304</v>
      </c>
      <c r="Q34" s="674">
        <v>44156</v>
      </c>
      <c r="R34" s="656">
        <v>37850</v>
      </c>
      <c r="S34" s="657">
        <v>7415</v>
      </c>
      <c r="T34" s="674">
        <v>45265</v>
      </c>
      <c r="U34" s="656">
        <v>38089</v>
      </c>
      <c r="V34" s="657">
        <v>7589</v>
      </c>
      <c r="W34" s="674">
        <v>45678</v>
      </c>
      <c r="X34" s="656">
        <v>38387</v>
      </c>
      <c r="Y34" s="657">
        <v>8042</v>
      </c>
      <c r="Z34" s="674">
        <v>46429</v>
      </c>
      <c r="AA34" s="656">
        <v>37944</v>
      </c>
      <c r="AB34" s="657">
        <v>7697</v>
      </c>
      <c r="AC34" s="674">
        <v>45641</v>
      </c>
      <c r="AD34" s="656">
        <v>39843</v>
      </c>
      <c r="AE34" s="657">
        <v>8979</v>
      </c>
      <c r="AF34" s="674">
        <v>48822</v>
      </c>
      <c r="AG34" s="656">
        <v>43113</v>
      </c>
      <c r="AH34" s="657">
        <v>12085</v>
      </c>
      <c r="AI34" s="674">
        <v>55198</v>
      </c>
      <c r="AJ34" s="656">
        <v>45559</v>
      </c>
      <c r="AK34" s="657">
        <v>14411</v>
      </c>
      <c r="AL34" s="674">
        <v>59970</v>
      </c>
      <c r="AM34" s="656">
        <v>40265.75</v>
      </c>
      <c r="AN34" s="657">
        <v>9773.4166666666661</v>
      </c>
      <c r="AO34" s="1054">
        <v>50039.166666666664</v>
      </c>
    </row>
    <row r="35" spans="2:43" x14ac:dyDescent="0.2">
      <c r="B35" s="1163" t="s">
        <v>827</v>
      </c>
      <c r="C35" s="660">
        <v>1377</v>
      </c>
      <c r="D35" s="661">
        <v>374</v>
      </c>
      <c r="E35" s="674">
        <v>1751</v>
      </c>
      <c r="F35" s="660">
        <v>1483</v>
      </c>
      <c r="G35" s="661">
        <v>406</v>
      </c>
      <c r="H35" s="674">
        <v>1889</v>
      </c>
      <c r="I35" s="660">
        <v>1726</v>
      </c>
      <c r="J35" s="661">
        <v>374</v>
      </c>
      <c r="K35" s="674">
        <v>2100</v>
      </c>
      <c r="L35" s="660">
        <v>1779</v>
      </c>
      <c r="M35" s="661">
        <v>364</v>
      </c>
      <c r="N35" s="674">
        <v>2143</v>
      </c>
      <c r="O35" s="660">
        <v>1752</v>
      </c>
      <c r="P35" s="661">
        <v>415</v>
      </c>
      <c r="Q35" s="674">
        <v>2167</v>
      </c>
      <c r="R35" s="660">
        <v>1741</v>
      </c>
      <c r="S35" s="661">
        <v>415</v>
      </c>
      <c r="T35" s="674">
        <v>2156</v>
      </c>
      <c r="U35" s="660">
        <v>1812</v>
      </c>
      <c r="V35" s="661">
        <v>393</v>
      </c>
      <c r="W35" s="674">
        <v>2205</v>
      </c>
      <c r="X35" s="660">
        <v>1854</v>
      </c>
      <c r="Y35" s="661">
        <v>379</v>
      </c>
      <c r="Z35" s="674">
        <v>2233</v>
      </c>
      <c r="AA35" s="660">
        <v>1851</v>
      </c>
      <c r="AB35" s="661">
        <v>371</v>
      </c>
      <c r="AC35" s="674">
        <v>2222</v>
      </c>
      <c r="AD35" s="660">
        <v>2037</v>
      </c>
      <c r="AE35" s="661">
        <v>373</v>
      </c>
      <c r="AF35" s="674">
        <v>2410</v>
      </c>
      <c r="AG35" s="660">
        <v>2137</v>
      </c>
      <c r="AH35" s="661">
        <v>487</v>
      </c>
      <c r="AI35" s="674">
        <v>2624</v>
      </c>
      <c r="AJ35" s="660">
        <v>1708</v>
      </c>
      <c r="AK35" s="661">
        <v>371</v>
      </c>
      <c r="AL35" s="674">
        <v>2079</v>
      </c>
      <c r="AM35" s="656">
        <v>1771.4166666666667</v>
      </c>
      <c r="AN35" s="657">
        <v>393.5</v>
      </c>
      <c r="AO35" s="1054">
        <v>2164.9166666666665</v>
      </c>
    </row>
    <row r="36" spans="2:43" x14ac:dyDescent="0.2">
      <c r="B36" s="1163" t="s">
        <v>828</v>
      </c>
      <c r="C36" s="660">
        <v>15231</v>
      </c>
      <c r="D36" s="661">
        <v>1267</v>
      </c>
      <c r="E36" s="674">
        <v>16498</v>
      </c>
      <c r="F36" s="660">
        <v>15220</v>
      </c>
      <c r="G36" s="661">
        <v>1280</v>
      </c>
      <c r="H36" s="674">
        <v>16500</v>
      </c>
      <c r="I36" s="660">
        <v>21161</v>
      </c>
      <c r="J36" s="661">
        <v>1877</v>
      </c>
      <c r="K36" s="674">
        <v>23038</v>
      </c>
      <c r="L36" s="660">
        <v>17355</v>
      </c>
      <c r="M36" s="661">
        <v>1345</v>
      </c>
      <c r="N36" s="674">
        <v>18700</v>
      </c>
      <c r="O36" s="660">
        <v>14322</v>
      </c>
      <c r="P36" s="661">
        <v>1180</v>
      </c>
      <c r="Q36" s="674">
        <v>15502</v>
      </c>
      <c r="R36" s="660">
        <v>14300</v>
      </c>
      <c r="S36" s="661">
        <v>1179</v>
      </c>
      <c r="T36" s="674">
        <v>15479</v>
      </c>
      <c r="U36" s="660">
        <v>14245</v>
      </c>
      <c r="V36" s="661">
        <v>1174</v>
      </c>
      <c r="W36" s="674">
        <v>15419</v>
      </c>
      <c r="X36" s="660">
        <v>14328</v>
      </c>
      <c r="Y36" s="661">
        <v>1170</v>
      </c>
      <c r="Z36" s="674">
        <v>15498</v>
      </c>
      <c r="AA36" s="660">
        <v>14314</v>
      </c>
      <c r="AB36" s="661">
        <v>1188</v>
      </c>
      <c r="AC36" s="674">
        <v>15502</v>
      </c>
      <c r="AD36" s="660">
        <v>14307</v>
      </c>
      <c r="AE36" s="661">
        <v>1186</v>
      </c>
      <c r="AF36" s="674">
        <v>15493</v>
      </c>
      <c r="AG36" s="660">
        <v>14245</v>
      </c>
      <c r="AH36" s="661">
        <v>1200</v>
      </c>
      <c r="AI36" s="674">
        <v>15445</v>
      </c>
      <c r="AJ36" s="660">
        <v>14198</v>
      </c>
      <c r="AK36" s="661">
        <v>1220</v>
      </c>
      <c r="AL36" s="674">
        <v>15418</v>
      </c>
      <c r="AM36" s="656">
        <v>15268.833333333334</v>
      </c>
      <c r="AN36" s="657">
        <v>1272.1666666666667</v>
      </c>
      <c r="AO36" s="1054">
        <v>16541</v>
      </c>
    </row>
    <row r="37" spans="2:43" x14ac:dyDescent="0.2">
      <c r="B37" s="1163" t="s">
        <v>829</v>
      </c>
      <c r="C37" s="660">
        <v>20924</v>
      </c>
      <c r="D37" s="661">
        <v>9867</v>
      </c>
      <c r="E37" s="674">
        <v>30791</v>
      </c>
      <c r="F37" s="660">
        <v>21515</v>
      </c>
      <c r="G37" s="661">
        <v>10376</v>
      </c>
      <c r="H37" s="674">
        <v>31891</v>
      </c>
      <c r="I37" s="660">
        <v>21769</v>
      </c>
      <c r="J37" s="661">
        <v>10468</v>
      </c>
      <c r="K37" s="674">
        <v>32237</v>
      </c>
      <c r="L37" s="660">
        <v>21134</v>
      </c>
      <c r="M37" s="661">
        <v>10178</v>
      </c>
      <c r="N37" s="674">
        <v>31312</v>
      </c>
      <c r="O37" s="660">
        <v>20952</v>
      </c>
      <c r="P37" s="661">
        <v>9942</v>
      </c>
      <c r="Q37" s="674">
        <v>30894</v>
      </c>
      <c r="R37" s="660">
        <v>20318</v>
      </c>
      <c r="S37" s="661">
        <v>9695</v>
      </c>
      <c r="T37" s="674">
        <v>30013</v>
      </c>
      <c r="U37" s="660">
        <v>20465</v>
      </c>
      <c r="V37" s="661">
        <v>9600</v>
      </c>
      <c r="W37" s="674">
        <v>30065</v>
      </c>
      <c r="X37" s="660">
        <v>20791</v>
      </c>
      <c r="Y37" s="661">
        <v>9654</v>
      </c>
      <c r="Z37" s="674">
        <v>30445</v>
      </c>
      <c r="AA37" s="660">
        <v>21227</v>
      </c>
      <c r="AB37" s="661">
        <v>9812</v>
      </c>
      <c r="AC37" s="674">
        <v>31039</v>
      </c>
      <c r="AD37" s="660">
        <v>21049</v>
      </c>
      <c r="AE37" s="661">
        <v>9714</v>
      </c>
      <c r="AF37" s="674">
        <v>30763</v>
      </c>
      <c r="AG37" s="660">
        <v>21336</v>
      </c>
      <c r="AH37" s="661">
        <v>9956</v>
      </c>
      <c r="AI37" s="674">
        <v>31292</v>
      </c>
      <c r="AJ37" s="660">
        <v>21207</v>
      </c>
      <c r="AK37" s="661">
        <v>10051</v>
      </c>
      <c r="AL37" s="674">
        <v>31258</v>
      </c>
      <c r="AM37" s="656">
        <v>21057.25</v>
      </c>
      <c r="AN37" s="657">
        <v>9942.75</v>
      </c>
      <c r="AO37" s="1054">
        <v>31000</v>
      </c>
    </row>
    <row r="38" spans="2:43" x14ac:dyDescent="0.2">
      <c r="B38" s="1163" t="s">
        <v>830</v>
      </c>
      <c r="C38" s="660">
        <v>1802</v>
      </c>
      <c r="D38" s="661">
        <v>1010</v>
      </c>
      <c r="E38" s="674">
        <v>2812</v>
      </c>
      <c r="F38" s="660">
        <v>1911</v>
      </c>
      <c r="G38" s="661">
        <v>1064</v>
      </c>
      <c r="H38" s="674">
        <v>2975</v>
      </c>
      <c r="I38" s="660">
        <v>1909</v>
      </c>
      <c r="J38" s="661">
        <v>1051</v>
      </c>
      <c r="K38" s="674">
        <v>2960</v>
      </c>
      <c r="L38" s="660">
        <v>1877</v>
      </c>
      <c r="M38" s="661">
        <v>1031</v>
      </c>
      <c r="N38" s="674">
        <v>2908</v>
      </c>
      <c r="O38" s="660">
        <v>1893</v>
      </c>
      <c r="P38" s="661">
        <v>1033</v>
      </c>
      <c r="Q38" s="674">
        <v>2926</v>
      </c>
      <c r="R38" s="660">
        <v>1881</v>
      </c>
      <c r="S38" s="661">
        <v>1023</v>
      </c>
      <c r="T38" s="674">
        <v>2904</v>
      </c>
      <c r="U38" s="660">
        <v>1857</v>
      </c>
      <c r="V38" s="661">
        <v>1038</v>
      </c>
      <c r="W38" s="674">
        <v>2895</v>
      </c>
      <c r="X38" s="660">
        <v>1883</v>
      </c>
      <c r="Y38" s="661">
        <v>1052</v>
      </c>
      <c r="Z38" s="674">
        <v>2935</v>
      </c>
      <c r="AA38" s="660">
        <v>1871</v>
      </c>
      <c r="AB38" s="661">
        <v>1057</v>
      </c>
      <c r="AC38" s="674">
        <v>2928</v>
      </c>
      <c r="AD38" s="660">
        <v>1899</v>
      </c>
      <c r="AE38" s="661">
        <v>1057</v>
      </c>
      <c r="AF38" s="674">
        <v>2956</v>
      </c>
      <c r="AG38" s="660">
        <v>1892</v>
      </c>
      <c r="AH38" s="661">
        <v>1069</v>
      </c>
      <c r="AI38" s="674">
        <v>2961</v>
      </c>
      <c r="AJ38" s="660">
        <v>1905</v>
      </c>
      <c r="AK38" s="661">
        <v>1060</v>
      </c>
      <c r="AL38" s="674">
        <v>2965</v>
      </c>
      <c r="AM38" s="656">
        <v>1881.6666666666667</v>
      </c>
      <c r="AN38" s="657">
        <v>1045.4166666666667</v>
      </c>
      <c r="AO38" s="1054">
        <v>2927.0833333333335</v>
      </c>
    </row>
    <row r="39" spans="2:43" x14ac:dyDescent="0.2">
      <c r="B39" s="1163" t="s">
        <v>831</v>
      </c>
      <c r="C39" s="660">
        <v>35230</v>
      </c>
      <c r="D39" s="661">
        <v>4455</v>
      </c>
      <c r="E39" s="674">
        <v>39685</v>
      </c>
      <c r="F39" s="660">
        <v>35851</v>
      </c>
      <c r="G39" s="661">
        <v>4491</v>
      </c>
      <c r="H39" s="674">
        <v>40342</v>
      </c>
      <c r="I39" s="660">
        <v>37510</v>
      </c>
      <c r="J39" s="661">
        <v>4631</v>
      </c>
      <c r="K39" s="674">
        <v>42141</v>
      </c>
      <c r="L39" s="660">
        <v>34352</v>
      </c>
      <c r="M39" s="661">
        <v>4405</v>
      </c>
      <c r="N39" s="674">
        <v>38757</v>
      </c>
      <c r="O39" s="660">
        <v>35679</v>
      </c>
      <c r="P39" s="661">
        <v>4446</v>
      </c>
      <c r="Q39" s="674">
        <v>40125</v>
      </c>
      <c r="R39" s="660">
        <v>34767</v>
      </c>
      <c r="S39" s="661">
        <v>4320</v>
      </c>
      <c r="T39" s="674">
        <v>39087</v>
      </c>
      <c r="U39" s="660">
        <v>34247</v>
      </c>
      <c r="V39" s="661">
        <v>4257</v>
      </c>
      <c r="W39" s="674">
        <v>38504</v>
      </c>
      <c r="X39" s="660">
        <v>36391</v>
      </c>
      <c r="Y39" s="661">
        <v>4379</v>
      </c>
      <c r="Z39" s="674">
        <v>40770</v>
      </c>
      <c r="AA39" s="660">
        <v>36827</v>
      </c>
      <c r="AB39" s="661">
        <v>4434</v>
      </c>
      <c r="AC39" s="674">
        <v>41261</v>
      </c>
      <c r="AD39" s="660">
        <v>36930</v>
      </c>
      <c r="AE39" s="661">
        <v>4408</v>
      </c>
      <c r="AF39" s="674">
        <v>41338</v>
      </c>
      <c r="AG39" s="660">
        <v>38912</v>
      </c>
      <c r="AH39" s="661">
        <v>4553</v>
      </c>
      <c r="AI39" s="674">
        <v>43465</v>
      </c>
      <c r="AJ39" s="660">
        <v>37906</v>
      </c>
      <c r="AK39" s="661">
        <v>4640</v>
      </c>
      <c r="AL39" s="674">
        <v>42546</v>
      </c>
      <c r="AM39" s="656">
        <v>36216.833333333336</v>
      </c>
      <c r="AN39" s="657">
        <v>4451.583333333333</v>
      </c>
      <c r="AO39" s="1054">
        <v>40668.416666666664</v>
      </c>
    </row>
    <row r="40" spans="2:43" x14ac:dyDescent="0.2">
      <c r="B40" s="1163" t="s">
        <v>832</v>
      </c>
      <c r="C40" s="660">
        <v>60005</v>
      </c>
      <c r="D40" s="661">
        <v>49716</v>
      </c>
      <c r="E40" s="674">
        <v>109721</v>
      </c>
      <c r="F40" s="660">
        <v>61024</v>
      </c>
      <c r="G40" s="661">
        <v>50329</v>
      </c>
      <c r="H40" s="674">
        <v>111353</v>
      </c>
      <c r="I40" s="660">
        <v>61154</v>
      </c>
      <c r="J40" s="661">
        <v>50432</v>
      </c>
      <c r="K40" s="674">
        <v>111586</v>
      </c>
      <c r="L40" s="660">
        <v>60037</v>
      </c>
      <c r="M40" s="661">
        <v>49955</v>
      </c>
      <c r="N40" s="674">
        <v>109992</v>
      </c>
      <c r="O40" s="660">
        <v>59683</v>
      </c>
      <c r="P40" s="661">
        <v>49588</v>
      </c>
      <c r="Q40" s="674">
        <v>109271</v>
      </c>
      <c r="R40" s="660">
        <v>58979</v>
      </c>
      <c r="S40" s="661">
        <v>48690</v>
      </c>
      <c r="T40" s="674">
        <v>107669</v>
      </c>
      <c r="U40" s="660">
        <v>58517</v>
      </c>
      <c r="V40" s="661">
        <v>48262</v>
      </c>
      <c r="W40" s="674">
        <v>106779</v>
      </c>
      <c r="X40" s="660">
        <v>59901</v>
      </c>
      <c r="Y40" s="661">
        <v>49301</v>
      </c>
      <c r="Z40" s="674">
        <v>109202</v>
      </c>
      <c r="AA40" s="660">
        <v>60836</v>
      </c>
      <c r="AB40" s="661">
        <v>49969</v>
      </c>
      <c r="AC40" s="674">
        <v>110805</v>
      </c>
      <c r="AD40" s="660">
        <v>60464</v>
      </c>
      <c r="AE40" s="661">
        <v>49716</v>
      </c>
      <c r="AF40" s="674">
        <v>110180</v>
      </c>
      <c r="AG40" s="660">
        <v>61236</v>
      </c>
      <c r="AH40" s="661">
        <v>50371</v>
      </c>
      <c r="AI40" s="674">
        <v>111607</v>
      </c>
      <c r="AJ40" s="660">
        <v>61327</v>
      </c>
      <c r="AK40" s="661">
        <v>51184</v>
      </c>
      <c r="AL40" s="674">
        <v>112511</v>
      </c>
      <c r="AM40" s="656">
        <v>60263.583333333336</v>
      </c>
      <c r="AN40" s="657">
        <v>49792.75</v>
      </c>
      <c r="AO40" s="1054">
        <v>110056.33333333333</v>
      </c>
    </row>
    <row r="41" spans="2:43" x14ac:dyDescent="0.2">
      <c r="B41" s="1163" t="s">
        <v>833</v>
      </c>
      <c r="C41" s="660">
        <v>15895</v>
      </c>
      <c r="D41" s="661">
        <v>23868</v>
      </c>
      <c r="E41" s="674">
        <v>39763</v>
      </c>
      <c r="F41" s="660">
        <v>16097</v>
      </c>
      <c r="G41" s="661">
        <v>24463</v>
      </c>
      <c r="H41" s="674">
        <v>40560</v>
      </c>
      <c r="I41" s="660">
        <v>15411</v>
      </c>
      <c r="J41" s="661">
        <v>23634</v>
      </c>
      <c r="K41" s="674">
        <v>39045</v>
      </c>
      <c r="L41" s="660">
        <v>14966</v>
      </c>
      <c r="M41" s="661">
        <v>22963</v>
      </c>
      <c r="N41" s="674">
        <v>37929</v>
      </c>
      <c r="O41" s="660">
        <v>14699</v>
      </c>
      <c r="P41" s="661">
        <v>22743</v>
      </c>
      <c r="Q41" s="674">
        <v>37442</v>
      </c>
      <c r="R41" s="660">
        <v>14670</v>
      </c>
      <c r="S41" s="661">
        <v>22509</v>
      </c>
      <c r="T41" s="674">
        <v>37179</v>
      </c>
      <c r="U41" s="660">
        <v>14447</v>
      </c>
      <c r="V41" s="661">
        <v>22108</v>
      </c>
      <c r="W41" s="674">
        <v>36555</v>
      </c>
      <c r="X41" s="660">
        <v>14474</v>
      </c>
      <c r="Y41" s="661">
        <v>22299</v>
      </c>
      <c r="Z41" s="674">
        <v>36773</v>
      </c>
      <c r="AA41" s="660">
        <v>14972</v>
      </c>
      <c r="AB41" s="661">
        <v>22871</v>
      </c>
      <c r="AC41" s="674">
        <v>37843</v>
      </c>
      <c r="AD41" s="660">
        <v>14853</v>
      </c>
      <c r="AE41" s="661">
        <v>22871</v>
      </c>
      <c r="AF41" s="674">
        <v>37724</v>
      </c>
      <c r="AG41" s="660">
        <v>15264</v>
      </c>
      <c r="AH41" s="661">
        <v>23177</v>
      </c>
      <c r="AI41" s="674">
        <v>38441</v>
      </c>
      <c r="AJ41" s="660">
        <v>15845</v>
      </c>
      <c r="AK41" s="661">
        <v>23509</v>
      </c>
      <c r="AL41" s="674">
        <v>39354</v>
      </c>
      <c r="AM41" s="656">
        <v>15132.75</v>
      </c>
      <c r="AN41" s="657">
        <v>23084.583333333332</v>
      </c>
      <c r="AO41" s="1054">
        <v>38217.333333333336</v>
      </c>
    </row>
    <row r="42" spans="2:43" x14ac:dyDescent="0.2">
      <c r="B42" s="1163" t="s">
        <v>834</v>
      </c>
      <c r="C42" s="660">
        <v>39069</v>
      </c>
      <c r="D42" s="661">
        <v>7632</v>
      </c>
      <c r="E42" s="674">
        <v>46701</v>
      </c>
      <c r="F42" s="660">
        <v>39952</v>
      </c>
      <c r="G42" s="661">
        <v>7757</v>
      </c>
      <c r="H42" s="674">
        <v>47709</v>
      </c>
      <c r="I42" s="660">
        <v>40732</v>
      </c>
      <c r="J42" s="661">
        <v>8153</v>
      </c>
      <c r="K42" s="674">
        <v>48885</v>
      </c>
      <c r="L42" s="660">
        <v>39987</v>
      </c>
      <c r="M42" s="661">
        <v>8046</v>
      </c>
      <c r="N42" s="674">
        <v>48033</v>
      </c>
      <c r="O42" s="660">
        <v>39425</v>
      </c>
      <c r="P42" s="661">
        <v>7899</v>
      </c>
      <c r="Q42" s="674">
        <v>47324</v>
      </c>
      <c r="R42" s="660">
        <v>38952</v>
      </c>
      <c r="S42" s="661">
        <v>7760</v>
      </c>
      <c r="T42" s="674">
        <v>46712</v>
      </c>
      <c r="U42" s="660">
        <v>38550</v>
      </c>
      <c r="V42" s="661">
        <v>7772</v>
      </c>
      <c r="W42" s="674">
        <v>46322</v>
      </c>
      <c r="X42" s="660">
        <v>39223</v>
      </c>
      <c r="Y42" s="661">
        <v>7845</v>
      </c>
      <c r="Z42" s="674">
        <v>47068</v>
      </c>
      <c r="AA42" s="660">
        <v>39556</v>
      </c>
      <c r="AB42" s="661">
        <v>7921</v>
      </c>
      <c r="AC42" s="674">
        <v>47477</v>
      </c>
      <c r="AD42" s="660">
        <v>40049</v>
      </c>
      <c r="AE42" s="661">
        <v>7995</v>
      </c>
      <c r="AF42" s="674">
        <v>48044</v>
      </c>
      <c r="AG42" s="660">
        <v>40378</v>
      </c>
      <c r="AH42" s="661">
        <v>7930</v>
      </c>
      <c r="AI42" s="674">
        <v>48308</v>
      </c>
      <c r="AJ42" s="660">
        <v>40683</v>
      </c>
      <c r="AK42" s="661">
        <v>8021</v>
      </c>
      <c r="AL42" s="674">
        <v>48704</v>
      </c>
      <c r="AM42" s="656">
        <v>39713</v>
      </c>
      <c r="AN42" s="657">
        <v>7894.25</v>
      </c>
      <c r="AO42" s="1054">
        <v>47607.25</v>
      </c>
      <c r="AQ42" s="677"/>
    </row>
    <row r="43" spans="2:43" x14ac:dyDescent="0.2">
      <c r="B43" s="1163" t="s">
        <v>835</v>
      </c>
      <c r="C43" s="660">
        <v>5574</v>
      </c>
      <c r="D43" s="661">
        <v>4500</v>
      </c>
      <c r="E43" s="674">
        <v>10074</v>
      </c>
      <c r="F43" s="660">
        <v>5670</v>
      </c>
      <c r="G43" s="661">
        <v>4582</v>
      </c>
      <c r="H43" s="674">
        <v>10252</v>
      </c>
      <c r="I43" s="660">
        <v>5878</v>
      </c>
      <c r="J43" s="661">
        <v>4725</v>
      </c>
      <c r="K43" s="674">
        <v>10603</v>
      </c>
      <c r="L43" s="660">
        <v>5593</v>
      </c>
      <c r="M43" s="661">
        <v>4529</v>
      </c>
      <c r="N43" s="674">
        <v>10122</v>
      </c>
      <c r="O43" s="660">
        <v>5639</v>
      </c>
      <c r="P43" s="661">
        <v>4532</v>
      </c>
      <c r="Q43" s="674">
        <v>10171</v>
      </c>
      <c r="R43" s="660">
        <v>5619</v>
      </c>
      <c r="S43" s="661">
        <v>4567</v>
      </c>
      <c r="T43" s="674">
        <v>10186</v>
      </c>
      <c r="U43" s="660">
        <v>5532</v>
      </c>
      <c r="V43" s="661">
        <v>4467</v>
      </c>
      <c r="W43" s="674">
        <v>9999</v>
      </c>
      <c r="X43" s="660">
        <v>5698</v>
      </c>
      <c r="Y43" s="661">
        <v>4574</v>
      </c>
      <c r="Z43" s="674">
        <v>10272</v>
      </c>
      <c r="AA43" s="660">
        <v>5798</v>
      </c>
      <c r="AB43" s="661">
        <v>4599</v>
      </c>
      <c r="AC43" s="674">
        <v>10397</v>
      </c>
      <c r="AD43" s="660">
        <v>5868</v>
      </c>
      <c r="AE43" s="661">
        <v>4625</v>
      </c>
      <c r="AF43" s="674">
        <v>10493</v>
      </c>
      <c r="AG43" s="660">
        <v>6011</v>
      </c>
      <c r="AH43" s="661">
        <v>4695</v>
      </c>
      <c r="AI43" s="674">
        <v>10706</v>
      </c>
      <c r="AJ43" s="660">
        <v>5975</v>
      </c>
      <c r="AK43" s="661">
        <v>4752</v>
      </c>
      <c r="AL43" s="674">
        <v>10727</v>
      </c>
      <c r="AM43" s="656">
        <v>5737.916666666667</v>
      </c>
      <c r="AN43" s="657">
        <v>4595.583333333333</v>
      </c>
      <c r="AO43" s="1054">
        <v>10333.5</v>
      </c>
    </row>
    <row r="44" spans="2:43" x14ac:dyDescent="0.2">
      <c r="B44" s="1163" t="s">
        <v>836</v>
      </c>
      <c r="C44" s="660">
        <v>39497</v>
      </c>
      <c r="D44" s="661">
        <v>30548</v>
      </c>
      <c r="E44" s="674">
        <v>70045</v>
      </c>
      <c r="F44" s="660">
        <v>40022</v>
      </c>
      <c r="G44" s="661">
        <v>31167</v>
      </c>
      <c r="H44" s="674">
        <v>71189</v>
      </c>
      <c r="I44" s="660">
        <v>40615</v>
      </c>
      <c r="J44" s="661">
        <v>31588</v>
      </c>
      <c r="K44" s="674">
        <v>72203</v>
      </c>
      <c r="L44" s="660">
        <v>39556</v>
      </c>
      <c r="M44" s="661">
        <v>31191</v>
      </c>
      <c r="N44" s="674">
        <v>70747</v>
      </c>
      <c r="O44" s="660">
        <v>39136</v>
      </c>
      <c r="P44" s="661">
        <v>30794</v>
      </c>
      <c r="Q44" s="674">
        <v>69930</v>
      </c>
      <c r="R44" s="660">
        <v>38614</v>
      </c>
      <c r="S44" s="661">
        <v>30628</v>
      </c>
      <c r="T44" s="674">
        <v>69242</v>
      </c>
      <c r="U44" s="660">
        <v>38097</v>
      </c>
      <c r="V44" s="661">
        <v>30006</v>
      </c>
      <c r="W44" s="674">
        <v>68103</v>
      </c>
      <c r="X44" s="660">
        <v>39249</v>
      </c>
      <c r="Y44" s="661">
        <v>30755</v>
      </c>
      <c r="Z44" s="674">
        <v>70004</v>
      </c>
      <c r="AA44" s="660">
        <v>40001</v>
      </c>
      <c r="AB44" s="661">
        <v>31358</v>
      </c>
      <c r="AC44" s="674">
        <v>71359</v>
      </c>
      <c r="AD44" s="660">
        <v>40251</v>
      </c>
      <c r="AE44" s="661">
        <v>31406</v>
      </c>
      <c r="AF44" s="674">
        <v>71657</v>
      </c>
      <c r="AG44" s="660">
        <v>41633</v>
      </c>
      <c r="AH44" s="661">
        <v>32162</v>
      </c>
      <c r="AI44" s="674">
        <v>73795</v>
      </c>
      <c r="AJ44" s="660">
        <v>41955</v>
      </c>
      <c r="AK44" s="661">
        <v>32365</v>
      </c>
      <c r="AL44" s="674">
        <v>74320</v>
      </c>
      <c r="AM44" s="656">
        <v>39885.5</v>
      </c>
      <c r="AN44" s="657">
        <v>31164</v>
      </c>
      <c r="AO44" s="1054">
        <v>71049.5</v>
      </c>
    </row>
    <row r="45" spans="2:43" x14ac:dyDescent="0.2">
      <c r="B45" s="1163" t="s">
        <v>837</v>
      </c>
      <c r="C45" s="660">
        <v>3008</v>
      </c>
      <c r="D45" s="661">
        <v>4651</v>
      </c>
      <c r="E45" s="674">
        <v>7659</v>
      </c>
      <c r="F45" s="660">
        <v>11998</v>
      </c>
      <c r="G45" s="661">
        <v>23492</v>
      </c>
      <c r="H45" s="674">
        <v>35490</v>
      </c>
      <c r="I45" s="660">
        <v>11027</v>
      </c>
      <c r="J45" s="661">
        <v>21717</v>
      </c>
      <c r="K45" s="674">
        <v>32744</v>
      </c>
      <c r="L45" s="660">
        <v>7825</v>
      </c>
      <c r="M45" s="661">
        <v>13539</v>
      </c>
      <c r="N45" s="674">
        <v>21364</v>
      </c>
      <c r="O45" s="660">
        <v>10695</v>
      </c>
      <c r="P45" s="661">
        <v>20274</v>
      </c>
      <c r="Q45" s="674">
        <v>30969</v>
      </c>
      <c r="R45" s="660">
        <v>12110</v>
      </c>
      <c r="S45" s="661">
        <v>22810</v>
      </c>
      <c r="T45" s="674">
        <v>34920</v>
      </c>
      <c r="U45" s="660">
        <v>12214</v>
      </c>
      <c r="V45" s="661">
        <v>23477</v>
      </c>
      <c r="W45" s="674">
        <v>35691</v>
      </c>
      <c r="X45" s="660">
        <v>12397</v>
      </c>
      <c r="Y45" s="661">
        <v>23665</v>
      </c>
      <c r="Z45" s="674">
        <v>36062</v>
      </c>
      <c r="AA45" s="660">
        <v>13486</v>
      </c>
      <c r="AB45" s="661">
        <v>25831</v>
      </c>
      <c r="AC45" s="674">
        <v>39317</v>
      </c>
      <c r="AD45" s="660">
        <v>12292</v>
      </c>
      <c r="AE45" s="661">
        <v>23826</v>
      </c>
      <c r="AF45" s="674">
        <v>36118</v>
      </c>
      <c r="AG45" s="660">
        <v>12610</v>
      </c>
      <c r="AH45" s="661">
        <v>24266</v>
      </c>
      <c r="AI45" s="674">
        <v>36876</v>
      </c>
      <c r="AJ45" s="660">
        <v>12785</v>
      </c>
      <c r="AK45" s="661">
        <v>24761</v>
      </c>
      <c r="AL45" s="674">
        <v>37546</v>
      </c>
      <c r="AM45" s="656">
        <v>11037.25</v>
      </c>
      <c r="AN45" s="657">
        <v>21025.75</v>
      </c>
      <c r="AO45" s="1054">
        <v>32063</v>
      </c>
    </row>
    <row r="46" spans="2:43" x14ac:dyDescent="0.2">
      <c r="B46" s="1163" t="s">
        <v>838</v>
      </c>
      <c r="C46" s="660">
        <v>6944</v>
      </c>
      <c r="D46" s="661">
        <v>17448</v>
      </c>
      <c r="E46" s="674">
        <v>24392</v>
      </c>
      <c r="F46" s="660">
        <v>7047</v>
      </c>
      <c r="G46" s="661">
        <v>17761</v>
      </c>
      <c r="H46" s="674">
        <v>24808</v>
      </c>
      <c r="I46" s="660">
        <v>7734</v>
      </c>
      <c r="J46" s="661">
        <v>20052</v>
      </c>
      <c r="K46" s="674">
        <v>27786</v>
      </c>
      <c r="L46" s="660">
        <v>7618</v>
      </c>
      <c r="M46" s="661">
        <v>19703</v>
      </c>
      <c r="N46" s="674">
        <v>27321</v>
      </c>
      <c r="O46" s="660">
        <v>7729</v>
      </c>
      <c r="P46" s="661">
        <v>19657</v>
      </c>
      <c r="Q46" s="674">
        <v>27386</v>
      </c>
      <c r="R46" s="660">
        <v>7672</v>
      </c>
      <c r="S46" s="661">
        <v>19369</v>
      </c>
      <c r="T46" s="674">
        <v>27041</v>
      </c>
      <c r="U46" s="660">
        <v>7491</v>
      </c>
      <c r="V46" s="661">
        <v>18670</v>
      </c>
      <c r="W46" s="674">
        <v>26161</v>
      </c>
      <c r="X46" s="660">
        <v>7640</v>
      </c>
      <c r="Y46" s="661">
        <v>19303</v>
      </c>
      <c r="Z46" s="674">
        <v>26943</v>
      </c>
      <c r="AA46" s="660">
        <v>7980</v>
      </c>
      <c r="AB46" s="661">
        <v>20096</v>
      </c>
      <c r="AC46" s="674">
        <v>28076</v>
      </c>
      <c r="AD46" s="660">
        <v>7959</v>
      </c>
      <c r="AE46" s="661">
        <v>19972</v>
      </c>
      <c r="AF46" s="674">
        <v>27931</v>
      </c>
      <c r="AG46" s="660">
        <v>7972</v>
      </c>
      <c r="AH46" s="661">
        <v>20214</v>
      </c>
      <c r="AI46" s="674">
        <v>28186</v>
      </c>
      <c r="AJ46" s="660">
        <v>7995</v>
      </c>
      <c r="AK46" s="661">
        <v>20651</v>
      </c>
      <c r="AL46" s="674">
        <v>28646</v>
      </c>
      <c r="AM46" s="656">
        <v>7648.416666666667</v>
      </c>
      <c r="AN46" s="657">
        <v>19408</v>
      </c>
      <c r="AO46" s="1054">
        <v>27056.416666666668</v>
      </c>
    </row>
    <row r="47" spans="2:43" x14ac:dyDescent="0.2">
      <c r="B47" s="1163" t="s">
        <v>839</v>
      </c>
      <c r="C47" s="660">
        <v>9034</v>
      </c>
      <c r="D47" s="661">
        <v>26271</v>
      </c>
      <c r="E47" s="674">
        <v>35305</v>
      </c>
      <c r="F47" s="660">
        <v>21072</v>
      </c>
      <c r="G47" s="661">
        <v>50764</v>
      </c>
      <c r="H47" s="674">
        <v>71836</v>
      </c>
      <c r="I47" s="660">
        <v>19757</v>
      </c>
      <c r="J47" s="661">
        <v>47970</v>
      </c>
      <c r="K47" s="674">
        <v>67727</v>
      </c>
      <c r="L47" s="660">
        <v>21894</v>
      </c>
      <c r="M47" s="661">
        <v>51097</v>
      </c>
      <c r="N47" s="674">
        <v>72991</v>
      </c>
      <c r="O47" s="660">
        <v>21624</v>
      </c>
      <c r="P47" s="661">
        <v>50344</v>
      </c>
      <c r="Q47" s="674">
        <v>71968</v>
      </c>
      <c r="R47" s="660">
        <v>21210</v>
      </c>
      <c r="S47" s="661">
        <v>49969</v>
      </c>
      <c r="T47" s="674">
        <v>71179</v>
      </c>
      <c r="U47" s="660">
        <v>21781</v>
      </c>
      <c r="V47" s="661">
        <v>51198</v>
      </c>
      <c r="W47" s="674">
        <v>72979</v>
      </c>
      <c r="X47" s="660">
        <v>22056</v>
      </c>
      <c r="Y47" s="661">
        <v>51918</v>
      </c>
      <c r="Z47" s="674">
        <v>73974</v>
      </c>
      <c r="AA47" s="660">
        <v>21205</v>
      </c>
      <c r="AB47" s="661">
        <v>50480</v>
      </c>
      <c r="AC47" s="674">
        <v>71685</v>
      </c>
      <c r="AD47" s="660">
        <v>21452</v>
      </c>
      <c r="AE47" s="661">
        <v>51008</v>
      </c>
      <c r="AF47" s="674">
        <v>72460</v>
      </c>
      <c r="AG47" s="660">
        <v>21594</v>
      </c>
      <c r="AH47" s="661">
        <v>51174</v>
      </c>
      <c r="AI47" s="674">
        <v>72768</v>
      </c>
      <c r="AJ47" s="660">
        <v>22857</v>
      </c>
      <c r="AK47" s="661">
        <v>53907</v>
      </c>
      <c r="AL47" s="674">
        <v>76764</v>
      </c>
      <c r="AM47" s="656">
        <v>20461.333333333332</v>
      </c>
      <c r="AN47" s="657">
        <v>48841.666666666664</v>
      </c>
      <c r="AO47" s="1054">
        <v>69303</v>
      </c>
    </row>
    <row r="48" spans="2:43" x14ac:dyDescent="0.2">
      <c r="B48" s="1163" t="s">
        <v>840</v>
      </c>
      <c r="C48" s="660">
        <v>23232</v>
      </c>
      <c r="D48" s="661">
        <v>22617</v>
      </c>
      <c r="E48" s="674">
        <v>45849</v>
      </c>
      <c r="F48" s="660">
        <v>24781</v>
      </c>
      <c r="G48" s="661">
        <v>23658</v>
      </c>
      <c r="H48" s="674">
        <v>48439</v>
      </c>
      <c r="I48" s="660">
        <v>24565</v>
      </c>
      <c r="J48" s="661">
        <v>23943</v>
      </c>
      <c r="K48" s="674">
        <v>48508</v>
      </c>
      <c r="L48" s="660">
        <v>26554</v>
      </c>
      <c r="M48" s="661">
        <v>24891</v>
      </c>
      <c r="N48" s="674">
        <v>51445</v>
      </c>
      <c r="O48" s="660">
        <v>23763</v>
      </c>
      <c r="P48" s="661">
        <v>23663</v>
      </c>
      <c r="Q48" s="674">
        <v>47426</v>
      </c>
      <c r="R48" s="660">
        <v>24338</v>
      </c>
      <c r="S48" s="661">
        <v>23938</v>
      </c>
      <c r="T48" s="674">
        <v>48276</v>
      </c>
      <c r="U48" s="660">
        <v>24419</v>
      </c>
      <c r="V48" s="661">
        <v>24623</v>
      </c>
      <c r="W48" s="674">
        <v>49042</v>
      </c>
      <c r="X48" s="660">
        <v>23979</v>
      </c>
      <c r="Y48" s="661">
        <v>23807</v>
      </c>
      <c r="Z48" s="674">
        <v>47786</v>
      </c>
      <c r="AA48" s="660">
        <v>25142</v>
      </c>
      <c r="AB48" s="661">
        <v>24474</v>
      </c>
      <c r="AC48" s="674">
        <v>49616</v>
      </c>
      <c r="AD48" s="660">
        <v>24808</v>
      </c>
      <c r="AE48" s="661">
        <v>24543</v>
      </c>
      <c r="AF48" s="674">
        <v>49351</v>
      </c>
      <c r="AG48" s="660">
        <v>25404</v>
      </c>
      <c r="AH48" s="661">
        <v>26170</v>
      </c>
      <c r="AI48" s="674">
        <v>51574</v>
      </c>
      <c r="AJ48" s="660">
        <v>25172</v>
      </c>
      <c r="AK48" s="661">
        <v>25503</v>
      </c>
      <c r="AL48" s="674">
        <v>50675</v>
      </c>
      <c r="AM48" s="656">
        <v>24679.75</v>
      </c>
      <c r="AN48" s="657">
        <v>24319.166666666668</v>
      </c>
      <c r="AO48" s="1054">
        <v>48998.916666666664</v>
      </c>
    </row>
    <row r="49" spans="2:43" x14ac:dyDescent="0.2">
      <c r="B49" s="1163" t="s">
        <v>841</v>
      </c>
      <c r="C49" s="660">
        <v>19308</v>
      </c>
      <c r="D49" s="661">
        <v>140521</v>
      </c>
      <c r="E49" s="674">
        <v>159829</v>
      </c>
      <c r="F49" s="660">
        <v>20410</v>
      </c>
      <c r="G49" s="661">
        <v>143015</v>
      </c>
      <c r="H49" s="674">
        <v>163425</v>
      </c>
      <c r="I49" s="660">
        <v>20391</v>
      </c>
      <c r="J49" s="661">
        <v>143168</v>
      </c>
      <c r="K49" s="674">
        <v>163559</v>
      </c>
      <c r="L49" s="660">
        <v>20252</v>
      </c>
      <c r="M49" s="661">
        <v>143855</v>
      </c>
      <c r="N49" s="674">
        <v>164107</v>
      </c>
      <c r="O49" s="660">
        <v>19830</v>
      </c>
      <c r="P49" s="661">
        <v>142772</v>
      </c>
      <c r="Q49" s="674">
        <v>162602</v>
      </c>
      <c r="R49" s="660">
        <v>20443</v>
      </c>
      <c r="S49" s="661">
        <v>150838</v>
      </c>
      <c r="T49" s="674">
        <v>171281</v>
      </c>
      <c r="U49" s="660">
        <v>19397</v>
      </c>
      <c r="V49" s="661">
        <v>142563</v>
      </c>
      <c r="W49" s="674">
        <v>161960</v>
      </c>
      <c r="X49" s="660">
        <v>19608</v>
      </c>
      <c r="Y49" s="661">
        <v>143085</v>
      </c>
      <c r="Z49" s="674">
        <v>162693</v>
      </c>
      <c r="AA49" s="660">
        <v>19830</v>
      </c>
      <c r="AB49" s="661">
        <v>143902</v>
      </c>
      <c r="AC49" s="674">
        <v>163732</v>
      </c>
      <c r="AD49" s="660">
        <v>19871</v>
      </c>
      <c r="AE49" s="661">
        <v>142408</v>
      </c>
      <c r="AF49" s="674">
        <v>162279</v>
      </c>
      <c r="AG49" s="660">
        <v>19975</v>
      </c>
      <c r="AH49" s="661">
        <v>141943</v>
      </c>
      <c r="AI49" s="674">
        <v>161918</v>
      </c>
      <c r="AJ49" s="660">
        <v>20058</v>
      </c>
      <c r="AK49" s="661">
        <v>141137</v>
      </c>
      <c r="AL49" s="674">
        <v>161195</v>
      </c>
      <c r="AM49" s="656">
        <v>19947.75</v>
      </c>
      <c r="AN49" s="657">
        <v>143267.25</v>
      </c>
      <c r="AO49" s="1054">
        <v>163215</v>
      </c>
    </row>
    <row r="50" spans="2:43" x14ac:dyDescent="0.2">
      <c r="B50" s="1163" t="s">
        <v>842</v>
      </c>
      <c r="C50" s="660">
        <v>119</v>
      </c>
      <c r="D50" s="661">
        <v>123</v>
      </c>
      <c r="E50" s="674">
        <v>242</v>
      </c>
      <c r="F50" s="660">
        <v>128</v>
      </c>
      <c r="G50" s="661">
        <v>136</v>
      </c>
      <c r="H50" s="674">
        <v>264</v>
      </c>
      <c r="I50" s="660">
        <v>142</v>
      </c>
      <c r="J50" s="661">
        <v>134</v>
      </c>
      <c r="K50" s="674">
        <v>276</v>
      </c>
      <c r="L50" s="660">
        <v>128</v>
      </c>
      <c r="M50" s="661">
        <v>126</v>
      </c>
      <c r="N50" s="674">
        <v>254</v>
      </c>
      <c r="O50" s="660">
        <v>120</v>
      </c>
      <c r="P50" s="661">
        <v>124</v>
      </c>
      <c r="Q50" s="674">
        <v>244</v>
      </c>
      <c r="R50" s="660">
        <v>124</v>
      </c>
      <c r="S50" s="661">
        <v>119</v>
      </c>
      <c r="T50" s="674">
        <v>243</v>
      </c>
      <c r="U50" s="660">
        <v>126</v>
      </c>
      <c r="V50" s="661">
        <v>122</v>
      </c>
      <c r="W50" s="674">
        <v>248</v>
      </c>
      <c r="X50" s="660">
        <v>132</v>
      </c>
      <c r="Y50" s="661">
        <v>123</v>
      </c>
      <c r="Z50" s="674">
        <v>255</v>
      </c>
      <c r="AA50" s="660">
        <v>139</v>
      </c>
      <c r="AB50" s="661">
        <v>131</v>
      </c>
      <c r="AC50" s="674">
        <v>270</v>
      </c>
      <c r="AD50" s="660">
        <v>146</v>
      </c>
      <c r="AE50" s="661">
        <v>133</v>
      </c>
      <c r="AF50" s="674">
        <v>279</v>
      </c>
      <c r="AG50" s="660">
        <v>129</v>
      </c>
      <c r="AH50" s="661">
        <v>115</v>
      </c>
      <c r="AI50" s="674">
        <v>244</v>
      </c>
      <c r="AJ50" s="660">
        <v>146</v>
      </c>
      <c r="AK50" s="661">
        <v>132</v>
      </c>
      <c r="AL50" s="674">
        <v>278</v>
      </c>
      <c r="AM50" s="656">
        <v>131.58333333333334</v>
      </c>
      <c r="AN50" s="657">
        <v>126.5</v>
      </c>
      <c r="AO50" s="1054">
        <v>258.08333333333331</v>
      </c>
    </row>
    <row r="51" spans="2:43" ht="15" x14ac:dyDescent="0.25">
      <c r="B51" s="1177" t="s">
        <v>27</v>
      </c>
      <c r="C51" s="664">
        <v>337984</v>
      </c>
      <c r="D51" s="665">
        <v>357338</v>
      </c>
      <c r="E51" s="674">
        <v>695322</v>
      </c>
      <c r="F51" s="664">
        <v>367528</v>
      </c>
      <c r="G51" s="665">
        <v>407038</v>
      </c>
      <c r="H51" s="674">
        <v>774566</v>
      </c>
      <c r="I51" s="664">
        <v>373271</v>
      </c>
      <c r="J51" s="665">
        <v>404270</v>
      </c>
      <c r="K51" s="674">
        <v>777541</v>
      </c>
      <c r="L51" s="664">
        <v>359587</v>
      </c>
      <c r="M51" s="665">
        <v>395857</v>
      </c>
      <c r="N51" s="674">
        <v>755444</v>
      </c>
      <c r="O51" s="664">
        <v>353793</v>
      </c>
      <c r="P51" s="665">
        <v>396710</v>
      </c>
      <c r="Q51" s="674">
        <v>750503</v>
      </c>
      <c r="R51" s="664">
        <v>353588</v>
      </c>
      <c r="S51" s="665">
        <v>405244</v>
      </c>
      <c r="T51" s="674">
        <v>758832</v>
      </c>
      <c r="U51" s="664">
        <v>351286</v>
      </c>
      <c r="V51" s="665">
        <v>397319</v>
      </c>
      <c r="W51" s="674">
        <v>748605</v>
      </c>
      <c r="X51" s="664">
        <v>357991</v>
      </c>
      <c r="Y51" s="665">
        <v>401351</v>
      </c>
      <c r="Z51" s="674">
        <v>759342</v>
      </c>
      <c r="AA51" s="664">
        <v>362979</v>
      </c>
      <c r="AB51" s="665">
        <v>406191</v>
      </c>
      <c r="AC51" s="674">
        <v>769170</v>
      </c>
      <c r="AD51" s="664">
        <v>364078</v>
      </c>
      <c r="AE51" s="665">
        <v>404220</v>
      </c>
      <c r="AF51" s="674">
        <v>768298</v>
      </c>
      <c r="AG51" s="664">
        <v>373841</v>
      </c>
      <c r="AH51" s="665">
        <v>411567</v>
      </c>
      <c r="AI51" s="674">
        <v>785408</v>
      </c>
      <c r="AJ51" s="664">
        <v>377281</v>
      </c>
      <c r="AK51" s="665">
        <v>417675</v>
      </c>
      <c r="AL51" s="674">
        <v>794956</v>
      </c>
      <c r="AM51" s="664">
        <v>361100.58333333331</v>
      </c>
      <c r="AN51" s="665">
        <v>400398.33333333331</v>
      </c>
      <c r="AO51" s="1104">
        <v>761498.91666666663</v>
      </c>
      <c r="AQ51" s="677"/>
    </row>
    <row r="52" spans="2:43" x14ac:dyDescent="0.2">
      <c r="B52" s="1414" t="s">
        <v>814</v>
      </c>
      <c r="C52" s="1"/>
      <c r="D52" s="2"/>
      <c r="E52" s="2"/>
      <c r="F52" s="2"/>
      <c r="G52" s="2"/>
      <c r="H52" s="2"/>
      <c r="I52" s="2"/>
      <c r="J52" s="2"/>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2:43" x14ac:dyDescent="0.2">
      <c r="B53" s="1409" t="s">
        <v>849</v>
      </c>
      <c r="C53" s="1"/>
      <c r="D53" s="2"/>
      <c r="E53" s="2"/>
      <c r="F53" s="2"/>
      <c r="G53" s="2"/>
      <c r="H53" s="2"/>
      <c r="I53" s="2"/>
      <c r="J53" s="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2:43" ht="12.75" customHeight="1" x14ac:dyDescent="0.2">
      <c r="B54" s="680"/>
      <c r="C54" s="1"/>
      <c r="D54" s="2"/>
      <c r="E54" s="2"/>
      <c r="F54" s="2"/>
      <c r="G54" s="2"/>
      <c r="H54" s="2"/>
      <c r="I54" s="2"/>
      <c r="J54" s="2"/>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2:43" ht="12.75" customHeight="1" x14ac:dyDescent="0.2">
      <c r="B55" s="678" t="s">
        <v>850</v>
      </c>
      <c r="C55" s="1"/>
      <c r="D55" s="2"/>
      <c r="E55" s="2"/>
      <c r="F55" s="2"/>
      <c r="G55" s="2"/>
      <c r="H55" s="2"/>
      <c r="I55" s="2"/>
      <c r="J55" s="2"/>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2:43" ht="13.5" customHeight="1" x14ac:dyDescent="0.2">
      <c r="B56" s="639" t="s">
        <v>851</v>
      </c>
      <c r="C56" s="1"/>
      <c r="D56" s="2"/>
      <c r="E56" s="2"/>
      <c r="F56" s="2"/>
      <c r="G56" s="2"/>
      <c r="H56" s="2"/>
      <c r="I56" s="2"/>
      <c r="J56" s="2"/>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2:43" ht="13.5" customHeight="1" x14ac:dyDescent="0.25">
      <c r="B57" s="642" t="s">
        <v>13</v>
      </c>
      <c r="C57" s="1"/>
      <c r="D57" s="2"/>
      <c r="E57" s="2"/>
      <c r="F57" s="2"/>
      <c r="G57" s="2"/>
      <c r="H57" s="2"/>
      <c r="I57" s="2"/>
      <c r="J57" s="2"/>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2:43" ht="13.5" customHeight="1" x14ac:dyDescent="0.25">
      <c r="B58" s="642"/>
      <c r="C58" s="1"/>
      <c r="D58" s="2"/>
      <c r="E58" s="2"/>
      <c r="F58" s="2"/>
      <c r="G58" s="2"/>
      <c r="H58" s="2"/>
      <c r="I58" s="2"/>
      <c r="J58" s="2"/>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2:43" ht="12.75" customHeight="1" x14ac:dyDescent="0.2">
      <c r="B59" s="1284" t="s">
        <v>821</v>
      </c>
      <c r="C59" s="1281" t="s">
        <v>14</v>
      </c>
      <c r="D59" s="1282"/>
      <c r="E59" s="1283"/>
      <c r="F59" s="1281" t="s">
        <v>15</v>
      </c>
      <c r="G59" s="1282"/>
      <c r="H59" s="1283"/>
      <c r="I59" s="1281" t="s">
        <v>16</v>
      </c>
      <c r="J59" s="1282"/>
      <c r="K59" s="1283"/>
      <c r="L59" s="1281" t="s">
        <v>17</v>
      </c>
      <c r="M59" s="1282"/>
      <c r="N59" s="1283"/>
      <c r="O59" s="1281" t="s">
        <v>18</v>
      </c>
      <c r="P59" s="1282"/>
      <c r="Q59" s="1283"/>
      <c r="R59" s="1281" t="s">
        <v>19</v>
      </c>
      <c r="S59" s="1282"/>
      <c r="T59" s="1283"/>
      <c r="U59" s="1281" t="s">
        <v>20</v>
      </c>
      <c r="V59" s="1282"/>
      <c r="W59" s="1283"/>
      <c r="X59" s="1281" t="s">
        <v>21</v>
      </c>
      <c r="Y59" s="1282"/>
      <c r="Z59" s="1283"/>
      <c r="AA59" s="1281" t="s">
        <v>22</v>
      </c>
      <c r="AB59" s="1282"/>
      <c r="AC59" s="1283"/>
      <c r="AD59" s="1281" t="s">
        <v>23</v>
      </c>
      <c r="AE59" s="1282"/>
      <c r="AF59" s="1283"/>
      <c r="AG59" s="1281" t="s">
        <v>24</v>
      </c>
      <c r="AH59" s="1282"/>
      <c r="AI59" s="1283"/>
      <c r="AJ59" s="1281" t="s">
        <v>25</v>
      </c>
      <c r="AK59" s="1282"/>
      <c r="AL59" s="1283"/>
      <c r="AM59" s="1281" t="s">
        <v>26</v>
      </c>
      <c r="AN59" s="1282"/>
      <c r="AO59" s="1282"/>
    </row>
    <row r="60" spans="2:43" s="13" customFormat="1" x14ac:dyDescent="0.2">
      <c r="B60" s="1286"/>
      <c r="C60" s="670" t="s">
        <v>845</v>
      </c>
      <c r="D60" s="671" t="s">
        <v>846</v>
      </c>
      <c r="E60" s="672" t="s">
        <v>40</v>
      </c>
      <c r="F60" s="670" t="s">
        <v>845</v>
      </c>
      <c r="G60" s="671" t="s">
        <v>846</v>
      </c>
      <c r="H60" s="672" t="s">
        <v>40</v>
      </c>
      <c r="I60" s="670" t="s">
        <v>845</v>
      </c>
      <c r="J60" s="671" t="s">
        <v>846</v>
      </c>
      <c r="K60" s="672" t="s">
        <v>40</v>
      </c>
      <c r="L60" s="670" t="s">
        <v>845</v>
      </c>
      <c r="M60" s="671" t="s">
        <v>846</v>
      </c>
      <c r="N60" s="672" t="s">
        <v>40</v>
      </c>
      <c r="O60" s="670" t="s">
        <v>845</v>
      </c>
      <c r="P60" s="671" t="s">
        <v>846</v>
      </c>
      <c r="Q60" s="672" t="s">
        <v>40</v>
      </c>
      <c r="R60" s="670" t="s">
        <v>845</v>
      </c>
      <c r="S60" s="671" t="s">
        <v>846</v>
      </c>
      <c r="T60" s="672" t="s">
        <v>40</v>
      </c>
      <c r="U60" s="670" t="s">
        <v>845</v>
      </c>
      <c r="V60" s="671" t="s">
        <v>846</v>
      </c>
      <c r="W60" s="672" t="s">
        <v>40</v>
      </c>
      <c r="X60" s="670" t="s">
        <v>845</v>
      </c>
      <c r="Y60" s="671" t="s">
        <v>846</v>
      </c>
      <c r="Z60" s="672" t="s">
        <v>40</v>
      </c>
      <c r="AA60" s="670" t="s">
        <v>845</v>
      </c>
      <c r="AB60" s="671" t="s">
        <v>846</v>
      </c>
      <c r="AC60" s="672" t="s">
        <v>40</v>
      </c>
      <c r="AD60" s="670" t="s">
        <v>845</v>
      </c>
      <c r="AE60" s="671" t="s">
        <v>846</v>
      </c>
      <c r="AF60" s="672" t="s">
        <v>40</v>
      </c>
      <c r="AG60" s="670" t="s">
        <v>845</v>
      </c>
      <c r="AH60" s="671" t="s">
        <v>846</v>
      </c>
      <c r="AI60" s="672" t="s">
        <v>40</v>
      </c>
      <c r="AJ60" s="670" t="s">
        <v>845</v>
      </c>
      <c r="AK60" s="671" t="s">
        <v>846</v>
      </c>
      <c r="AL60" s="672" t="s">
        <v>40</v>
      </c>
      <c r="AM60" s="670" t="s">
        <v>845</v>
      </c>
      <c r="AN60" s="671" t="s">
        <v>846</v>
      </c>
      <c r="AO60" s="1051" t="s">
        <v>40</v>
      </c>
      <c r="AP60" s="667"/>
    </row>
    <row r="61" spans="2:43" ht="12.75" customHeight="1" x14ac:dyDescent="0.2">
      <c r="B61" s="1162" t="s">
        <v>826</v>
      </c>
      <c r="C61" s="656">
        <v>322321</v>
      </c>
      <c r="D61" s="657">
        <v>153822</v>
      </c>
      <c r="E61" s="674">
        <v>476143</v>
      </c>
      <c r="F61" s="656">
        <v>313270</v>
      </c>
      <c r="G61" s="657">
        <v>142436</v>
      </c>
      <c r="H61" s="674">
        <v>455706</v>
      </c>
      <c r="I61" s="656">
        <v>291866</v>
      </c>
      <c r="J61" s="657">
        <v>119106</v>
      </c>
      <c r="K61" s="674">
        <v>410972</v>
      </c>
      <c r="L61" s="656">
        <v>269039</v>
      </c>
      <c r="M61" s="657">
        <v>100608</v>
      </c>
      <c r="N61" s="674">
        <v>369647</v>
      </c>
      <c r="O61" s="656">
        <v>250189</v>
      </c>
      <c r="P61" s="657">
        <v>86826</v>
      </c>
      <c r="Q61" s="674">
        <v>337015</v>
      </c>
      <c r="R61" s="656">
        <v>255114</v>
      </c>
      <c r="S61" s="657">
        <v>83716</v>
      </c>
      <c r="T61" s="674">
        <v>338830</v>
      </c>
      <c r="U61" s="656">
        <v>258871</v>
      </c>
      <c r="V61" s="657">
        <v>85612</v>
      </c>
      <c r="W61" s="674">
        <v>344483</v>
      </c>
      <c r="X61" s="656">
        <v>258425</v>
      </c>
      <c r="Y61" s="657">
        <v>86038</v>
      </c>
      <c r="Z61" s="674">
        <v>344463</v>
      </c>
      <c r="AA61" s="656">
        <v>249347</v>
      </c>
      <c r="AB61" s="657">
        <v>79853</v>
      </c>
      <c r="AC61" s="674">
        <v>329200</v>
      </c>
      <c r="AD61" s="656">
        <v>266478</v>
      </c>
      <c r="AE61" s="657">
        <v>91316</v>
      </c>
      <c r="AF61" s="674">
        <v>357794</v>
      </c>
      <c r="AG61" s="656">
        <v>305710</v>
      </c>
      <c r="AH61" s="657">
        <v>132214</v>
      </c>
      <c r="AI61" s="674">
        <v>437924</v>
      </c>
      <c r="AJ61" s="656">
        <v>338960</v>
      </c>
      <c r="AK61" s="657">
        <v>163624</v>
      </c>
      <c r="AL61" s="674">
        <v>502584</v>
      </c>
      <c r="AM61" s="656">
        <v>281632.5</v>
      </c>
      <c r="AN61" s="657">
        <v>110430.91666666667</v>
      </c>
      <c r="AO61" s="1054">
        <v>392063.41666666669</v>
      </c>
    </row>
    <row r="62" spans="2:43" x14ac:dyDescent="0.2">
      <c r="B62" s="1163" t="s">
        <v>827</v>
      </c>
      <c r="C62" s="656">
        <v>30416</v>
      </c>
      <c r="D62" s="657">
        <v>10926</v>
      </c>
      <c r="E62" s="674">
        <v>41342</v>
      </c>
      <c r="F62" s="656">
        <v>29882</v>
      </c>
      <c r="G62" s="657">
        <v>11078</v>
      </c>
      <c r="H62" s="674">
        <v>40960</v>
      </c>
      <c r="I62" s="656">
        <v>30698</v>
      </c>
      <c r="J62" s="657">
        <v>11023</v>
      </c>
      <c r="K62" s="674">
        <v>41721</v>
      </c>
      <c r="L62" s="656">
        <v>31097</v>
      </c>
      <c r="M62" s="657">
        <v>10939</v>
      </c>
      <c r="N62" s="674">
        <v>42036</v>
      </c>
      <c r="O62" s="656">
        <v>30435</v>
      </c>
      <c r="P62" s="657">
        <v>10365</v>
      </c>
      <c r="Q62" s="674">
        <v>40800</v>
      </c>
      <c r="R62" s="656">
        <v>30400</v>
      </c>
      <c r="S62" s="657">
        <v>10225</v>
      </c>
      <c r="T62" s="674">
        <v>40625</v>
      </c>
      <c r="U62" s="656">
        <v>29836</v>
      </c>
      <c r="V62" s="657">
        <v>9898</v>
      </c>
      <c r="W62" s="674">
        <v>39734</v>
      </c>
      <c r="X62" s="656">
        <v>30081</v>
      </c>
      <c r="Y62" s="657">
        <v>9964</v>
      </c>
      <c r="Z62" s="674">
        <v>40045</v>
      </c>
      <c r="AA62" s="656">
        <v>29628</v>
      </c>
      <c r="AB62" s="657">
        <v>9020</v>
      </c>
      <c r="AC62" s="674">
        <v>38648</v>
      </c>
      <c r="AD62" s="656">
        <v>30770</v>
      </c>
      <c r="AE62" s="657">
        <v>9718</v>
      </c>
      <c r="AF62" s="674">
        <v>40488</v>
      </c>
      <c r="AG62" s="656">
        <v>31374</v>
      </c>
      <c r="AH62" s="657">
        <v>10573</v>
      </c>
      <c r="AI62" s="674">
        <v>41947</v>
      </c>
      <c r="AJ62" s="656">
        <v>31318</v>
      </c>
      <c r="AK62" s="657">
        <v>11075</v>
      </c>
      <c r="AL62" s="674">
        <v>42393</v>
      </c>
      <c r="AM62" s="656">
        <v>30494.583333333336</v>
      </c>
      <c r="AN62" s="657">
        <v>10400.333333333334</v>
      </c>
      <c r="AO62" s="1054">
        <v>40894.916666666664</v>
      </c>
    </row>
    <row r="63" spans="2:43" x14ac:dyDescent="0.2">
      <c r="B63" s="1163" t="s">
        <v>828</v>
      </c>
      <c r="C63" s="656">
        <v>64163</v>
      </c>
      <c r="D63" s="657">
        <v>8573</v>
      </c>
      <c r="E63" s="674">
        <v>72736</v>
      </c>
      <c r="F63" s="656">
        <v>65320</v>
      </c>
      <c r="G63" s="657">
        <v>8807</v>
      </c>
      <c r="H63" s="674">
        <v>74127</v>
      </c>
      <c r="I63" s="656">
        <v>71360</v>
      </c>
      <c r="J63" s="657">
        <v>9428</v>
      </c>
      <c r="K63" s="674">
        <v>80788</v>
      </c>
      <c r="L63" s="656">
        <v>67639</v>
      </c>
      <c r="M63" s="657">
        <v>8848</v>
      </c>
      <c r="N63" s="674">
        <v>76487</v>
      </c>
      <c r="O63" s="656">
        <v>64806</v>
      </c>
      <c r="P63" s="657">
        <v>8659</v>
      </c>
      <c r="Q63" s="674">
        <v>73465</v>
      </c>
      <c r="R63" s="656">
        <v>64648</v>
      </c>
      <c r="S63" s="657">
        <v>8692</v>
      </c>
      <c r="T63" s="674">
        <v>73340</v>
      </c>
      <c r="U63" s="656">
        <v>65157</v>
      </c>
      <c r="V63" s="657">
        <v>9702</v>
      </c>
      <c r="W63" s="674">
        <v>74859</v>
      </c>
      <c r="X63" s="656">
        <v>65447</v>
      </c>
      <c r="Y63" s="657">
        <v>9639</v>
      </c>
      <c r="Z63" s="674">
        <v>75086</v>
      </c>
      <c r="AA63" s="656">
        <v>65817</v>
      </c>
      <c r="AB63" s="657">
        <v>9682</v>
      </c>
      <c r="AC63" s="674">
        <v>75499</v>
      </c>
      <c r="AD63" s="656">
        <v>65909</v>
      </c>
      <c r="AE63" s="657">
        <v>9027</v>
      </c>
      <c r="AF63" s="674">
        <v>74936</v>
      </c>
      <c r="AG63" s="656">
        <v>66057</v>
      </c>
      <c r="AH63" s="657">
        <v>9090</v>
      </c>
      <c r="AI63" s="674">
        <v>75147</v>
      </c>
      <c r="AJ63" s="656">
        <v>65810</v>
      </c>
      <c r="AK63" s="657">
        <v>9462</v>
      </c>
      <c r="AL63" s="674">
        <v>75272</v>
      </c>
      <c r="AM63" s="656">
        <v>66011.083333333328</v>
      </c>
      <c r="AN63" s="657">
        <v>9134.0833333333339</v>
      </c>
      <c r="AO63" s="1054">
        <v>75145.166666666657</v>
      </c>
    </row>
    <row r="64" spans="2:43" x14ac:dyDescent="0.2">
      <c r="B64" s="1163" t="s">
        <v>829</v>
      </c>
      <c r="C64" s="656">
        <v>402134</v>
      </c>
      <c r="D64" s="657">
        <v>142624</v>
      </c>
      <c r="E64" s="674">
        <v>544758</v>
      </c>
      <c r="F64" s="656">
        <v>398706</v>
      </c>
      <c r="G64" s="657">
        <v>144019</v>
      </c>
      <c r="H64" s="674">
        <v>542725</v>
      </c>
      <c r="I64" s="656">
        <v>403912</v>
      </c>
      <c r="J64" s="657">
        <v>142177</v>
      </c>
      <c r="K64" s="674">
        <v>546089</v>
      </c>
      <c r="L64" s="656">
        <v>399613</v>
      </c>
      <c r="M64" s="657">
        <v>139906</v>
      </c>
      <c r="N64" s="674">
        <v>539519</v>
      </c>
      <c r="O64" s="656">
        <v>396400</v>
      </c>
      <c r="P64" s="657">
        <v>138076</v>
      </c>
      <c r="Q64" s="674">
        <v>534476</v>
      </c>
      <c r="R64" s="656">
        <v>394771</v>
      </c>
      <c r="S64" s="657">
        <v>137403</v>
      </c>
      <c r="T64" s="674">
        <v>532174</v>
      </c>
      <c r="U64" s="656">
        <v>392609</v>
      </c>
      <c r="V64" s="657">
        <v>137181</v>
      </c>
      <c r="W64" s="674">
        <v>529790</v>
      </c>
      <c r="X64" s="656">
        <v>390598</v>
      </c>
      <c r="Y64" s="657">
        <v>137015</v>
      </c>
      <c r="Z64" s="674">
        <v>527613</v>
      </c>
      <c r="AA64" s="656">
        <v>392265</v>
      </c>
      <c r="AB64" s="657">
        <v>136090</v>
      </c>
      <c r="AC64" s="674">
        <v>528355</v>
      </c>
      <c r="AD64" s="656">
        <v>395162</v>
      </c>
      <c r="AE64" s="657">
        <v>137223</v>
      </c>
      <c r="AF64" s="674">
        <v>532385</v>
      </c>
      <c r="AG64" s="656">
        <v>398141</v>
      </c>
      <c r="AH64" s="657">
        <v>139757</v>
      </c>
      <c r="AI64" s="674">
        <v>537898</v>
      </c>
      <c r="AJ64" s="656">
        <v>399417</v>
      </c>
      <c r="AK64" s="657">
        <v>142330</v>
      </c>
      <c r="AL64" s="674">
        <v>541747</v>
      </c>
      <c r="AM64" s="656">
        <v>396977.33333333331</v>
      </c>
      <c r="AN64" s="657">
        <v>139483.41666666669</v>
      </c>
      <c r="AO64" s="1054">
        <v>536460.75</v>
      </c>
    </row>
    <row r="65" spans="2:43" x14ac:dyDescent="0.2">
      <c r="B65" s="1163" t="s">
        <v>830</v>
      </c>
      <c r="C65" s="656">
        <v>25982</v>
      </c>
      <c r="D65" s="657">
        <v>7010</v>
      </c>
      <c r="E65" s="674">
        <v>32992</v>
      </c>
      <c r="F65" s="656">
        <v>26329</v>
      </c>
      <c r="G65" s="657">
        <v>7067</v>
      </c>
      <c r="H65" s="674">
        <v>33396</v>
      </c>
      <c r="I65" s="656">
        <v>26351</v>
      </c>
      <c r="J65" s="657">
        <v>6969</v>
      </c>
      <c r="K65" s="674">
        <v>33320</v>
      </c>
      <c r="L65" s="656">
        <v>26172</v>
      </c>
      <c r="M65" s="657">
        <v>6936</v>
      </c>
      <c r="N65" s="674">
        <v>33108</v>
      </c>
      <c r="O65" s="656">
        <v>26031</v>
      </c>
      <c r="P65" s="657">
        <v>6951</v>
      </c>
      <c r="Q65" s="674">
        <v>32982</v>
      </c>
      <c r="R65" s="656">
        <v>25931</v>
      </c>
      <c r="S65" s="657">
        <v>6968</v>
      </c>
      <c r="T65" s="674">
        <v>32899</v>
      </c>
      <c r="U65" s="656">
        <v>25868</v>
      </c>
      <c r="V65" s="657">
        <v>7015</v>
      </c>
      <c r="W65" s="674">
        <v>32883</v>
      </c>
      <c r="X65" s="656">
        <v>25825</v>
      </c>
      <c r="Y65" s="657">
        <v>7045</v>
      </c>
      <c r="Z65" s="674">
        <v>32870</v>
      </c>
      <c r="AA65" s="656">
        <v>25657</v>
      </c>
      <c r="AB65" s="657">
        <v>7079</v>
      </c>
      <c r="AC65" s="674">
        <v>32736</v>
      </c>
      <c r="AD65" s="656">
        <v>25685</v>
      </c>
      <c r="AE65" s="657">
        <v>7079</v>
      </c>
      <c r="AF65" s="674">
        <v>32764</v>
      </c>
      <c r="AG65" s="656">
        <v>25729</v>
      </c>
      <c r="AH65" s="657">
        <v>7109</v>
      </c>
      <c r="AI65" s="674">
        <v>32838</v>
      </c>
      <c r="AJ65" s="656">
        <v>25816</v>
      </c>
      <c r="AK65" s="657">
        <v>7166</v>
      </c>
      <c r="AL65" s="674">
        <v>32982</v>
      </c>
      <c r="AM65" s="656">
        <v>25948</v>
      </c>
      <c r="AN65" s="657">
        <v>7032.8333333333339</v>
      </c>
      <c r="AO65" s="1054">
        <v>32980.833333333336</v>
      </c>
    </row>
    <row r="66" spans="2:43" x14ac:dyDescent="0.2">
      <c r="B66" s="1163" t="s">
        <v>831</v>
      </c>
      <c r="C66" s="656">
        <v>576627</v>
      </c>
      <c r="D66" s="657">
        <v>54822</v>
      </c>
      <c r="E66" s="674">
        <v>631449</v>
      </c>
      <c r="F66" s="656">
        <v>560533</v>
      </c>
      <c r="G66" s="657">
        <v>58171</v>
      </c>
      <c r="H66" s="674">
        <v>618704</v>
      </c>
      <c r="I66" s="656">
        <v>572698</v>
      </c>
      <c r="J66" s="657">
        <v>55680</v>
      </c>
      <c r="K66" s="674">
        <v>628378</v>
      </c>
      <c r="L66" s="656">
        <v>570342</v>
      </c>
      <c r="M66" s="657">
        <v>54024</v>
      </c>
      <c r="N66" s="674">
        <v>624366</v>
      </c>
      <c r="O66" s="656">
        <v>579276</v>
      </c>
      <c r="P66" s="657">
        <v>54176</v>
      </c>
      <c r="Q66" s="674">
        <v>633452</v>
      </c>
      <c r="R66" s="656">
        <v>576313</v>
      </c>
      <c r="S66" s="657">
        <v>53673</v>
      </c>
      <c r="T66" s="674">
        <v>629986</v>
      </c>
      <c r="U66" s="656">
        <v>572805</v>
      </c>
      <c r="V66" s="657">
        <v>56749</v>
      </c>
      <c r="W66" s="674">
        <v>629554</v>
      </c>
      <c r="X66" s="656">
        <v>578736</v>
      </c>
      <c r="Y66" s="657">
        <v>57419</v>
      </c>
      <c r="Z66" s="674">
        <v>636155</v>
      </c>
      <c r="AA66" s="656">
        <v>571171</v>
      </c>
      <c r="AB66" s="657">
        <v>56833</v>
      </c>
      <c r="AC66" s="674">
        <v>628004</v>
      </c>
      <c r="AD66" s="656">
        <v>581297</v>
      </c>
      <c r="AE66" s="657">
        <v>56896</v>
      </c>
      <c r="AF66" s="674">
        <v>638193</v>
      </c>
      <c r="AG66" s="656">
        <v>590165</v>
      </c>
      <c r="AH66" s="657">
        <v>57852</v>
      </c>
      <c r="AI66" s="674">
        <v>648017</v>
      </c>
      <c r="AJ66" s="656">
        <v>573887</v>
      </c>
      <c r="AK66" s="657">
        <v>57922</v>
      </c>
      <c r="AL66" s="674">
        <v>631809</v>
      </c>
      <c r="AM66" s="656">
        <v>575320.83333333337</v>
      </c>
      <c r="AN66" s="657">
        <v>56184.75</v>
      </c>
      <c r="AO66" s="1054">
        <v>631505.58333333326</v>
      </c>
    </row>
    <row r="67" spans="2:43" x14ac:dyDescent="0.2">
      <c r="B67" s="1163" t="s">
        <v>832</v>
      </c>
      <c r="C67" s="656">
        <v>475802</v>
      </c>
      <c r="D67" s="657">
        <v>359076</v>
      </c>
      <c r="E67" s="674">
        <v>834878</v>
      </c>
      <c r="F67" s="656">
        <v>472513</v>
      </c>
      <c r="G67" s="657">
        <v>358246</v>
      </c>
      <c r="H67" s="674">
        <v>830759</v>
      </c>
      <c r="I67" s="656">
        <v>472303</v>
      </c>
      <c r="J67" s="657">
        <v>355714</v>
      </c>
      <c r="K67" s="674">
        <v>828017</v>
      </c>
      <c r="L67" s="656">
        <v>466438</v>
      </c>
      <c r="M67" s="657">
        <v>350231</v>
      </c>
      <c r="N67" s="674">
        <v>816669</v>
      </c>
      <c r="O67" s="656">
        <v>466985</v>
      </c>
      <c r="P67" s="657">
        <v>349939</v>
      </c>
      <c r="Q67" s="674">
        <v>816924</v>
      </c>
      <c r="R67" s="656">
        <v>467079</v>
      </c>
      <c r="S67" s="657">
        <v>347647</v>
      </c>
      <c r="T67" s="674">
        <v>814726</v>
      </c>
      <c r="U67" s="656">
        <v>466722</v>
      </c>
      <c r="V67" s="657">
        <v>346743</v>
      </c>
      <c r="W67" s="674">
        <v>813465</v>
      </c>
      <c r="X67" s="656">
        <v>469169</v>
      </c>
      <c r="Y67" s="657">
        <v>347698</v>
      </c>
      <c r="Z67" s="674">
        <v>816867</v>
      </c>
      <c r="AA67" s="656">
        <v>469420</v>
      </c>
      <c r="AB67" s="657">
        <v>348524</v>
      </c>
      <c r="AC67" s="674">
        <v>817944</v>
      </c>
      <c r="AD67" s="656">
        <v>472597</v>
      </c>
      <c r="AE67" s="657">
        <v>349460</v>
      </c>
      <c r="AF67" s="674">
        <v>822057</v>
      </c>
      <c r="AG67" s="656">
        <v>480233</v>
      </c>
      <c r="AH67" s="657">
        <v>356978</v>
      </c>
      <c r="AI67" s="674">
        <v>837211</v>
      </c>
      <c r="AJ67" s="656">
        <v>491329</v>
      </c>
      <c r="AK67" s="657">
        <v>375884</v>
      </c>
      <c r="AL67" s="674">
        <v>867213</v>
      </c>
      <c r="AM67" s="656">
        <v>472549.16666666663</v>
      </c>
      <c r="AN67" s="657">
        <v>353845</v>
      </c>
      <c r="AO67" s="1054">
        <v>826394.16666666674</v>
      </c>
    </row>
    <row r="68" spans="2:43" x14ac:dyDescent="0.2">
      <c r="B68" s="1163" t="s">
        <v>833</v>
      </c>
      <c r="C68" s="656">
        <v>111339</v>
      </c>
      <c r="D68" s="657">
        <v>144361</v>
      </c>
      <c r="E68" s="674">
        <v>255700</v>
      </c>
      <c r="F68" s="656">
        <v>110199</v>
      </c>
      <c r="G68" s="657">
        <v>143524</v>
      </c>
      <c r="H68" s="674">
        <v>253723</v>
      </c>
      <c r="I68" s="656">
        <v>110459</v>
      </c>
      <c r="J68" s="657">
        <v>146055</v>
      </c>
      <c r="K68" s="674">
        <v>256514</v>
      </c>
      <c r="L68" s="656">
        <v>108861</v>
      </c>
      <c r="M68" s="657">
        <v>144127</v>
      </c>
      <c r="N68" s="674">
        <v>252988</v>
      </c>
      <c r="O68" s="656">
        <v>108593</v>
      </c>
      <c r="P68" s="657">
        <v>143292</v>
      </c>
      <c r="Q68" s="674">
        <v>251885</v>
      </c>
      <c r="R68" s="656">
        <v>109132</v>
      </c>
      <c r="S68" s="657">
        <v>143334</v>
      </c>
      <c r="T68" s="674">
        <v>252466</v>
      </c>
      <c r="U68" s="656">
        <v>109776</v>
      </c>
      <c r="V68" s="657">
        <v>143526</v>
      </c>
      <c r="W68" s="674">
        <v>253302</v>
      </c>
      <c r="X68" s="656">
        <v>110605</v>
      </c>
      <c r="Y68" s="657">
        <v>144691</v>
      </c>
      <c r="Z68" s="674">
        <v>255296</v>
      </c>
      <c r="AA68" s="656">
        <v>111633</v>
      </c>
      <c r="AB68" s="657">
        <v>145257</v>
      </c>
      <c r="AC68" s="674">
        <v>256890</v>
      </c>
      <c r="AD68" s="656">
        <v>112167</v>
      </c>
      <c r="AE68" s="657">
        <v>146202</v>
      </c>
      <c r="AF68" s="674">
        <v>258369</v>
      </c>
      <c r="AG68" s="656">
        <v>113285</v>
      </c>
      <c r="AH68" s="657">
        <v>147941</v>
      </c>
      <c r="AI68" s="674">
        <v>261226</v>
      </c>
      <c r="AJ68" s="656">
        <v>115269</v>
      </c>
      <c r="AK68" s="657">
        <v>148830</v>
      </c>
      <c r="AL68" s="674">
        <v>264099</v>
      </c>
      <c r="AM68" s="656">
        <v>110943.16666666667</v>
      </c>
      <c r="AN68" s="657">
        <v>145095</v>
      </c>
      <c r="AO68" s="1054">
        <v>256038.16666666669</v>
      </c>
    </row>
    <row r="69" spans="2:43" x14ac:dyDescent="0.2">
      <c r="B69" s="1163" t="s">
        <v>834</v>
      </c>
      <c r="C69" s="656">
        <v>333713</v>
      </c>
      <c r="D69" s="657">
        <v>71913</v>
      </c>
      <c r="E69" s="674">
        <v>405626</v>
      </c>
      <c r="F69" s="656">
        <v>327615</v>
      </c>
      <c r="G69" s="657">
        <v>73907</v>
      </c>
      <c r="H69" s="674">
        <v>401522</v>
      </c>
      <c r="I69" s="656">
        <v>330205</v>
      </c>
      <c r="J69" s="657">
        <v>73671</v>
      </c>
      <c r="K69" s="674">
        <v>403876</v>
      </c>
      <c r="L69" s="656">
        <v>328133</v>
      </c>
      <c r="M69" s="657">
        <v>72414</v>
      </c>
      <c r="N69" s="674">
        <v>400547</v>
      </c>
      <c r="O69" s="656">
        <v>326483</v>
      </c>
      <c r="P69" s="657">
        <v>71797</v>
      </c>
      <c r="Q69" s="674">
        <v>398280</v>
      </c>
      <c r="R69" s="656">
        <v>326383</v>
      </c>
      <c r="S69" s="657">
        <v>72130</v>
      </c>
      <c r="T69" s="674">
        <v>398513</v>
      </c>
      <c r="U69" s="656">
        <v>324755</v>
      </c>
      <c r="V69" s="657">
        <v>71902</v>
      </c>
      <c r="W69" s="674">
        <v>396657</v>
      </c>
      <c r="X69" s="656">
        <v>325432</v>
      </c>
      <c r="Y69" s="657">
        <v>71748</v>
      </c>
      <c r="Z69" s="674">
        <v>397180</v>
      </c>
      <c r="AA69" s="656">
        <v>327144</v>
      </c>
      <c r="AB69" s="657">
        <v>71309</v>
      </c>
      <c r="AC69" s="674">
        <v>398453</v>
      </c>
      <c r="AD69" s="656">
        <v>326730</v>
      </c>
      <c r="AE69" s="657">
        <v>71398</v>
      </c>
      <c r="AF69" s="674">
        <v>398128</v>
      </c>
      <c r="AG69" s="656">
        <v>329225</v>
      </c>
      <c r="AH69" s="657">
        <v>73073</v>
      </c>
      <c r="AI69" s="674">
        <v>402298</v>
      </c>
      <c r="AJ69" s="656">
        <v>334920</v>
      </c>
      <c r="AK69" s="657">
        <v>75047</v>
      </c>
      <c r="AL69" s="674">
        <v>409967</v>
      </c>
      <c r="AM69" s="656">
        <v>328394.83333333331</v>
      </c>
      <c r="AN69" s="657">
        <v>72525.75</v>
      </c>
      <c r="AO69" s="1054">
        <v>400920.58333333331</v>
      </c>
    </row>
    <row r="70" spans="2:43" x14ac:dyDescent="0.2">
      <c r="B70" s="1163" t="s">
        <v>835</v>
      </c>
      <c r="C70" s="656">
        <v>90726</v>
      </c>
      <c r="D70" s="657">
        <v>96305</v>
      </c>
      <c r="E70" s="674">
        <v>187031</v>
      </c>
      <c r="F70" s="656">
        <v>90770</v>
      </c>
      <c r="G70" s="657">
        <v>95774</v>
      </c>
      <c r="H70" s="674">
        <v>186544</v>
      </c>
      <c r="I70" s="656">
        <v>91632</v>
      </c>
      <c r="J70" s="657">
        <v>96460</v>
      </c>
      <c r="K70" s="674">
        <v>188092</v>
      </c>
      <c r="L70" s="656">
        <v>91269</v>
      </c>
      <c r="M70" s="657">
        <v>96147</v>
      </c>
      <c r="N70" s="674">
        <v>187416</v>
      </c>
      <c r="O70" s="656">
        <v>91417</v>
      </c>
      <c r="P70" s="657">
        <v>95951</v>
      </c>
      <c r="Q70" s="674">
        <v>187368</v>
      </c>
      <c r="R70" s="656">
        <v>91397</v>
      </c>
      <c r="S70" s="657">
        <v>96252</v>
      </c>
      <c r="T70" s="674">
        <v>187649</v>
      </c>
      <c r="U70" s="656">
        <v>91906</v>
      </c>
      <c r="V70" s="657">
        <v>97534</v>
      </c>
      <c r="W70" s="674">
        <v>189440</v>
      </c>
      <c r="X70" s="656">
        <v>92256</v>
      </c>
      <c r="Y70" s="657">
        <v>97693</v>
      </c>
      <c r="Z70" s="674">
        <v>189949</v>
      </c>
      <c r="AA70" s="656">
        <v>92331</v>
      </c>
      <c r="AB70" s="657">
        <v>98409</v>
      </c>
      <c r="AC70" s="674">
        <v>190740</v>
      </c>
      <c r="AD70" s="656">
        <v>92215</v>
      </c>
      <c r="AE70" s="657">
        <v>97558</v>
      </c>
      <c r="AF70" s="674">
        <v>189773</v>
      </c>
      <c r="AG70" s="656">
        <v>92529</v>
      </c>
      <c r="AH70" s="657">
        <v>98095</v>
      </c>
      <c r="AI70" s="674">
        <v>190624</v>
      </c>
      <c r="AJ70" s="656">
        <v>94438</v>
      </c>
      <c r="AK70" s="657">
        <v>100046</v>
      </c>
      <c r="AL70" s="674">
        <v>194484</v>
      </c>
      <c r="AM70" s="656">
        <v>91907.166666666672</v>
      </c>
      <c r="AN70" s="657">
        <v>97185.333333333328</v>
      </c>
      <c r="AO70" s="1054">
        <v>189092.5</v>
      </c>
    </row>
    <row r="71" spans="2:43" x14ac:dyDescent="0.2">
      <c r="B71" s="1163" t="s">
        <v>836</v>
      </c>
      <c r="C71" s="656">
        <v>522140</v>
      </c>
      <c r="D71" s="657">
        <v>326770</v>
      </c>
      <c r="E71" s="674">
        <v>848910</v>
      </c>
      <c r="F71" s="656">
        <v>515309</v>
      </c>
      <c r="G71" s="657">
        <v>327282</v>
      </c>
      <c r="H71" s="674">
        <v>842591</v>
      </c>
      <c r="I71" s="656">
        <v>519374</v>
      </c>
      <c r="J71" s="657">
        <v>327390</v>
      </c>
      <c r="K71" s="674">
        <v>846764</v>
      </c>
      <c r="L71" s="656">
        <v>511272</v>
      </c>
      <c r="M71" s="657">
        <v>320568</v>
      </c>
      <c r="N71" s="674">
        <v>831840</v>
      </c>
      <c r="O71" s="656">
        <v>510191</v>
      </c>
      <c r="P71" s="657">
        <v>319668</v>
      </c>
      <c r="Q71" s="674">
        <v>829859</v>
      </c>
      <c r="R71" s="656">
        <v>512493</v>
      </c>
      <c r="S71" s="657">
        <v>322379</v>
      </c>
      <c r="T71" s="674">
        <v>834872</v>
      </c>
      <c r="U71" s="656">
        <v>518324</v>
      </c>
      <c r="V71" s="657">
        <v>327005</v>
      </c>
      <c r="W71" s="674">
        <v>845329</v>
      </c>
      <c r="X71" s="656">
        <v>517221</v>
      </c>
      <c r="Y71" s="657">
        <v>325978</v>
      </c>
      <c r="Z71" s="674">
        <v>843199</v>
      </c>
      <c r="AA71" s="656">
        <v>518040</v>
      </c>
      <c r="AB71" s="657">
        <v>326950</v>
      </c>
      <c r="AC71" s="674">
        <v>844990</v>
      </c>
      <c r="AD71" s="656">
        <v>526330</v>
      </c>
      <c r="AE71" s="657">
        <v>332566</v>
      </c>
      <c r="AF71" s="674">
        <v>858896</v>
      </c>
      <c r="AG71" s="656">
        <v>535543</v>
      </c>
      <c r="AH71" s="657">
        <v>339759</v>
      </c>
      <c r="AI71" s="674">
        <v>875302</v>
      </c>
      <c r="AJ71" s="656">
        <v>540564</v>
      </c>
      <c r="AK71" s="657">
        <v>345989</v>
      </c>
      <c r="AL71" s="674">
        <v>886553</v>
      </c>
      <c r="AM71" s="656">
        <v>520566.75</v>
      </c>
      <c r="AN71" s="657">
        <v>328525.33333333331</v>
      </c>
      <c r="AO71" s="1054">
        <v>849092.08333333337</v>
      </c>
    </row>
    <row r="72" spans="2:43" x14ac:dyDescent="0.2">
      <c r="B72" s="1163" t="s">
        <v>837</v>
      </c>
      <c r="C72" s="656">
        <v>156893</v>
      </c>
      <c r="D72" s="657">
        <v>229089</v>
      </c>
      <c r="E72" s="674">
        <v>385982</v>
      </c>
      <c r="F72" s="656">
        <v>163407</v>
      </c>
      <c r="G72" s="657">
        <v>242642</v>
      </c>
      <c r="H72" s="674">
        <v>406049</v>
      </c>
      <c r="I72" s="656">
        <v>163864</v>
      </c>
      <c r="J72" s="657">
        <v>246764</v>
      </c>
      <c r="K72" s="674">
        <v>410628</v>
      </c>
      <c r="L72" s="656">
        <v>159505</v>
      </c>
      <c r="M72" s="657">
        <v>239089</v>
      </c>
      <c r="N72" s="674">
        <v>398594</v>
      </c>
      <c r="O72" s="656">
        <v>162484</v>
      </c>
      <c r="P72" s="657">
        <v>248387</v>
      </c>
      <c r="Q72" s="674">
        <v>410871</v>
      </c>
      <c r="R72" s="656">
        <v>166277</v>
      </c>
      <c r="S72" s="657">
        <v>253772</v>
      </c>
      <c r="T72" s="674">
        <v>420049</v>
      </c>
      <c r="U72" s="656">
        <v>163984</v>
      </c>
      <c r="V72" s="657">
        <v>247848</v>
      </c>
      <c r="W72" s="674">
        <v>411832</v>
      </c>
      <c r="X72" s="656">
        <v>165153</v>
      </c>
      <c r="Y72" s="657">
        <v>249529</v>
      </c>
      <c r="Z72" s="674">
        <v>414682</v>
      </c>
      <c r="AA72" s="656">
        <v>167744</v>
      </c>
      <c r="AB72" s="657">
        <v>253877</v>
      </c>
      <c r="AC72" s="674">
        <v>421621</v>
      </c>
      <c r="AD72" s="656">
        <v>165794</v>
      </c>
      <c r="AE72" s="657">
        <v>251172</v>
      </c>
      <c r="AF72" s="674">
        <v>416966</v>
      </c>
      <c r="AG72" s="656">
        <v>169040</v>
      </c>
      <c r="AH72" s="657">
        <v>256364</v>
      </c>
      <c r="AI72" s="674">
        <v>425404</v>
      </c>
      <c r="AJ72" s="656">
        <v>170892</v>
      </c>
      <c r="AK72" s="657">
        <v>257690</v>
      </c>
      <c r="AL72" s="674">
        <v>428582</v>
      </c>
      <c r="AM72" s="656">
        <v>164586.41666666666</v>
      </c>
      <c r="AN72" s="657">
        <v>248018.58333333334</v>
      </c>
      <c r="AO72" s="1054">
        <v>412605</v>
      </c>
    </row>
    <row r="73" spans="2:43" x14ac:dyDescent="0.2">
      <c r="B73" s="1163" t="s">
        <v>838</v>
      </c>
      <c r="C73" s="656">
        <v>120946</v>
      </c>
      <c r="D73" s="657">
        <v>265054</v>
      </c>
      <c r="E73" s="674">
        <v>386000</v>
      </c>
      <c r="F73" s="656">
        <v>119530</v>
      </c>
      <c r="G73" s="657">
        <v>258078</v>
      </c>
      <c r="H73" s="674">
        <v>377608</v>
      </c>
      <c r="I73" s="656">
        <v>128450</v>
      </c>
      <c r="J73" s="657">
        <v>274997</v>
      </c>
      <c r="K73" s="674">
        <v>403447</v>
      </c>
      <c r="L73" s="656">
        <v>129118</v>
      </c>
      <c r="M73" s="657">
        <v>277235</v>
      </c>
      <c r="N73" s="674">
        <v>406353</v>
      </c>
      <c r="O73" s="656">
        <v>129981</v>
      </c>
      <c r="P73" s="657">
        <v>279458</v>
      </c>
      <c r="Q73" s="674">
        <v>409439</v>
      </c>
      <c r="R73" s="656">
        <v>132608</v>
      </c>
      <c r="S73" s="657">
        <v>282820</v>
      </c>
      <c r="T73" s="674">
        <v>415428</v>
      </c>
      <c r="U73" s="656">
        <v>131536</v>
      </c>
      <c r="V73" s="657">
        <v>279091</v>
      </c>
      <c r="W73" s="674">
        <v>410627</v>
      </c>
      <c r="X73" s="656">
        <v>132660</v>
      </c>
      <c r="Y73" s="657">
        <v>281707</v>
      </c>
      <c r="Z73" s="674">
        <v>414367</v>
      </c>
      <c r="AA73" s="656">
        <v>133663</v>
      </c>
      <c r="AB73" s="657">
        <v>284525</v>
      </c>
      <c r="AC73" s="674">
        <v>418188</v>
      </c>
      <c r="AD73" s="656">
        <v>134282</v>
      </c>
      <c r="AE73" s="657">
        <v>284122</v>
      </c>
      <c r="AF73" s="674">
        <v>418404</v>
      </c>
      <c r="AG73" s="656">
        <v>134376</v>
      </c>
      <c r="AH73" s="657">
        <v>283857</v>
      </c>
      <c r="AI73" s="674">
        <v>418233</v>
      </c>
      <c r="AJ73" s="656">
        <v>132101</v>
      </c>
      <c r="AK73" s="657">
        <v>282155</v>
      </c>
      <c r="AL73" s="674">
        <v>414256</v>
      </c>
      <c r="AM73" s="656">
        <v>129937.58333333334</v>
      </c>
      <c r="AN73" s="657">
        <v>277758.25</v>
      </c>
      <c r="AO73" s="1054">
        <v>407695.83333333337</v>
      </c>
    </row>
    <row r="74" spans="2:43" x14ac:dyDescent="0.2">
      <c r="B74" s="1163" t="s">
        <v>839</v>
      </c>
      <c r="C74" s="656">
        <v>63378</v>
      </c>
      <c r="D74" s="657">
        <v>160351</v>
      </c>
      <c r="E74" s="674">
        <v>223729</v>
      </c>
      <c r="F74" s="656">
        <v>75590</v>
      </c>
      <c r="G74" s="657">
        <v>185816</v>
      </c>
      <c r="H74" s="674">
        <v>261406</v>
      </c>
      <c r="I74" s="656">
        <v>72822</v>
      </c>
      <c r="J74" s="657">
        <v>185263</v>
      </c>
      <c r="K74" s="674">
        <v>258085</v>
      </c>
      <c r="L74" s="656">
        <v>76754</v>
      </c>
      <c r="M74" s="657">
        <v>185004</v>
      </c>
      <c r="N74" s="674">
        <v>261758</v>
      </c>
      <c r="O74" s="656">
        <v>77254</v>
      </c>
      <c r="P74" s="657">
        <v>185643</v>
      </c>
      <c r="Q74" s="674">
        <v>262897</v>
      </c>
      <c r="R74" s="656">
        <v>74752</v>
      </c>
      <c r="S74" s="657">
        <v>188191</v>
      </c>
      <c r="T74" s="674">
        <v>262943</v>
      </c>
      <c r="U74" s="656">
        <v>74763</v>
      </c>
      <c r="V74" s="657">
        <v>179409</v>
      </c>
      <c r="W74" s="674">
        <v>254172</v>
      </c>
      <c r="X74" s="656">
        <v>73632</v>
      </c>
      <c r="Y74" s="657">
        <v>178348</v>
      </c>
      <c r="Z74" s="674">
        <v>251980</v>
      </c>
      <c r="AA74" s="656">
        <v>71446</v>
      </c>
      <c r="AB74" s="657">
        <v>178190</v>
      </c>
      <c r="AC74" s="674">
        <v>249636</v>
      </c>
      <c r="AD74" s="656">
        <v>73451</v>
      </c>
      <c r="AE74" s="657">
        <v>178685</v>
      </c>
      <c r="AF74" s="674">
        <v>252136</v>
      </c>
      <c r="AG74" s="656">
        <v>73053</v>
      </c>
      <c r="AH74" s="657">
        <v>183179</v>
      </c>
      <c r="AI74" s="674">
        <v>256232</v>
      </c>
      <c r="AJ74" s="656">
        <v>75902</v>
      </c>
      <c r="AK74" s="657">
        <v>187634</v>
      </c>
      <c r="AL74" s="674">
        <v>263536</v>
      </c>
      <c r="AM74" s="656">
        <v>73566.416666666672</v>
      </c>
      <c r="AN74" s="657">
        <v>181309.41666666666</v>
      </c>
      <c r="AO74" s="1054">
        <v>254875.83333333334</v>
      </c>
    </row>
    <row r="75" spans="2:43" x14ac:dyDescent="0.2">
      <c r="B75" s="1163" t="s">
        <v>840</v>
      </c>
      <c r="C75" s="656">
        <v>142005</v>
      </c>
      <c r="D75" s="657">
        <v>149660</v>
      </c>
      <c r="E75" s="674">
        <v>291665</v>
      </c>
      <c r="F75" s="656">
        <v>142513</v>
      </c>
      <c r="G75" s="657">
        <v>148135</v>
      </c>
      <c r="H75" s="674">
        <v>290648</v>
      </c>
      <c r="I75" s="656">
        <v>143939</v>
      </c>
      <c r="J75" s="657">
        <v>151701</v>
      </c>
      <c r="K75" s="674">
        <v>295640</v>
      </c>
      <c r="L75" s="656">
        <v>146146</v>
      </c>
      <c r="M75" s="657">
        <v>153519</v>
      </c>
      <c r="N75" s="674">
        <v>299665</v>
      </c>
      <c r="O75" s="656">
        <v>142372</v>
      </c>
      <c r="P75" s="657">
        <v>152916</v>
      </c>
      <c r="Q75" s="674">
        <v>295288</v>
      </c>
      <c r="R75" s="656">
        <v>143931</v>
      </c>
      <c r="S75" s="657">
        <v>153530</v>
      </c>
      <c r="T75" s="674">
        <v>297461</v>
      </c>
      <c r="U75" s="656">
        <v>144460</v>
      </c>
      <c r="V75" s="657">
        <v>155780</v>
      </c>
      <c r="W75" s="674">
        <v>300240</v>
      </c>
      <c r="X75" s="656">
        <v>144386</v>
      </c>
      <c r="Y75" s="657">
        <v>154534</v>
      </c>
      <c r="Z75" s="674">
        <v>298920</v>
      </c>
      <c r="AA75" s="656">
        <v>145926</v>
      </c>
      <c r="AB75" s="657">
        <v>155637</v>
      </c>
      <c r="AC75" s="674">
        <v>301563</v>
      </c>
      <c r="AD75" s="656">
        <v>145856</v>
      </c>
      <c r="AE75" s="657">
        <v>155939</v>
      </c>
      <c r="AF75" s="674">
        <v>301795</v>
      </c>
      <c r="AG75" s="656">
        <v>147186</v>
      </c>
      <c r="AH75" s="657">
        <v>157086</v>
      </c>
      <c r="AI75" s="674">
        <v>304272</v>
      </c>
      <c r="AJ75" s="656">
        <v>147370</v>
      </c>
      <c r="AK75" s="657">
        <v>157361</v>
      </c>
      <c r="AL75" s="674">
        <v>304731</v>
      </c>
      <c r="AM75" s="656">
        <v>144674.16666666669</v>
      </c>
      <c r="AN75" s="657">
        <v>153816.5</v>
      </c>
      <c r="AO75" s="1054">
        <v>298490.66666666669</v>
      </c>
    </row>
    <row r="76" spans="2:43" x14ac:dyDescent="0.2">
      <c r="B76" s="1163" t="s">
        <v>841</v>
      </c>
      <c r="C76" s="656">
        <v>50387</v>
      </c>
      <c r="D76" s="657">
        <v>150775</v>
      </c>
      <c r="E76" s="674">
        <v>201162</v>
      </c>
      <c r="F76" s="656">
        <v>51400</v>
      </c>
      <c r="G76" s="657">
        <v>153357</v>
      </c>
      <c r="H76" s="674">
        <v>204757</v>
      </c>
      <c r="I76" s="656">
        <v>51376</v>
      </c>
      <c r="J76" s="657">
        <v>153486</v>
      </c>
      <c r="K76" s="674">
        <v>204862</v>
      </c>
      <c r="L76" s="656">
        <v>51489</v>
      </c>
      <c r="M76" s="657">
        <v>154212</v>
      </c>
      <c r="N76" s="674">
        <v>205701</v>
      </c>
      <c r="O76" s="656">
        <v>51487</v>
      </c>
      <c r="P76" s="657">
        <v>153248</v>
      </c>
      <c r="Q76" s="674">
        <v>204735</v>
      </c>
      <c r="R76" s="656">
        <v>52774</v>
      </c>
      <c r="S76" s="657">
        <v>161476</v>
      </c>
      <c r="T76" s="674">
        <v>214250</v>
      </c>
      <c r="U76" s="656">
        <v>51937</v>
      </c>
      <c r="V76" s="657">
        <v>153405</v>
      </c>
      <c r="W76" s="674">
        <v>205342</v>
      </c>
      <c r="X76" s="656">
        <v>52520</v>
      </c>
      <c r="Y76" s="657">
        <v>153875</v>
      </c>
      <c r="Z76" s="674">
        <v>206395</v>
      </c>
      <c r="AA76" s="656">
        <v>53004</v>
      </c>
      <c r="AB76" s="657">
        <v>154842</v>
      </c>
      <c r="AC76" s="674">
        <v>207846</v>
      </c>
      <c r="AD76" s="656">
        <v>53032</v>
      </c>
      <c r="AE76" s="657">
        <v>153342</v>
      </c>
      <c r="AF76" s="674">
        <v>206374</v>
      </c>
      <c r="AG76" s="656">
        <v>53337</v>
      </c>
      <c r="AH76" s="657">
        <v>152710</v>
      </c>
      <c r="AI76" s="674">
        <v>206047</v>
      </c>
      <c r="AJ76" s="656">
        <v>53771</v>
      </c>
      <c r="AK76" s="657">
        <v>151914</v>
      </c>
      <c r="AL76" s="674">
        <v>205685</v>
      </c>
      <c r="AM76" s="656">
        <v>52209.5</v>
      </c>
      <c r="AN76" s="657">
        <v>153886.83333333334</v>
      </c>
      <c r="AO76" s="1054">
        <v>206096.33333333334</v>
      </c>
    </row>
    <row r="77" spans="2:43" x14ac:dyDescent="0.2">
      <c r="B77" s="1163" t="s">
        <v>842</v>
      </c>
      <c r="C77" s="656">
        <v>535</v>
      </c>
      <c r="D77" s="657">
        <v>374</v>
      </c>
      <c r="E77" s="674">
        <v>909</v>
      </c>
      <c r="F77" s="656">
        <v>557</v>
      </c>
      <c r="G77" s="657">
        <v>414</v>
      </c>
      <c r="H77" s="674">
        <v>971</v>
      </c>
      <c r="I77" s="656">
        <v>579</v>
      </c>
      <c r="J77" s="657">
        <v>420</v>
      </c>
      <c r="K77" s="674">
        <v>999</v>
      </c>
      <c r="L77" s="656">
        <v>551</v>
      </c>
      <c r="M77" s="657">
        <v>417</v>
      </c>
      <c r="N77" s="674">
        <v>968</v>
      </c>
      <c r="O77" s="656">
        <v>559</v>
      </c>
      <c r="P77" s="657">
        <v>420</v>
      </c>
      <c r="Q77" s="674">
        <v>979</v>
      </c>
      <c r="R77" s="656">
        <v>550</v>
      </c>
      <c r="S77" s="657">
        <v>413</v>
      </c>
      <c r="T77" s="674">
        <v>963</v>
      </c>
      <c r="U77" s="656">
        <v>541</v>
      </c>
      <c r="V77" s="657">
        <v>410</v>
      </c>
      <c r="W77" s="674">
        <v>951</v>
      </c>
      <c r="X77" s="656">
        <v>549</v>
      </c>
      <c r="Y77" s="657">
        <v>411</v>
      </c>
      <c r="Z77" s="674">
        <v>960</v>
      </c>
      <c r="AA77" s="656">
        <v>560</v>
      </c>
      <c r="AB77" s="657">
        <v>412</v>
      </c>
      <c r="AC77" s="674">
        <v>972</v>
      </c>
      <c r="AD77" s="656">
        <v>568</v>
      </c>
      <c r="AE77" s="657">
        <v>410</v>
      </c>
      <c r="AF77" s="674">
        <v>978</v>
      </c>
      <c r="AG77" s="656">
        <v>550</v>
      </c>
      <c r="AH77" s="657">
        <v>392</v>
      </c>
      <c r="AI77" s="674">
        <v>942</v>
      </c>
      <c r="AJ77" s="656">
        <v>575</v>
      </c>
      <c r="AK77" s="657">
        <v>419</v>
      </c>
      <c r="AL77" s="674">
        <v>994</v>
      </c>
      <c r="AM77" s="656">
        <v>556.16666666666663</v>
      </c>
      <c r="AN77" s="657">
        <v>409.33333333333331</v>
      </c>
      <c r="AO77" s="1054">
        <v>965.5</v>
      </c>
    </row>
    <row r="78" spans="2:43" x14ac:dyDescent="0.2">
      <c r="B78" s="1056" t="s">
        <v>27</v>
      </c>
      <c r="C78" s="675">
        <v>3489507</v>
      </c>
      <c r="D78" s="676">
        <v>2331505</v>
      </c>
      <c r="E78" s="674">
        <v>5821012</v>
      </c>
      <c r="F78" s="675">
        <v>3463443</v>
      </c>
      <c r="G78" s="676">
        <v>2358753</v>
      </c>
      <c r="H78" s="674">
        <v>5822196</v>
      </c>
      <c r="I78" s="675">
        <v>3481888</v>
      </c>
      <c r="J78" s="676">
        <v>2356304</v>
      </c>
      <c r="K78" s="674">
        <v>5838192</v>
      </c>
      <c r="L78" s="675">
        <v>3433438</v>
      </c>
      <c r="M78" s="676">
        <v>2314224</v>
      </c>
      <c r="N78" s="674">
        <v>5747662</v>
      </c>
      <c r="O78" s="675">
        <v>3414943</v>
      </c>
      <c r="P78" s="676">
        <v>2305772</v>
      </c>
      <c r="Q78" s="674">
        <v>5720715</v>
      </c>
      <c r="R78" s="675">
        <v>3424553</v>
      </c>
      <c r="S78" s="676">
        <v>2322621</v>
      </c>
      <c r="T78" s="674">
        <v>5747174</v>
      </c>
      <c r="U78" s="675">
        <v>3423850</v>
      </c>
      <c r="V78" s="676">
        <v>2308810</v>
      </c>
      <c r="W78" s="674">
        <v>5732660</v>
      </c>
      <c r="X78" s="675">
        <v>3432695</v>
      </c>
      <c r="Y78" s="676">
        <v>2313332</v>
      </c>
      <c r="Z78" s="674">
        <v>5746027</v>
      </c>
      <c r="AA78" s="675">
        <v>3424796</v>
      </c>
      <c r="AB78" s="676">
        <v>2316489</v>
      </c>
      <c r="AC78" s="674">
        <v>5741285</v>
      </c>
      <c r="AD78" s="675">
        <v>3468323</v>
      </c>
      <c r="AE78" s="676">
        <v>2332113</v>
      </c>
      <c r="AF78" s="674">
        <v>5800436</v>
      </c>
      <c r="AG78" s="675">
        <v>3545533</v>
      </c>
      <c r="AH78" s="676">
        <v>2406029</v>
      </c>
      <c r="AI78" s="674">
        <v>5951562</v>
      </c>
      <c r="AJ78" s="675">
        <v>3592339</v>
      </c>
      <c r="AK78" s="676">
        <v>2474548</v>
      </c>
      <c r="AL78" s="674">
        <v>6066887</v>
      </c>
      <c r="AM78" s="675">
        <v>3466275.666666667</v>
      </c>
      <c r="AN78" s="676">
        <v>2345041.6666666665</v>
      </c>
      <c r="AO78" s="1054">
        <v>5811317.333333334</v>
      </c>
      <c r="AQ78" s="677"/>
    </row>
    <row r="79" spans="2:43" x14ac:dyDescent="0.2">
      <c r="B79" s="751" t="s">
        <v>814</v>
      </c>
    </row>
    <row r="80" spans="2:43" x14ac:dyDescent="0.2">
      <c r="B80" s="1409" t="s">
        <v>849</v>
      </c>
    </row>
  </sheetData>
  <mergeCells count="42">
    <mergeCell ref="AD6:AF6"/>
    <mergeCell ref="AG6:AI6"/>
    <mergeCell ref="B6:B7"/>
    <mergeCell ref="C6:E6"/>
    <mergeCell ref="F6:H6"/>
    <mergeCell ref="I6:K6"/>
    <mergeCell ref="L6:N6"/>
    <mergeCell ref="O6:Q6"/>
    <mergeCell ref="AJ32:AL32"/>
    <mergeCell ref="AM32:AO32"/>
    <mergeCell ref="AJ6:AL6"/>
    <mergeCell ref="AM6:AO6"/>
    <mergeCell ref="B32:B33"/>
    <mergeCell ref="C32:E32"/>
    <mergeCell ref="F32:H32"/>
    <mergeCell ref="I32:K32"/>
    <mergeCell ref="L32:N32"/>
    <mergeCell ref="O32:Q32"/>
    <mergeCell ref="R32:T32"/>
    <mergeCell ref="U32:W32"/>
    <mergeCell ref="R6:T6"/>
    <mergeCell ref="U6:W6"/>
    <mergeCell ref="X6:Z6"/>
    <mergeCell ref="AA6:AC6"/>
    <mergeCell ref="O59:Q59"/>
    <mergeCell ref="X32:Z32"/>
    <mergeCell ref="AA32:AC32"/>
    <mergeCell ref="AD32:AF32"/>
    <mergeCell ref="AG32:AI32"/>
    <mergeCell ref="B59:B60"/>
    <mergeCell ref="C59:E59"/>
    <mergeCell ref="F59:H59"/>
    <mergeCell ref="I59:K59"/>
    <mergeCell ref="L59:N59"/>
    <mergeCell ref="AJ59:AL59"/>
    <mergeCell ref="AM59:AO59"/>
    <mergeCell ref="R59:T59"/>
    <mergeCell ref="U59:W59"/>
    <mergeCell ref="X59:Z59"/>
    <mergeCell ref="AA59:AC59"/>
    <mergeCell ref="AD59:AF59"/>
    <mergeCell ref="AG59:AI59"/>
  </mergeCells>
  <hyperlinks>
    <hyperlink ref="AP3"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05"/>
  <sheetViews>
    <sheetView showGridLines="0" zoomScale="90" zoomScaleNormal="90" workbookViewId="0"/>
  </sheetViews>
  <sheetFormatPr baseColWidth="10" defaultColWidth="4.5703125" defaultRowHeight="12.75" x14ac:dyDescent="0.25"/>
  <cols>
    <col min="1" max="1" width="6.7109375" style="351" customWidth="1"/>
    <col min="2" max="2" width="33.7109375" style="351" customWidth="1"/>
    <col min="3" max="3" width="13" style="351" customWidth="1"/>
    <col min="4" max="4" width="14.42578125" style="351" bestFit="1" customWidth="1"/>
    <col min="5" max="5" width="13.28515625" style="351" bestFit="1" customWidth="1"/>
    <col min="6" max="6" width="13.42578125" style="351" bestFit="1" customWidth="1"/>
    <col min="7" max="7" width="14" style="351" bestFit="1" customWidth="1"/>
    <col min="8" max="8" width="13.42578125" style="351" customWidth="1"/>
    <col min="9" max="9" width="11.5703125" style="351" customWidth="1"/>
    <col min="10" max="10" width="14.7109375" style="351" bestFit="1" customWidth="1"/>
    <col min="11" max="11" width="14" style="351" bestFit="1" customWidth="1"/>
    <col min="12" max="12" width="11.5703125" style="351" customWidth="1"/>
    <col min="13" max="13" width="12.7109375" style="351" bestFit="1" customWidth="1"/>
    <col min="14" max="14" width="13.42578125" style="351" bestFit="1" customWidth="1"/>
    <col min="15" max="15" width="13.140625" style="351" bestFit="1" customWidth="1"/>
    <col min="16" max="16" width="20.28515625" style="351" customWidth="1"/>
    <col min="17" max="16384" width="4.5703125" style="351"/>
  </cols>
  <sheetData>
    <row r="2" spans="2:16" ht="19.5" customHeight="1" x14ac:dyDescent="0.2">
      <c r="B2" s="1376" t="s">
        <v>347</v>
      </c>
      <c r="C2" s="1376"/>
      <c r="D2" s="1376"/>
      <c r="E2" s="1376"/>
      <c r="F2" s="1376"/>
      <c r="G2" s="1376"/>
      <c r="H2" s="1376"/>
      <c r="I2" s="1376"/>
      <c r="J2" s="1376"/>
      <c r="K2" s="1376"/>
      <c r="L2" s="1376"/>
      <c r="M2" s="1376"/>
      <c r="N2" s="1376"/>
      <c r="O2" s="1376"/>
      <c r="P2" s="896" t="s">
        <v>1059</v>
      </c>
    </row>
    <row r="3" spans="2:16" ht="18.75" customHeight="1" x14ac:dyDescent="0.25">
      <c r="B3" s="1377">
        <v>2017</v>
      </c>
      <c r="C3" s="1377"/>
      <c r="D3" s="1377"/>
      <c r="E3" s="1377"/>
      <c r="F3" s="1377"/>
      <c r="G3" s="1377"/>
      <c r="H3" s="1377"/>
      <c r="I3" s="1377"/>
      <c r="J3" s="1377"/>
      <c r="K3" s="1377"/>
      <c r="L3" s="1377"/>
      <c r="M3" s="1377"/>
      <c r="N3" s="1377"/>
      <c r="O3" s="1377"/>
    </row>
    <row r="4" spans="2:16" x14ac:dyDescent="0.25">
      <c r="B4" s="457"/>
    </row>
    <row r="5" spans="2:16" x14ac:dyDescent="0.25">
      <c r="B5" s="1231" t="s">
        <v>348</v>
      </c>
      <c r="C5" s="1232" t="s">
        <v>28</v>
      </c>
      <c r="D5" s="1232" t="s">
        <v>29</v>
      </c>
      <c r="E5" s="1232" t="s">
        <v>191</v>
      </c>
      <c r="F5" s="1232" t="s">
        <v>31</v>
      </c>
      <c r="G5" s="1232" t="s">
        <v>32</v>
      </c>
      <c r="H5" s="1232" t="s">
        <v>33</v>
      </c>
      <c r="I5" s="1232" t="s">
        <v>34</v>
      </c>
      <c r="J5" s="1232" t="s">
        <v>35</v>
      </c>
      <c r="K5" s="1232" t="s">
        <v>36</v>
      </c>
      <c r="L5" s="1232" t="s">
        <v>37</v>
      </c>
      <c r="M5" s="1232" t="s">
        <v>38</v>
      </c>
      <c r="N5" s="1232" t="s">
        <v>39</v>
      </c>
      <c r="O5" s="1233" t="s">
        <v>26</v>
      </c>
    </row>
    <row r="6" spans="2:16" x14ac:dyDescent="0.25">
      <c r="B6" s="420" t="s">
        <v>349</v>
      </c>
      <c r="C6" s="423">
        <v>1276845</v>
      </c>
      <c r="D6" s="423">
        <v>1264710</v>
      </c>
      <c r="E6" s="423">
        <v>1285553</v>
      </c>
      <c r="F6" s="423">
        <v>1289068</v>
      </c>
      <c r="G6" s="423">
        <v>1278638</v>
      </c>
      <c r="H6" s="423">
        <v>1272868</v>
      </c>
      <c r="I6" s="423">
        <v>1278861</v>
      </c>
      <c r="J6" s="423">
        <v>1283500</v>
      </c>
      <c r="K6" s="423">
        <v>1287449</v>
      </c>
      <c r="L6" s="423">
        <v>1295091</v>
      </c>
      <c r="M6" s="423">
        <v>1301680</v>
      </c>
      <c r="N6" s="423">
        <v>1314469</v>
      </c>
      <c r="O6" s="459">
        <f>AVERAGE(C6:N6)</f>
        <v>1285727.6666666667</v>
      </c>
    </row>
    <row r="7" spans="2:16" x14ac:dyDescent="0.25">
      <c r="B7" s="420" t="s">
        <v>350</v>
      </c>
      <c r="C7" s="423">
        <v>3165</v>
      </c>
      <c r="D7" s="423">
        <v>3288</v>
      </c>
      <c r="E7" s="423">
        <v>3331</v>
      </c>
      <c r="F7" s="423">
        <v>3253</v>
      </c>
      <c r="G7" s="423">
        <v>3926</v>
      </c>
      <c r="H7" s="423">
        <v>3749</v>
      </c>
      <c r="I7" s="423">
        <v>3469</v>
      </c>
      <c r="J7" s="423">
        <v>3627</v>
      </c>
      <c r="K7" s="423">
        <v>3560</v>
      </c>
      <c r="L7" s="423">
        <v>3452</v>
      </c>
      <c r="M7" s="423">
        <v>3311</v>
      </c>
      <c r="N7" s="423">
        <v>3453</v>
      </c>
      <c r="O7" s="459">
        <f t="shared" ref="O7:O10" si="0">AVERAGE(C7:N7)</f>
        <v>3465.3333333333335</v>
      </c>
    </row>
    <row r="8" spans="2:16" x14ac:dyDescent="0.25">
      <c r="B8" s="420" t="s">
        <v>351</v>
      </c>
      <c r="C8" s="423">
        <v>707462</v>
      </c>
      <c r="D8" s="423">
        <v>699401</v>
      </c>
      <c r="E8" s="423">
        <v>711475</v>
      </c>
      <c r="F8" s="423">
        <v>712975</v>
      </c>
      <c r="G8" s="423">
        <v>706340</v>
      </c>
      <c r="H8" s="423">
        <v>701781</v>
      </c>
      <c r="I8" s="423">
        <v>704435</v>
      </c>
      <c r="J8" s="423">
        <v>706227</v>
      </c>
      <c r="K8" s="423">
        <v>707835</v>
      </c>
      <c r="L8" s="423">
        <v>711164</v>
      </c>
      <c r="M8" s="423">
        <v>714412</v>
      </c>
      <c r="N8" s="423">
        <v>720759</v>
      </c>
      <c r="O8" s="459">
        <f t="shared" si="0"/>
        <v>708688.83333333337</v>
      </c>
    </row>
    <row r="9" spans="2:16" x14ac:dyDescent="0.25">
      <c r="B9" s="420" t="s">
        <v>352</v>
      </c>
      <c r="C9" s="423">
        <v>3216</v>
      </c>
      <c r="D9" s="423">
        <v>3112</v>
      </c>
      <c r="E9" s="423">
        <v>3206</v>
      </c>
      <c r="F9" s="423">
        <v>3511</v>
      </c>
      <c r="G9" s="423">
        <v>3225</v>
      </c>
      <c r="H9" s="423">
        <v>3223</v>
      </c>
      <c r="I9" s="423">
        <v>3210</v>
      </c>
      <c r="J9" s="423">
        <v>3245</v>
      </c>
      <c r="K9" s="423">
        <v>3269</v>
      </c>
      <c r="L9" s="423">
        <v>3283</v>
      </c>
      <c r="M9" s="423">
        <v>3283</v>
      </c>
      <c r="N9" s="423">
        <v>3301</v>
      </c>
      <c r="O9" s="459">
        <f t="shared" si="0"/>
        <v>3257</v>
      </c>
    </row>
    <row r="10" spans="2:16" x14ac:dyDescent="0.25">
      <c r="B10" s="420" t="s">
        <v>353</v>
      </c>
      <c r="C10" s="460">
        <v>1033</v>
      </c>
      <c r="D10" s="460">
        <v>1012</v>
      </c>
      <c r="E10" s="460">
        <v>1063</v>
      </c>
      <c r="F10" s="460">
        <v>1486</v>
      </c>
      <c r="G10" s="460">
        <v>1106</v>
      </c>
      <c r="H10" s="460">
        <v>1138</v>
      </c>
      <c r="I10" s="460">
        <v>1168</v>
      </c>
      <c r="J10" s="460">
        <v>1187</v>
      </c>
      <c r="K10" s="460">
        <v>1228</v>
      </c>
      <c r="L10" s="460">
        <v>1239</v>
      </c>
      <c r="M10" s="460">
        <v>1277</v>
      </c>
      <c r="N10" s="460">
        <v>1322</v>
      </c>
      <c r="O10" s="461">
        <f t="shared" si="0"/>
        <v>1188.25</v>
      </c>
    </row>
    <row r="11" spans="2:16" ht="19.5" customHeight="1" x14ac:dyDescent="0.25">
      <c r="B11" s="462" t="s">
        <v>354</v>
      </c>
      <c r="C11" s="463">
        <f>SUM(C6:C10)</f>
        <v>1991721</v>
      </c>
      <c r="D11" s="463">
        <f t="shared" ref="D11:N11" si="1">SUM(D6:D10)</f>
        <v>1971523</v>
      </c>
      <c r="E11" s="463">
        <f t="shared" si="1"/>
        <v>2004628</v>
      </c>
      <c r="F11" s="463">
        <f t="shared" si="1"/>
        <v>2010293</v>
      </c>
      <c r="G11" s="463">
        <f t="shared" si="1"/>
        <v>1993235</v>
      </c>
      <c r="H11" s="463">
        <f t="shared" si="1"/>
        <v>1982759</v>
      </c>
      <c r="I11" s="463">
        <f t="shared" si="1"/>
        <v>1991143</v>
      </c>
      <c r="J11" s="463">
        <f t="shared" si="1"/>
        <v>1997786</v>
      </c>
      <c r="K11" s="463">
        <f t="shared" si="1"/>
        <v>2003341</v>
      </c>
      <c r="L11" s="463">
        <f t="shared" si="1"/>
        <v>2014229</v>
      </c>
      <c r="M11" s="463">
        <f t="shared" si="1"/>
        <v>2023963</v>
      </c>
      <c r="N11" s="463">
        <f t="shared" si="1"/>
        <v>2043304</v>
      </c>
      <c r="O11" s="464">
        <f>AVERAGE(C11:N11)</f>
        <v>2002327.0833333333</v>
      </c>
    </row>
    <row r="12" spans="2:16" s="395" customFormat="1" x14ac:dyDescent="0.25">
      <c r="B12" s="1236" t="s">
        <v>355</v>
      </c>
      <c r="C12" s="1237">
        <v>813267</v>
      </c>
      <c r="D12" s="1237">
        <v>809025</v>
      </c>
      <c r="E12" s="1237">
        <v>824073</v>
      </c>
      <c r="F12" s="1237">
        <v>820038</v>
      </c>
      <c r="G12" s="1237">
        <v>813812</v>
      </c>
      <c r="H12" s="1237">
        <v>810016</v>
      </c>
      <c r="I12" s="1237">
        <v>811581</v>
      </c>
      <c r="J12" s="1237">
        <v>813246</v>
      </c>
      <c r="K12" s="1237">
        <v>841697</v>
      </c>
      <c r="L12" s="1237">
        <v>817746</v>
      </c>
      <c r="M12" s="1237">
        <v>822065</v>
      </c>
      <c r="N12" s="1237">
        <v>825996</v>
      </c>
      <c r="O12" s="1238">
        <f>AVERAGE(C12:N12)</f>
        <v>818546.83333333337</v>
      </c>
    </row>
    <row r="13" spans="2:16" x14ac:dyDescent="0.25">
      <c r="B13" s="1239" t="s">
        <v>356</v>
      </c>
      <c r="C13" s="1240">
        <v>21754496</v>
      </c>
      <c r="D13" s="1241">
        <v>21702682</v>
      </c>
      <c r="E13" s="1241">
        <v>21941306</v>
      </c>
      <c r="F13" s="1241">
        <v>22165175</v>
      </c>
      <c r="G13" s="1241">
        <v>21824172</v>
      </c>
      <c r="H13" s="1241">
        <v>21716380</v>
      </c>
      <c r="I13" s="1241">
        <v>22285162</v>
      </c>
      <c r="J13" s="1241">
        <v>22358878</v>
      </c>
      <c r="K13" s="1241">
        <v>22441510</v>
      </c>
      <c r="L13" s="1241">
        <v>22538937</v>
      </c>
      <c r="M13" s="1241">
        <v>22670531</v>
      </c>
      <c r="N13" s="1241">
        <v>22876612</v>
      </c>
      <c r="O13" s="1242">
        <f>AVERAGE(C13:N13)</f>
        <v>22189653.416666668</v>
      </c>
    </row>
    <row r="14" spans="2:16" ht="26.25" customHeight="1" x14ac:dyDescent="0.25">
      <c r="B14" s="1392" t="s">
        <v>357</v>
      </c>
      <c r="C14" s="435"/>
      <c r="D14" s="435"/>
      <c r="E14" s="435"/>
    </row>
    <row r="15" spans="2:16" x14ac:dyDescent="0.25">
      <c r="B15" s="466" t="s">
        <v>358</v>
      </c>
      <c r="C15" s="467"/>
      <c r="D15" s="467"/>
      <c r="E15" s="467"/>
      <c r="F15" s="467"/>
      <c r="G15" s="467"/>
      <c r="H15" s="467"/>
      <c r="I15" s="467"/>
      <c r="J15" s="467"/>
      <c r="K15" s="467"/>
      <c r="L15" s="467"/>
      <c r="M15" s="467"/>
      <c r="N15" s="467"/>
      <c r="O15" s="467"/>
    </row>
    <row r="16" spans="2:16" x14ac:dyDescent="0.25">
      <c r="B16" s="466" t="s">
        <v>13</v>
      </c>
      <c r="C16" s="467"/>
      <c r="D16" s="467"/>
      <c r="E16" s="467"/>
      <c r="F16" s="467"/>
      <c r="G16" s="467"/>
      <c r="H16" s="467"/>
      <c r="I16" s="467"/>
      <c r="J16" s="467"/>
      <c r="K16" s="467"/>
      <c r="L16" s="467"/>
      <c r="M16" s="467"/>
      <c r="N16" s="467"/>
      <c r="O16" s="467"/>
    </row>
    <row r="18" spans="2:15" s="393" customFormat="1" x14ac:dyDescent="0.25">
      <c r="B18" s="1234" t="s">
        <v>46</v>
      </c>
      <c r="C18" s="1232" t="s">
        <v>28</v>
      </c>
      <c r="D18" s="1232" t="s">
        <v>29</v>
      </c>
      <c r="E18" s="1232" t="s">
        <v>191</v>
      </c>
      <c r="F18" s="1232" t="s">
        <v>31</v>
      </c>
      <c r="G18" s="1232" t="s">
        <v>32</v>
      </c>
      <c r="H18" s="1232" t="s">
        <v>33</v>
      </c>
      <c r="I18" s="1232" t="s">
        <v>34</v>
      </c>
      <c r="J18" s="1232" t="s">
        <v>35</v>
      </c>
      <c r="K18" s="1232" t="s">
        <v>36</v>
      </c>
      <c r="L18" s="1232" t="s">
        <v>37</v>
      </c>
      <c r="M18" s="1232" t="s">
        <v>38</v>
      </c>
      <c r="N18" s="1232" t="s">
        <v>39</v>
      </c>
      <c r="O18" s="1235" t="s">
        <v>59</v>
      </c>
    </row>
    <row r="19" spans="2:15" ht="18" customHeight="1" x14ac:dyDescent="0.25">
      <c r="B19" s="468" t="s">
        <v>359</v>
      </c>
      <c r="C19" s="469">
        <v>26703</v>
      </c>
      <c r="D19" s="470">
        <v>26567</v>
      </c>
      <c r="E19" s="470">
        <v>27115</v>
      </c>
      <c r="F19" s="470">
        <v>27083</v>
      </c>
      <c r="G19" s="470">
        <v>27241</v>
      </c>
      <c r="H19" s="470">
        <v>27158</v>
      </c>
      <c r="I19" s="470">
        <v>27304</v>
      </c>
      <c r="J19" s="470">
        <v>27445</v>
      </c>
      <c r="K19" s="470">
        <v>27498</v>
      </c>
      <c r="L19" s="470">
        <v>27729</v>
      </c>
      <c r="M19" s="470">
        <v>27973</v>
      </c>
      <c r="N19" s="470">
        <v>28584</v>
      </c>
      <c r="O19" s="471">
        <f>AVERAGE(C19:N19)</f>
        <v>27366.666666666668</v>
      </c>
    </row>
    <row r="20" spans="2:15" ht="18" customHeight="1" x14ac:dyDescent="0.25">
      <c r="B20" s="468" t="s">
        <v>360</v>
      </c>
      <c r="C20" s="469">
        <v>34061</v>
      </c>
      <c r="D20" s="470">
        <v>33662</v>
      </c>
      <c r="E20" s="470">
        <v>34201</v>
      </c>
      <c r="F20" s="470">
        <v>34367</v>
      </c>
      <c r="G20" s="470">
        <v>34235</v>
      </c>
      <c r="H20" s="470">
        <v>34555</v>
      </c>
      <c r="I20" s="470">
        <v>34585</v>
      </c>
      <c r="J20" s="470">
        <v>34532</v>
      </c>
      <c r="K20" s="470">
        <v>34545</v>
      </c>
      <c r="L20" s="470">
        <v>34991</v>
      </c>
      <c r="M20" s="470">
        <v>35180</v>
      </c>
      <c r="N20" s="470">
        <v>36052</v>
      </c>
      <c r="O20" s="471">
        <f t="shared" ref="O20:O32" si="2">AVERAGE(C20:N20)</f>
        <v>34580.5</v>
      </c>
    </row>
    <row r="21" spans="2:15" ht="18" customHeight="1" x14ac:dyDescent="0.25">
      <c r="B21" s="468" t="s">
        <v>361</v>
      </c>
      <c r="C21" s="469">
        <v>22291</v>
      </c>
      <c r="D21" s="470">
        <v>22139</v>
      </c>
      <c r="E21" s="470">
        <v>22705</v>
      </c>
      <c r="F21" s="470">
        <v>22896</v>
      </c>
      <c r="G21" s="470">
        <v>22698</v>
      </c>
      <c r="H21" s="470">
        <v>22557</v>
      </c>
      <c r="I21" s="470">
        <v>22876</v>
      </c>
      <c r="J21" s="470">
        <v>23116</v>
      </c>
      <c r="K21" s="470">
        <v>23249</v>
      </c>
      <c r="L21" s="470">
        <v>23479</v>
      </c>
      <c r="M21" s="470">
        <v>23520</v>
      </c>
      <c r="N21" s="470">
        <v>23529</v>
      </c>
      <c r="O21" s="471">
        <f t="shared" si="2"/>
        <v>22921.25</v>
      </c>
    </row>
    <row r="22" spans="2:15" ht="18" customHeight="1" x14ac:dyDescent="0.25">
      <c r="B22" s="468" t="s">
        <v>362</v>
      </c>
      <c r="C22" s="469">
        <v>34743</v>
      </c>
      <c r="D22" s="470">
        <v>34526</v>
      </c>
      <c r="E22" s="470">
        <v>35257</v>
      </c>
      <c r="F22" s="470">
        <v>35425</v>
      </c>
      <c r="G22" s="470">
        <v>35120</v>
      </c>
      <c r="H22" s="470">
        <v>34955</v>
      </c>
      <c r="I22" s="470">
        <v>34971</v>
      </c>
      <c r="J22" s="470">
        <v>35120</v>
      </c>
      <c r="K22" s="470">
        <v>35299</v>
      </c>
      <c r="L22" s="470">
        <v>35511</v>
      </c>
      <c r="M22" s="470">
        <v>35652</v>
      </c>
      <c r="N22" s="470">
        <v>36052</v>
      </c>
      <c r="O22" s="471">
        <f t="shared" si="2"/>
        <v>35219.25</v>
      </c>
    </row>
    <row r="23" spans="2:15" ht="18" customHeight="1" x14ac:dyDescent="0.25">
      <c r="B23" s="468" t="s">
        <v>363</v>
      </c>
      <c r="C23" s="469">
        <v>96183</v>
      </c>
      <c r="D23" s="470">
        <v>95351</v>
      </c>
      <c r="E23" s="470">
        <v>97163</v>
      </c>
      <c r="F23" s="470">
        <v>97492</v>
      </c>
      <c r="G23" s="470">
        <v>96689</v>
      </c>
      <c r="H23" s="470">
        <v>95768</v>
      </c>
      <c r="I23" s="470">
        <v>96253</v>
      </c>
      <c r="J23" s="470">
        <v>97176</v>
      </c>
      <c r="K23" s="470">
        <v>97259</v>
      </c>
      <c r="L23" s="470">
        <v>98258</v>
      </c>
      <c r="M23" s="470">
        <v>98482</v>
      </c>
      <c r="N23" s="470">
        <v>99563</v>
      </c>
      <c r="O23" s="471">
        <f t="shared" si="2"/>
        <v>97136.416666666672</v>
      </c>
    </row>
    <row r="24" spans="2:15" ht="18" customHeight="1" x14ac:dyDescent="0.25">
      <c r="B24" s="468" t="s">
        <v>364</v>
      </c>
      <c r="C24" s="469">
        <v>192282</v>
      </c>
      <c r="D24" s="470">
        <v>190316</v>
      </c>
      <c r="E24" s="470">
        <v>193411</v>
      </c>
      <c r="F24" s="470">
        <v>194479</v>
      </c>
      <c r="G24" s="470">
        <v>192623</v>
      </c>
      <c r="H24" s="470">
        <v>191741</v>
      </c>
      <c r="I24" s="470">
        <v>192753</v>
      </c>
      <c r="J24" s="470">
        <v>193624</v>
      </c>
      <c r="K24" s="470">
        <v>194153</v>
      </c>
      <c r="L24" s="470">
        <v>195338</v>
      </c>
      <c r="M24" s="470">
        <v>196792</v>
      </c>
      <c r="N24" s="470">
        <v>198625</v>
      </c>
      <c r="O24" s="471">
        <f t="shared" si="2"/>
        <v>193844.75</v>
      </c>
    </row>
    <row r="25" spans="2:15" ht="18" customHeight="1" x14ac:dyDescent="0.25">
      <c r="B25" s="468" t="s">
        <v>365</v>
      </c>
      <c r="C25" s="469">
        <v>111630</v>
      </c>
      <c r="D25" s="470">
        <v>110745</v>
      </c>
      <c r="E25" s="470">
        <v>112371</v>
      </c>
      <c r="F25" s="470">
        <v>112832</v>
      </c>
      <c r="G25" s="470">
        <v>111920</v>
      </c>
      <c r="H25" s="470">
        <v>111011</v>
      </c>
      <c r="I25" s="470">
        <v>111747</v>
      </c>
      <c r="J25" s="470">
        <v>112122</v>
      </c>
      <c r="K25" s="470">
        <v>112714</v>
      </c>
      <c r="L25" s="470">
        <v>113405</v>
      </c>
      <c r="M25" s="470">
        <v>114127</v>
      </c>
      <c r="N25" s="470">
        <v>115102</v>
      </c>
      <c r="O25" s="471">
        <f t="shared" si="2"/>
        <v>112477.16666666667</v>
      </c>
    </row>
    <row r="26" spans="2:15" ht="18" customHeight="1" x14ac:dyDescent="0.25">
      <c r="B26" s="468" t="s">
        <v>366</v>
      </c>
      <c r="C26" s="469">
        <v>173186</v>
      </c>
      <c r="D26" s="470">
        <v>171742</v>
      </c>
      <c r="E26" s="470">
        <v>174719</v>
      </c>
      <c r="F26" s="470">
        <v>174737</v>
      </c>
      <c r="G26" s="470">
        <v>173764</v>
      </c>
      <c r="H26" s="470">
        <v>173249</v>
      </c>
      <c r="I26" s="470">
        <v>174181</v>
      </c>
      <c r="J26" s="470">
        <v>174758</v>
      </c>
      <c r="K26" s="470">
        <v>175402</v>
      </c>
      <c r="L26" s="470">
        <v>176147</v>
      </c>
      <c r="M26" s="470">
        <v>176956</v>
      </c>
      <c r="N26" s="470">
        <v>177656</v>
      </c>
      <c r="O26" s="471">
        <f t="shared" si="2"/>
        <v>174708.08333333334</v>
      </c>
    </row>
    <row r="27" spans="2:15" ht="18" customHeight="1" x14ac:dyDescent="0.25">
      <c r="B27" s="468" t="s">
        <v>367</v>
      </c>
      <c r="C27" s="469">
        <v>303578</v>
      </c>
      <c r="D27" s="470">
        <v>300243</v>
      </c>
      <c r="E27" s="470">
        <v>305215</v>
      </c>
      <c r="F27" s="470">
        <v>306225</v>
      </c>
      <c r="G27" s="470">
        <v>302905</v>
      </c>
      <c r="H27" s="470">
        <v>301637</v>
      </c>
      <c r="I27" s="470">
        <v>302879</v>
      </c>
      <c r="J27" s="470">
        <v>303879</v>
      </c>
      <c r="K27" s="470">
        <v>304884</v>
      </c>
      <c r="L27" s="470">
        <v>306250</v>
      </c>
      <c r="M27" s="470">
        <v>308001</v>
      </c>
      <c r="N27" s="470">
        <v>311464</v>
      </c>
      <c r="O27" s="471">
        <f t="shared" si="2"/>
        <v>304763.33333333331</v>
      </c>
    </row>
    <row r="28" spans="2:15" ht="18" customHeight="1" x14ac:dyDescent="0.25">
      <c r="B28" s="468" t="s">
        <v>368</v>
      </c>
      <c r="C28" s="469">
        <v>198058</v>
      </c>
      <c r="D28" s="470">
        <v>195963</v>
      </c>
      <c r="E28" s="470">
        <v>199905</v>
      </c>
      <c r="F28" s="470">
        <v>200073</v>
      </c>
      <c r="G28" s="470">
        <v>199040</v>
      </c>
      <c r="H28" s="470">
        <v>198578</v>
      </c>
      <c r="I28" s="470">
        <v>199821</v>
      </c>
      <c r="J28" s="470">
        <v>200231</v>
      </c>
      <c r="K28" s="470">
        <v>200950</v>
      </c>
      <c r="L28" s="470">
        <v>201809</v>
      </c>
      <c r="M28" s="470">
        <v>202663</v>
      </c>
      <c r="N28" s="470">
        <v>204289</v>
      </c>
      <c r="O28" s="471">
        <f t="shared" si="2"/>
        <v>200115</v>
      </c>
    </row>
    <row r="29" spans="2:15" ht="18" customHeight="1" x14ac:dyDescent="0.25">
      <c r="B29" s="468" t="s">
        <v>369</v>
      </c>
      <c r="C29" s="469">
        <v>71085</v>
      </c>
      <c r="D29" s="470">
        <v>70312</v>
      </c>
      <c r="E29" s="470">
        <v>71578</v>
      </c>
      <c r="F29" s="470">
        <v>71603</v>
      </c>
      <c r="G29" s="470">
        <v>71027</v>
      </c>
      <c r="H29" s="470">
        <v>70845</v>
      </c>
      <c r="I29" s="470">
        <v>71191</v>
      </c>
      <c r="J29" s="470">
        <v>71380</v>
      </c>
      <c r="K29" s="470">
        <v>71441</v>
      </c>
      <c r="L29" s="470">
        <v>71685</v>
      </c>
      <c r="M29" s="470">
        <v>71936</v>
      </c>
      <c r="N29" s="470">
        <v>72451</v>
      </c>
      <c r="O29" s="471">
        <f>AVERAGE(C29:N29)</f>
        <v>71377.833333333328</v>
      </c>
    </row>
    <row r="30" spans="2:15" ht="18" customHeight="1" x14ac:dyDescent="0.25">
      <c r="B30" s="468" t="s">
        <v>370</v>
      </c>
      <c r="C30" s="469">
        <v>137595</v>
      </c>
      <c r="D30" s="470">
        <v>136003</v>
      </c>
      <c r="E30" s="470">
        <v>137890</v>
      </c>
      <c r="F30" s="470">
        <v>138206</v>
      </c>
      <c r="G30" s="470">
        <v>136195</v>
      </c>
      <c r="H30" s="470">
        <v>135599</v>
      </c>
      <c r="I30" s="470">
        <v>136165</v>
      </c>
      <c r="J30" s="470">
        <v>136273</v>
      </c>
      <c r="K30" s="470">
        <v>136672</v>
      </c>
      <c r="L30" s="470">
        <v>136867</v>
      </c>
      <c r="M30" s="470">
        <v>137235</v>
      </c>
      <c r="N30" s="470">
        <v>138580</v>
      </c>
      <c r="O30" s="471">
        <f>AVERAGE(C30:N30)</f>
        <v>136940</v>
      </c>
    </row>
    <row r="31" spans="2:15" ht="18" customHeight="1" x14ac:dyDescent="0.25">
      <c r="B31" s="468" t="s">
        <v>371</v>
      </c>
      <c r="C31" s="469">
        <v>18527</v>
      </c>
      <c r="D31" s="470">
        <v>18306</v>
      </c>
      <c r="E31" s="470">
        <v>18540</v>
      </c>
      <c r="F31" s="470">
        <v>18676</v>
      </c>
      <c r="G31" s="470">
        <v>18448</v>
      </c>
      <c r="H31" s="470">
        <v>18395</v>
      </c>
      <c r="I31" s="470">
        <v>18494</v>
      </c>
      <c r="J31" s="470">
        <v>18438</v>
      </c>
      <c r="K31" s="470">
        <v>18482</v>
      </c>
      <c r="L31" s="470">
        <v>18561</v>
      </c>
      <c r="M31" s="470">
        <v>18651</v>
      </c>
      <c r="N31" s="470">
        <v>18859</v>
      </c>
      <c r="O31" s="471">
        <f t="shared" si="2"/>
        <v>18531.416666666668</v>
      </c>
    </row>
    <row r="32" spans="2:15" ht="18" customHeight="1" x14ac:dyDescent="0.25">
      <c r="B32" s="468" t="s">
        <v>372</v>
      </c>
      <c r="C32" s="469">
        <v>10424</v>
      </c>
      <c r="D32" s="470">
        <v>10353</v>
      </c>
      <c r="E32" s="470">
        <v>10585</v>
      </c>
      <c r="F32" s="470">
        <v>10682</v>
      </c>
      <c r="G32" s="470">
        <v>10557</v>
      </c>
      <c r="H32" s="470">
        <v>10492</v>
      </c>
      <c r="I32" s="470">
        <v>10534</v>
      </c>
      <c r="J32" s="470">
        <v>10524</v>
      </c>
      <c r="K32" s="470">
        <v>10539</v>
      </c>
      <c r="L32" s="470">
        <v>10535</v>
      </c>
      <c r="M32" s="470">
        <v>10599</v>
      </c>
      <c r="N32" s="470">
        <v>10790</v>
      </c>
      <c r="O32" s="471">
        <f t="shared" si="2"/>
        <v>10551.166666666666</v>
      </c>
    </row>
    <row r="33" spans="2:15" ht="18" customHeight="1" x14ac:dyDescent="0.25">
      <c r="B33" s="468" t="s">
        <v>373</v>
      </c>
      <c r="C33" s="469">
        <v>561375</v>
      </c>
      <c r="D33" s="470">
        <v>555295</v>
      </c>
      <c r="E33" s="470">
        <v>563973</v>
      </c>
      <c r="F33" s="470">
        <v>565517</v>
      </c>
      <c r="G33" s="470">
        <v>560773</v>
      </c>
      <c r="H33" s="470">
        <v>556219</v>
      </c>
      <c r="I33" s="470">
        <v>557389</v>
      </c>
      <c r="J33" s="470">
        <v>559168</v>
      </c>
      <c r="K33" s="470">
        <v>560254</v>
      </c>
      <c r="L33" s="470">
        <v>563664</v>
      </c>
      <c r="M33" s="470">
        <v>566196</v>
      </c>
      <c r="N33" s="470">
        <v>571708</v>
      </c>
      <c r="O33" s="471">
        <f>AVERAGE(C33:N33)</f>
        <v>561794.25</v>
      </c>
    </row>
    <row r="34" spans="2:15" ht="18" customHeight="1" x14ac:dyDescent="0.25">
      <c r="B34" s="1228" t="s">
        <v>27</v>
      </c>
      <c r="C34" s="1229">
        <f>SUM(C19:C33)</f>
        <v>1991721</v>
      </c>
      <c r="D34" s="1229">
        <f t="shared" ref="D34:N34" si="3">SUM(D19:D33)</f>
        <v>1971523</v>
      </c>
      <c r="E34" s="1229">
        <f t="shared" si="3"/>
        <v>2004628</v>
      </c>
      <c r="F34" s="1229">
        <f t="shared" si="3"/>
        <v>2010293</v>
      </c>
      <c r="G34" s="1229">
        <f t="shared" si="3"/>
        <v>1993235</v>
      </c>
      <c r="H34" s="1229">
        <f t="shared" si="3"/>
        <v>1982759</v>
      </c>
      <c r="I34" s="1229">
        <f t="shared" si="3"/>
        <v>1991143</v>
      </c>
      <c r="J34" s="1229">
        <f t="shared" si="3"/>
        <v>1997786</v>
      </c>
      <c r="K34" s="1229">
        <f t="shared" si="3"/>
        <v>2003341</v>
      </c>
      <c r="L34" s="1229">
        <f t="shared" si="3"/>
        <v>2014229</v>
      </c>
      <c r="M34" s="1229">
        <f t="shared" si="3"/>
        <v>2023963</v>
      </c>
      <c r="N34" s="1229">
        <f t="shared" si="3"/>
        <v>2043304</v>
      </c>
      <c r="O34" s="1230">
        <f>SUM(O19:O33)</f>
        <v>2002327.0833333335</v>
      </c>
    </row>
    <row r="35" spans="2:15" ht="15" customHeight="1" x14ac:dyDescent="0.25">
      <c r="B35" s="1392" t="s">
        <v>374</v>
      </c>
    </row>
    <row r="36" spans="2:15" ht="27.75" customHeight="1" x14ac:dyDescent="0.25">
      <c r="B36" s="1374" t="s">
        <v>8</v>
      </c>
      <c r="C36" s="1374"/>
      <c r="D36" s="1374"/>
      <c r="E36" s="1374"/>
      <c r="F36" s="1374"/>
      <c r="G36" s="1374"/>
      <c r="H36" s="1374"/>
      <c r="I36" s="437"/>
      <c r="J36" s="437"/>
      <c r="K36" s="437"/>
      <c r="L36" s="437"/>
    </row>
    <row r="37" spans="2:15" ht="15.75" customHeight="1" x14ac:dyDescent="0.25">
      <c r="B37" s="1375">
        <v>42736</v>
      </c>
      <c r="C37" s="1375"/>
      <c r="D37" s="1375"/>
      <c r="E37" s="1375"/>
      <c r="F37" s="1375"/>
      <c r="G37" s="1375"/>
      <c r="H37" s="1375"/>
      <c r="I37" s="390"/>
      <c r="J37" s="437"/>
      <c r="K37" s="437"/>
      <c r="L37" s="437"/>
    </row>
    <row r="38" spans="2:15" ht="33.75" customHeight="1" x14ac:dyDescent="0.25">
      <c r="B38" s="1243" t="s">
        <v>46</v>
      </c>
      <c r="C38" s="1244" t="s">
        <v>375</v>
      </c>
      <c r="D38" s="1244" t="s">
        <v>350</v>
      </c>
      <c r="E38" s="1244" t="s">
        <v>351</v>
      </c>
      <c r="F38" s="1244" t="s">
        <v>352</v>
      </c>
      <c r="G38" s="1244" t="s">
        <v>376</v>
      </c>
      <c r="H38" s="1245" t="s">
        <v>27</v>
      </c>
      <c r="I38" s="472"/>
      <c r="J38" s="437"/>
      <c r="K38" s="437"/>
      <c r="L38" s="437"/>
    </row>
    <row r="39" spans="2:15" x14ac:dyDescent="0.2">
      <c r="B39" s="468" t="s">
        <v>359</v>
      </c>
      <c r="C39" s="473">
        <v>17562</v>
      </c>
      <c r="D39" s="473">
        <v>49</v>
      </c>
      <c r="E39" s="473">
        <v>9028</v>
      </c>
      <c r="F39" s="473">
        <v>44</v>
      </c>
      <c r="G39" s="473">
        <v>20</v>
      </c>
      <c r="H39" s="474">
        <f t="shared" ref="H39:H53" si="4">SUM(C39:G39)</f>
        <v>26703</v>
      </c>
      <c r="I39" s="475"/>
      <c r="K39" s="308"/>
      <c r="L39" s="437"/>
    </row>
    <row r="40" spans="2:15" x14ac:dyDescent="0.2">
      <c r="B40" s="468" t="s">
        <v>360</v>
      </c>
      <c r="C40" s="473">
        <v>22235</v>
      </c>
      <c r="D40" s="473">
        <v>52</v>
      </c>
      <c r="E40" s="473">
        <v>11692</v>
      </c>
      <c r="F40" s="473">
        <v>53</v>
      </c>
      <c r="G40" s="473">
        <v>29</v>
      </c>
      <c r="H40" s="474">
        <f t="shared" si="4"/>
        <v>34061</v>
      </c>
      <c r="I40" s="475"/>
      <c r="K40" s="308"/>
      <c r="L40" s="437"/>
    </row>
    <row r="41" spans="2:15" x14ac:dyDescent="0.25">
      <c r="B41" s="468" t="s">
        <v>361</v>
      </c>
      <c r="C41" s="473">
        <v>14809</v>
      </c>
      <c r="D41" s="473">
        <v>39</v>
      </c>
      <c r="E41" s="473">
        <v>7400</v>
      </c>
      <c r="F41" s="473">
        <v>23</v>
      </c>
      <c r="G41" s="473">
        <v>20</v>
      </c>
      <c r="H41" s="474">
        <f t="shared" si="4"/>
        <v>22291</v>
      </c>
      <c r="I41" s="475"/>
    </row>
    <row r="42" spans="2:15" x14ac:dyDescent="0.2">
      <c r="B42" s="468" t="s">
        <v>362</v>
      </c>
      <c r="C42" s="473">
        <v>22768</v>
      </c>
      <c r="D42" s="473">
        <v>56</v>
      </c>
      <c r="E42" s="473">
        <v>11851</v>
      </c>
      <c r="F42" s="473">
        <v>37</v>
      </c>
      <c r="G42" s="473">
        <v>31</v>
      </c>
      <c r="H42" s="474">
        <f t="shared" si="4"/>
        <v>34743</v>
      </c>
      <c r="I42" s="475"/>
      <c r="K42" s="308"/>
      <c r="L42" s="437"/>
    </row>
    <row r="43" spans="2:15" x14ac:dyDescent="0.2">
      <c r="B43" s="468" t="s">
        <v>363</v>
      </c>
      <c r="C43" s="473">
        <v>61898</v>
      </c>
      <c r="D43" s="473">
        <v>117</v>
      </c>
      <c r="E43" s="473">
        <v>34020</v>
      </c>
      <c r="F43" s="473">
        <v>94</v>
      </c>
      <c r="G43" s="473">
        <v>54</v>
      </c>
      <c r="H43" s="474">
        <f t="shared" si="4"/>
        <v>96183</v>
      </c>
      <c r="I43" s="475"/>
      <c r="K43" s="308"/>
      <c r="L43" s="437"/>
    </row>
    <row r="44" spans="2:15" x14ac:dyDescent="0.2">
      <c r="B44" s="468" t="s">
        <v>364</v>
      </c>
      <c r="C44" s="473">
        <v>123613</v>
      </c>
      <c r="D44" s="473">
        <v>262</v>
      </c>
      <c r="E44" s="473">
        <v>67858</v>
      </c>
      <c r="F44" s="473">
        <v>359</v>
      </c>
      <c r="G44" s="473">
        <v>190</v>
      </c>
      <c r="H44" s="474">
        <f t="shared" si="4"/>
        <v>192282</v>
      </c>
      <c r="I44" s="475"/>
      <c r="K44" s="308"/>
      <c r="L44" s="437"/>
    </row>
    <row r="45" spans="2:15" x14ac:dyDescent="0.2">
      <c r="B45" s="468" t="s">
        <v>365</v>
      </c>
      <c r="C45" s="473">
        <v>70322</v>
      </c>
      <c r="D45" s="473">
        <v>139</v>
      </c>
      <c r="E45" s="473">
        <v>40980</v>
      </c>
      <c r="F45" s="473">
        <v>126</v>
      </c>
      <c r="G45" s="473">
        <v>63</v>
      </c>
      <c r="H45" s="474">
        <f t="shared" si="4"/>
        <v>111630</v>
      </c>
      <c r="I45" s="475"/>
      <c r="K45" s="308"/>
      <c r="L45" s="437"/>
    </row>
    <row r="46" spans="2:15" x14ac:dyDescent="0.2">
      <c r="B46" s="468" t="s">
        <v>366</v>
      </c>
      <c r="C46" s="473">
        <v>108303</v>
      </c>
      <c r="D46" s="473">
        <v>264</v>
      </c>
      <c r="E46" s="473">
        <v>64461</v>
      </c>
      <c r="F46" s="473">
        <v>100</v>
      </c>
      <c r="G46" s="473">
        <v>58</v>
      </c>
      <c r="H46" s="474">
        <f t="shared" si="4"/>
        <v>173186</v>
      </c>
      <c r="I46" s="475"/>
      <c r="K46" s="308"/>
      <c r="L46" s="437"/>
    </row>
    <row r="47" spans="2:15" x14ac:dyDescent="0.2">
      <c r="B47" s="468" t="s">
        <v>367</v>
      </c>
      <c r="C47" s="473">
        <v>192390</v>
      </c>
      <c r="D47" s="473">
        <v>406</v>
      </c>
      <c r="E47" s="473">
        <v>109851</v>
      </c>
      <c r="F47" s="473">
        <v>786</v>
      </c>
      <c r="G47" s="473">
        <v>145</v>
      </c>
      <c r="H47" s="474">
        <f t="shared" si="4"/>
        <v>303578</v>
      </c>
      <c r="I47" s="475"/>
      <c r="K47" s="308"/>
      <c r="L47" s="437"/>
    </row>
    <row r="48" spans="2:15" x14ac:dyDescent="0.2">
      <c r="B48" s="468" t="s">
        <v>368</v>
      </c>
      <c r="C48" s="473">
        <v>125825</v>
      </c>
      <c r="D48" s="473">
        <v>291</v>
      </c>
      <c r="E48" s="473">
        <v>71610</v>
      </c>
      <c r="F48" s="473">
        <v>255</v>
      </c>
      <c r="G48" s="473">
        <v>77</v>
      </c>
      <c r="H48" s="474">
        <f t="shared" si="4"/>
        <v>198058</v>
      </c>
      <c r="I48" s="475"/>
      <c r="K48" s="308"/>
      <c r="L48" s="437"/>
    </row>
    <row r="49" spans="2:13" x14ac:dyDescent="0.2">
      <c r="B49" s="468" t="s">
        <v>369</v>
      </c>
      <c r="C49" s="473">
        <v>45178</v>
      </c>
      <c r="D49" s="473">
        <v>95</v>
      </c>
      <c r="E49" s="473">
        <v>25722</v>
      </c>
      <c r="F49" s="473">
        <v>71</v>
      </c>
      <c r="G49" s="473">
        <v>19</v>
      </c>
      <c r="H49" s="474">
        <f t="shared" si="4"/>
        <v>71085</v>
      </c>
      <c r="I49" s="475"/>
      <c r="K49" s="308"/>
      <c r="L49" s="437"/>
    </row>
    <row r="50" spans="2:13" x14ac:dyDescent="0.2">
      <c r="B50" s="468" t="s">
        <v>370</v>
      </c>
      <c r="C50" s="473">
        <v>88557</v>
      </c>
      <c r="D50" s="473">
        <v>192</v>
      </c>
      <c r="E50" s="473">
        <v>48625</v>
      </c>
      <c r="F50" s="473">
        <v>191</v>
      </c>
      <c r="G50" s="473">
        <v>30</v>
      </c>
      <c r="H50" s="474">
        <f t="shared" si="4"/>
        <v>137595</v>
      </c>
      <c r="I50" s="475"/>
      <c r="K50" s="308"/>
      <c r="L50" s="437"/>
    </row>
    <row r="51" spans="2:13" x14ac:dyDescent="0.2">
      <c r="B51" s="468" t="s">
        <v>371</v>
      </c>
      <c r="C51" s="473">
        <v>12191</v>
      </c>
      <c r="D51" s="473">
        <v>27</v>
      </c>
      <c r="E51" s="473">
        <v>6250</v>
      </c>
      <c r="F51" s="473">
        <v>40</v>
      </c>
      <c r="G51" s="473">
        <v>19</v>
      </c>
      <c r="H51" s="474">
        <f t="shared" si="4"/>
        <v>18527</v>
      </c>
      <c r="I51" s="475"/>
      <c r="K51" s="308"/>
      <c r="L51" s="437"/>
    </row>
    <row r="52" spans="2:13" x14ac:dyDescent="0.2">
      <c r="B52" s="468" t="s">
        <v>372</v>
      </c>
      <c r="C52" s="473">
        <v>6732</v>
      </c>
      <c r="D52" s="473">
        <v>14</v>
      </c>
      <c r="E52" s="473">
        <v>3626</v>
      </c>
      <c r="F52" s="473">
        <v>20</v>
      </c>
      <c r="G52" s="473">
        <v>32</v>
      </c>
      <c r="H52" s="474">
        <f t="shared" si="4"/>
        <v>10424</v>
      </c>
      <c r="I52" s="475"/>
      <c r="K52" s="308"/>
      <c r="L52" s="437"/>
    </row>
    <row r="53" spans="2:13" x14ac:dyDescent="0.2">
      <c r="B53" s="468" t="s">
        <v>373</v>
      </c>
      <c r="C53" s="473">
        <v>364462</v>
      </c>
      <c r="D53" s="473">
        <v>1162</v>
      </c>
      <c r="E53" s="473">
        <v>194488</v>
      </c>
      <c r="F53" s="473">
        <v>1017</v>
      </c>
      <c r="G53" s="473">
        <v>246</v>
      </c>
      <c r="H53" s="474">
        <f t="shared" si="4"/>
        <v>561375</v>
      </c>
      <c r="I53" s="475"/>
      <c r="K53" s="308"/>
      <c r="L53" s="437"/>
    </row>
    <row r="54" spans="2:13" x14ac:dyDescent="0.2">
      <c r="B54" s="1246" t="s">
        <v>27</v>
      </c>
      <c r="C54" s="1247">
        <f>SUM(C39:C53)</f>
        <v>1276845</v>
      </c>
      <c r="D54" s="1247">
        <f>SUM(D39:D53)</f>
        <v>3165</v>
      </c>
      <c r="E54" s="1247">
        <f t="shared" ref="E54:G54" si="5">SUM(E39:E53)</f>
        <v>707462</v>
      </c>
      <c r="F54" s="1247">
        <f t="shared" si="5"/>
        <v>3216</v>
      </c>
      <c r="G54" s="1247">
        <f t="shared" si="5"/>
        <v>1033</v>
      </c>
      <c r="H54" s="1248">
        <f>SUM(H39:H53)</f>
        <v>1991721</v>
      </c>
      <c r="I54" s="476"/>
      <c r="J54" s="477"/>
      <c r="K54" s="478"/>
      <c r="L54" s="437"/>
    </row>
    <row r="56" spans="2:13" x14ac:dyDescent="0.25">
      <c r="B56" s="1374" t="s">
        <v>8</v>
      </c>
      <c r="C56" s="1374"/>
      <c r="D56" s="1374"/>
      <c r="E56" s="1374"/>
      <c r="F56" s="1374"/>
      <c r="G56" s="1374"/>
      <c r="H56" s="1374"/>
    </row>
    <row r="57" spans="2:13" x14ac:dyDescent="0.25">
      <c r="B57" s="1375">
        <v>42767</v>
      </c>
      <c r="C57" s="1375"/>
      <c r="D57" s="1375"/>
      <c r="E57" s="1375"/>
      <c r="F57" s="1375"/>
      <c r="G57" s="1375"/>
      <c r="H57" s="1375"/>
    </row>
    <row r="58" spans="2:13" ht="25.5" x14ac:dyDescent="0.25">
      <c r="B58" s="1243" t="s">
        <v>46</v>
      </c>
      <c r="C58" s="1244" t="s">
        <v>375</v>
      </c>
      <c r="D58" s="1244" t="s">
        <v>350</v>
      </c>
      <c r="E58" s="1244" t="s">
        <v>351</v>
      </c>
      <c r="F58" s="1244" t="s">
        <v>352</v>
      </c>
      <c r="G58" s="1244" t="s">
        <v>376</v>
      </c>
      <c r="H58" s="1245" t="s">
        <v>27</v>
      </c>
    </row>
    <row r="59" spans="2:13" x14ac:dyDescent="0.2">
      <c r="B59" s="468" t="s">
        <v>359</v>
      </c>
      <c r="C59" s="473">
        <v>17466</v>
      </c>
      <c r="D59" s="473">
        <v>54</v>
      </c>
      <c r="E59" s="473">
        <v>8986</v>
      </c>
      <c r="F59" s="473">
        <v>43</v>
      </c>
      <c r="G59" s="473">
        <v>18</v>
      </c>
      <c r="H59" s="474">
        <f t="shared" ref="H59:H73" si="6">SUM(C59:G59)</f>
        <v>26567</v>
      </c>
      <c r="L59" s="479"/>
      <c r="M59" s="437"/>
    </row>
    <row r="60" spans="2:13" x14ac:dyDescent="0.2">
      <c r="B60" s="468" t="s">
        <v>360</v>
      </c>
      <c r="C60" s="473">
        <v>22000</v>
      </c>
      <c r="D60" s="473">
        <v>48</v>
      </c>
      <c r="E60" s="473">
        <v>11536</v>
      </c>
      <c r="F60" s="473">
        <v>51</v>
      </c>
      <c r="G60" s="473">
        <v>27</v>
      </c>
      <c r="H60" s="474">
        <f t="shared" si="6"/>
        <v>33662</v>
      </c>
      <c r="L60" s="479"/>
      <c r="M60" s="437"/>
    </row>
    <row r="61" spans="2:13" x14ac:dyDescent="0.2">
      <c r="B61" s="468" t="s">
        <v>361</v>
      </c>
      <c r="C61" s="473">
        <v>14718</v>
      </c>
      <c r="D61" s="473">
        <v>46</v>
      </c>
      <c r="E61" s="473">
        <v>7331</v>
      </c>
      <c r="F61" s="473">
        <v>23</v>
      </c>
      <c r="G61" s="473">
        <v>21</v>
      </c>
      <c r="H61" s="474">
        <f t="shared" si="6"/>
        <v>22139</v>
      </c>
      <c r="L61" s="479"/>
      <c r="M61" s="437"/>
    </row>
    <row r="62" spans="2:13" x14ac:dyDescent="0.2">
      <c r="B62" s="468" t="s">
        <v>362</v>
      </c>
      <c r="C62" s="473">
        <v>22640</v>
      </c>
      <c r="D62" s="473">
        <v>72</v>
      </c>
      <c r="E62" s="473">
        <v>11745</v>
      </c>
      <c r="F62" s="473">
        <v>37</v>
      </c>
      <c r="G62" s="473">
        <v>32</v>
      </c>
      <c r="H62" s="474">
        <f t="shared" si="6"/>
        <v>34526</v>
      </c>
      <c r="L62" s="479"/>
      <c r="M62" s="437"/>
    </row>
    <row r="63" spans="2:13" x14ac:dyDescent="0.2">
      <c r="B63" s="468" t="s">
        <v>363</v>
      </c>
      <c r="C63" s="473">
        <v>61430</v>
      </c>
      <c r="D63" s="473">
        <v>122</v>
      </c>
      <c r="E63" s="473">
        <v>33654</v>
      </c>
      <c r="F63" s="473">
        <v>91</v>
      </c>
      <c r="G63" s="473">
        <v>54</v>
      </c>
      <c r="H63" s="474">
        <f t="shared" si="6"/>
        <v>95351</v>
      </c>
      <c r="L63" s="479"/>
      <c r="M63" s="437"/>
    </row>
    <row r="64" spans="2:13" x14ac:dyDescent="0.2">
      <c r="B64" s="468" t="s">
        <v>364</v>
      </c>
      <c r="C64" s="473">
        <v>122491</v>
      </c>
      <c r="D64" s="473">
        <v>260</v>
      </c>
      <c r="E64" s="473">
        <v>67033</v>
      </c>
      <c r="F64" s="473">
        <v>344</v>
      </c>
      <c r="G64" s="473">
        <v>188</v>
      </c>
      <c r="H64" s="474">
        <f t="shared" si="6"/>
        <v>190316</v>
      </c>
      <c r="L64" s="479"/>
      <c r="M64" s="437"/>
    </row>
    <row r="65" spans="2:13" x14ac:dyDescent="0.2">
      <c r="B65" s="468" t="s">
        <v>365</v>
      </c>
      <c r="C65" s="473">
        <v>69813</v>
      </c>
      <c r="D65" s="473">
        <v>152</v>
      </c>
      <c r="E65" s="473">
        <v>40602</v>
      </c>
      <c r="F65" s="473">
        <v>118</v>
      </c>
      <c r="G65" s="473">
        <v>60</v>
      </c>
      <c r="H65" s="474">
        <f t="shared" si="6"/>
        <v>110745</v>
      </c>
      <c r="L65" s="479"/>
      <c r="M65" s="437"/>
    </row>
    <row r="66" spans="2:13" x14ac:dyDescent="0.2">
      <c r="B66" s="468" t="s">
        <v>366</v>
      </c>
      <c r="C66" s="473">
        <v>107455</v>
      </c>
      <c r="D66" s="473">
        <v>280</v>
      </c>
      <c r="E66" s="473">
        <v>63849</v>
      </c>
      <c r="F66" s="473">
        <v>100</v>
      </c>
      <c r="G66" s="473">
        <v>58</v>
      </c>
      <c r="H66" s="474">
        <f t="shared" si="6"/>
        <v>171742</v>
      </c>
      <c r="L66" s="479"/>
      <c r="M66" s="437"/>
    </row>
    <row r="67" spans="2:13" x14ac:dyDescent="0.2">
      <c r="B67" s="468" t="s">
        <v>367</v>
      </c>
      <c r="C67" s="473">
        <v>190347</v>
      </c>
      <c r="D67" s="473">
        <v>438</v>
      </c>
      <c r="E67" s="473">
        <v>108547</v>
      </c>
      <c r="F67" s="473">
        <v>769</v>
      </c>
      <c r="G67" s="473">
        <v>142</v>
      </c>
      <c r="H67" s="474">
        <f t="shared" si="6"/>
        <v>300243</v>
      </c>
      <c r="L67" s="479"/>
      <c r="M67" s="437"/>
    </row>
    <row r="68" spans="2:13" x14ac:dyDescent="0.2">
      <c r="B68" s="468" t="s">
        <v>368</v>
      </c>
      <c r="C68" s="473">
        <v>124585</v>
      </c>
      <c r="D68" s="473">
        <v>297</v>
      </c>
      <c r="E68" s="473">
        <v>70760</v>
      </c>
      <c r="F68" s="473">
        <v>245</v>
      </c>
      <c r="G68" s="473">
        <v>76</v>
      </c>
      <c r="H68" s="474">
        <f t="shared" si="6"/>
        <v>195963</v>
      </c>
      <c r="L68" s="479"/>
      <c r="M68" s="437"/>
    </row>
    <row r="69" spans="2:13" x14ac:dyDescent="0.2">
      <c r="B69" s="468" t="s">
        <v>369</v>
      </c>
      <c r="C69" s="473">
        <v>44732</v>
      </c>
      <c r="D69" s="473">
        <v>84</v>
      </c>
      <c r="E69" s="473">
        <v>25408</v>
      </c>
      <c r="F69" s="473">
        <v>70</v>
      </c>
      <c r="G69" s="473">
        <v>18</v>
      </c>
      <c r="H69" s="474">
        <f t="shared" si="6"/>
        <v>70312</v>
      </c>
      <c r="L69" s="479"/>
      <c r="M69" s="437"/>
    </row>
    <row r="70" spans="2:13" x14ac:dyDescent="0.2">
      <c r="B70" s="468" t="s">
        <v>370</v>
      </c>
      <c r="C70" s="473">
        <v>87594</v>
      </c>
      <c r="D70" s="473">
        <v>226</v>
      </c>
      <c r="E70" s="473">
        <v>47965</v>
      </c>
      <c r="F70" s="473">
        <v>189</v>
      </c>
      <c r="G70" s="473">
        <v>29</v>
      </c>
      <c r="H70" s="474">
        <f t="shared" si="6"/>
        <v>136003</v>
      </c>
      <c r="L70" s="479"/>
      <c r="M70" s="437"/>
    </row>
    <row r="71" spans="2:13" x14ac:dyDescent="0.2">
      <c r="B71" s="468" t="s">
        <v>371</v>
      </c>
      <c r="C71" s="473">
        <v>12059</v>
      </c>
      <c r="D71" s="473">
        <v>19</v>
      </c>
      <c r="E71" s="473">
        <v>6169</v>
      </c>
      <c r="F71" s="473">
        <v>39</v>
      </c>
      <c r="G71" s="473">
        <v>20</v>
      </c>
      <c r="H71" s="474">
        <f t="shared" si="6"/>
        <v>18306</v>
      </c>
      <c r="L71" s="479"/>
      <c r="M71" s="437"/>
    </row>
    <row r="72" spans="2:13" x14ac:dyDescent="0.2">
      <c r="B72" s="468" t="s">
        <v>372</v>
      </c>
      <c r="C72" s="473">
        <v>6700</v>
      </c>
      <c r="D72" s="473">
        <v>13</v>
      </c>
      <c r="E72" s="473">
        <v>3589</v>
      </c>
      <c r="F72" s="473">
        <v>19</v>
      </c>
      <c r="G72" s="473">
        <v>32</v>
      </c>
      <c r="H72" s="474">
        <f t="shared" si="6"/>
        <v>10353</v>
      </c>
      <c r="L72" s="479"/>
      <c r="M72" s="437"/>
    </row>
    <row r="73" spans="2:13" x14ac:dyDescent="0.2">
      <c r="B73" s="468" t="s">
        <v>373</v>
      </c>
      <c r="C73" s="473">
        <v>360680</v>
      </c>
      <c r="D73" s="473">
        <v>1177</v>
      </c>
      <c r="E73" s="473">
        <v>192227</v>
      </c>
      <c r="F73" s="473">
        <v>974</v>
      </c>
      <c r="G73" s="473">
        <v>237</v>
      </c>
      <c r="H73" s="474">
        <f t="shared" si="6"/>
        <v>555295</v>
      </c>
      <c r="L73" s="479"/>
      <c r="M73" s="437"/>
    </row>
    <row r="74" spans="2:13" x14ac:dyDescent="0.2">
      <c r="B74" s="1246" t="s">
        <v>27</v>
      </c>
      <c r="C74" s="1247">
        <f>SUM(C59:C73)</f>
        <v>1264710</v>
      </c>
      <c r="D74" s="1247">
        <f>SUM(D59:D73)</f>
        <v>3288</v>
      </c>
      <c r="E74" s="1247">
        <f t="shared" ref="E74:G74" si="7">SUM(E59:E73)</f>
        <v>699401</v>
      </c>
      <c r="F74" s="1247">
        <f t="shared" si="7"/>
        <v>3112</v>
      </c>
      <c r="G74" s="1247">
        <f t="shared" si="7"/>
        <v>1012</v>
      </c>
      <c r="H74" s="1248">
        <f>SUM(H59:H73)</f>
        <v>1971523</v>
      </c>
      <c r="J74" s="477"/>
    </row>
    <row r="77" spans="2:13" x14ac:dyDescent="0.25">
      <c r="B77" s="1374" t="s">
        <v>8</v>
      </c>
      <c r="C77" s="1374"/>
      <c r="D77" s="1374"/>
      <c r="E77" s="1374"/>
      <c r="F77" s="1374"/>
      <c r="G77" s="1374"/>
      <c r="H77" s="1374"/>
    </row>
    <row r="78" spans="2:13" x14ac:dyDescent="0.25">
      <c r="B78" s="1375">
        <v>42795</v>
      </c>
      <c r="C78" s="1375"/>
      <c r="D78" s="1375"/>
      <c r="E78" s="1375"/>
      <c r="F78" s="1375"/>
      <c r="G78" s="1375"/>
      <c r="H78" s="1375"/>
    </row>
    <row r="79" spans="2:13" ht="25.5" x14ac:dyDescent="0.25">
      <c r="B79" s="1243" t="s">
        <v>46</v>
      </c>
      <c r="C79" s="1244" t="s">
        <v>375</v>
      </c>
      <c r="D79" s="1244" t="s">
        <v>350</v>
      </c>
      <c r="E79" s="1244" t="s">
        <v>351</v>
      </c>
      <c r="F79" s="1244" t="s">
        <v>352</v>
      </c>
      <c r="G79" s="1244" t="s">
        <v>376</v>
      </c>
      <c r="H79" s="1245" t="s">
        <v>27</v>
      </c>
      <c r="J79" s="417"/>
    </row>
    <row r="80" spans="2:13" x14ac:dyDescent="0.25">
      <c r="B80" s="468" t="s">
        <v>359</v>
      </c>
      <c r="C80" s="473">
        <v>17816</v>
      </c>
      <c r="D80" s="473">
        <v>61</v>
      </c>
      <c r="E80" s="473">
        <v>9180</v>
      </c>
      <c r="F80" s="473">
        <v>41</v>
      </c>
      <c r="G80" s="473">
        <v>17</v>
      </c>
      <c r="H80" s="474">
        <f t="shared" ref="H80:H94" si="8">SUM(C80:G80)</f>
        <v>27115</v>
      </c>
      <c r="J80" s="480"/>
    </row>
    <row r="81" spans="2:13" x14ac:dyDescent="0.25">
      <c r="B81" s="468" t="s">
        <v>360</v>
      </c>
      <c r="C81" s="473">
        <v>22360</v>
      </c>
      <c r="D81" s="473">
        <v>45</v>
      </c>
      <c r="E81" s="473">
        <v>11714</v>
      </c>
      <c r="F81" s="473">
        <v>50</v>
      </c>
      <c r="G81" s="473">
        <v>32</v>
      </c>
      <c r="H81" s="474">
        <f t="shared" si="8"/>
        <v>34201</v>
      </c>
      <c r="J81" s="480"/>
    </row>
    <row r="82" spans="2:13" x14ac:dyDescent="0.25">
      <c r="B82" s="468" t="s">
        <v>361</v>
      </c>
      <c r="C82" s="473">
        <v>15077</v>
      </c>
      <c r="D82" s="473">
        <v>46</v>
      </c>
      <c r="E82" s="473">
        <v>7536</v>
      </c>
      <c r="F82" s="473">
        <v>26</v>
      </c>
      <c r="G82" s="473">
        <v>20</v>
      </c>
      <c r="H82" s="474">
        <f t="shared" si="8"/>
        <v>22705</v>
      </c>
      <c r="J82" s="480"/>
    </row>
    <row r="83" spans="2:13" x14ac:dyDescent="0.25">
      <c r="B83" s="468" t="s">
        <v>362</v>
      </c>
      <c r="C83" s="473">
        <v>23127</v>
      </c>
      <c r="D83" s="473">
        <v>75</v>
      </c>
      <c r="E83" s="473">
        <v>11984</v>
      </c>
      <c r="F83" s="473">
        <v>39</v>
      </c>
      <c r="G83" s="473">
        <v>32</v>
      </c>
      <c r="H83" s="474">
        <f t="shared" si="8"/>
        <v>35257</v>
      </c>
      <c r="J83" s="480"/>
    </row>
    <row r="84" spans="2:13" x14ac:dyDescent="0.25">
      <c r="B84" s="468" t="s">
        <v>363</v>
      </c>
      <c r="C84" s="473">
        <v>62483</v>
      </c>
      <c r="D84" s="473">
        <v>141</v>
      </c>
      <c r="E84" s="473">
        <v>34392</v>
      </c>
      <c r="F84" s="473">
        <v>94</v>
      </c>
      <c r="G84" s="473">
        <v>53</v>
      </c>
      <c r="H84" s="474">
        <f t="shared" si="8"/>
        <v>97163</v>
      </c>
      <c r="J84" s="480"/>
    </row>
    <row r="85" spans="2:13" x14ac:dyDescent="0.25">
      <c r="B85" s="468" t="s">
        <v>364</v>
      </c>
      <c r="C85" s="473">
        <v>124412</v>
      </c>
      <c r="D85" s="473">
        <v>253</v>
      </c>
      <c r="E85" s="473">
        <v>68193</v>
      </c>
      <c r="F85" s="473">
        <v>352</v>
      </c>
      <c r="G85" s="473">
        <v>201</v>
      </c>
      <c r="H85" s="474">
        <f t="shared" si="8"/>
        <v>193411</v>
      </c>
      <c r="J85" s="480"/>
    </row>
    <row r="86" spans="2:13" x14ac:dyDescent="0.25">
      <c r="B86" s="468" t="s">
        <v>365</v>
      </c>
      <c r="C86" s="473">
        <v>70820</v>
      </c>
      <c r="D86" s="473">
        <v>163</v>
      </c>
      <c r="E86" s="473">
        <v>41202</v>
      </c>
      <c r="F86" s="473">
        <v>127</v>
      </c>
      <c r="G86" s="473">
        <v>59</v>
      </c>
      <c r="H86" s="474">
        <f t="shared" si="8"/>
        <v>112371</v>
      </c>
      <c r="J86" s="480"/>
    </row>
    <row r="87" spans="2:13" x14ac:dyDescent="0.25">
      <c r="B87" s="468" t="s">
        <v>366</v>
      </c>
      <c r="C87" s="473">
        <v>109359</v>
      </c>
      <c r="D87" s="473">
        <v>273</v>
      </c>
      <c r="E87" s="473">
        <v>64926</v>
      </c>
      <c r="F87" s="473">
        <v>101</v>
      </c>
      <c r="G87" s="473">
        <v>60</v>
      </c>
      <c r="H87" s="474">
        <f t="shared" si="8"/>
        <v>174719</v>
      </c>
      <c r="J87" s="480"/>
    </row>
    <row r="88" spans="2:13" x14ac:dyDescent="0.25">
      <c r="B88" s="468" t="s">
        <v>367</v>
      </c>
      <c r="C88" s="473">
        <v>193452</v>
      </c>
      <c r="D88" s="473">
        <v>449</v>
      </c>
      <c r="E88" s="473">
        <v>110359</v>
      </c>
      <c r="F88" s="473">
        <v>803</v>
      </c>
      <c r="G88" s="473">
        <v>152</v>
      </c>
      <c r="H88" s="474">
        <f t="shared" si="8"/>
        <v>305215</v>
      </c>
      <c r="J88" s="480"/>
    </row>
    <row r="89" spans="2:13" x14ac:dyDescent="0.25">
      <c r="B89" s="468" t="s">
        <v>368</v>
      </c>
      <c r="C89" s="473">
        <v>127049</v>
      </c>
      <c r="D89" s="473">
        <v>295</v>
      </c>
      <c r="E89" s="473">
        <v>72230</v>
      </c>
      <c r="F89" s="473">
        <v>254</v>
      </c>
      <c r="G89" s="473">
        <v>77</v>
      </c>
      <c r="H89" s="474">
        <f t="shared" si="8"/>
        <v>199905</v>
      </c>
      <c r="J89" s="480"/>
    </row>
    <row r="90" spans="2:13" x14ac:dyDescent="0.25">
      <c r="B90" s="468" t="s">
        <v>369</v>
      </c>
      <c r="C90" s="473">
        <v>45508</v>
      </c>
      <c r="D90" s="473">
        <v>83</v>
      </c>
      <c r="E90" s="473">
        <v>25893</v>
      </c>
      <c r="F90" s="473">
        <v>76</v>
      </c>
      <c r="G90" s="473">
        <v>18</v>
      </c>
      <c r="H90" s="474">
        <f t="shared" si="8"/>
        <v>71578</v>
      </c>
      <c r="J90" s="480"/>
    </row>
    <row r="91" spans="2:13" x14ac:dyDescent="0.25">
      <c r="B91" s="468" t="s">
        <v>370</v>
      </c>
      <c r="C91" s="473">
        <v>88885</v>
      </c>
      <c r="D91" s="473">
        <v>218</v>
      </c>
      <c r="E91" s="473">
        <v>48560</v>
      </c>
      <c r="F91" s="473">
        <v>191</v>
      </c>
      <c r="G91" s="473">
        <v>36</v>
      </c>
      <c r="H91" s="474">
        <f t="shared" si="8"/>
        <v>137890</v>
      </c>
      <c r="J91" s="480"/>
    </row>
    <row r="92" spans="2:13" x14ac:dyDescent="0.25">
      <c r="B92" s="468" t="s">
        <v>371</v>
      </c>
      <c r="C92" s="473">
        <v>12198</v>
      </c>
      <c r="D92" s="473">
        <v>28</v>
      </c>
      <c r="E92" s="473">
        <v>6255</v>
      </c>
      <c r="F92" s="473">
        <v>38</v>
      </c>
      <c r="G92" s="473">
        <v>21</v>
      </c>
      <c r="H92" s="474">
        <f t="shared" si="8"/>
        <v>18540</v>
      </c>
      <c r="J92" s="480"/>
    </row>
    <row r="93" spans="2:13" x14ac:dyDescent="0.25">
      <c r="B93" s="468" t="s">
        <v>372</v>
      </c>
      <c r="C93" s="473">
        <v>6853</v>
      </c>
      <c r="D93" s="473">
        <v>14</v>
      </c>
      <c r="E93" s="473">
        <v>3665</v>
      </c>
      <c r="F93" s="473">
        <v>22</v>
      </c>
      <c r="G93" s="473">
        <v>31</v>
      </c>
      <c r="H93" s="474">
        <f t="shared" si="8"/>
        <v>10585</v>
      </c>
      <c r="J93" s="480"/>
    </row>
    <row r="94" spans="2:13" x14ac:dyDescent="0.25">
      <c r="B94" s="468" t="s">
        <v>373</v>
      </c>
      <c r="C94" s="473">
        <v>366154</v>
      </c>
      <c r="D94" s="473">
        <v>1187</v>
      </c>
      <c r="E94" s="473">
        <v>195386</v>
      </c>
      <c r="F94" s="473">
        <v>992</v>
      </c>
      <c r="G94" s="473">
        <v>254</v>
      </c>
      <c r="H94" s="474">
        <f t="shared" si="8"/>
        <v>563973</v>
      </c>
      <c r="J94" s="480"/>
    </row>
    <row r="95" spans="2:13" x14ac:dyDescent="0.25">
      <c r="B95" s="1246" t="s">
        <v>27</v>
      </c>
      <c r="C95" s="1247">
        <f>SUM(C80:C94)</f>
        <v>1285553</v>
      </c>
      <c r="D95" s="1247">
        <f>SUM(D80:D94)</f>
        <v>3331</v>
      </c>
      <c r="E95" s="1247">
        <f t="shared" ref="E95:G95" si="9">SUM(E80:E94)</f>
        <v>711475</v>
      </c>
      <c r="F95" s="1247">
        <f t="shared" si="9"/>
        <v>3206</v>
      </c>
      <c r="G95" s="1247">
        <f t="shared" si="9"/>
        <v>1063</v>
      </c>
      <c r="H95" s="1248">
        <f>SUM(H80:H94)</f>
        <v>2004628</v>
      </c>
      <c r="J95" s="391"/>
      <c r="K95" s="435"/>
      <c r="L95" s="435"/>
      <c r="M95" s="435"/>
    </row>
    <row r="96" spans="2:13" x14ac:dyDescent="0.25">
      <c r="B96" s="465"/>
    </row>
    <row r="97" spans="2:8" x14ac:dyDescent="0.25">
      <c r="B97" s="1374" t="s">
        <v>8</v>
      </c>
      <c r="C97" s="1374"/>
      <c r="D97" s="1374"/>
      <c r="E97" s="1374"/>
      <c r="F97" s="1374"/>
      <c r="G97" s="1374"/>
      <c r="H97" s="1374"/>
    </row>
    <row r="98" spans="2:8" x14ac:dyDescent="0.25">
      <c r="B98" s="1375">
        <v>42826</v>
      </c>
      <c r="C98" s="1375"/>
      <c r="D98" s="1375"/>
      <c r="E98" s="1375"/>
      <c r="F98" s="1375"/>
      <c r="G98" s="1375"/>
      <c r="H98" s="1375"/>
    </row>
    <row r="99" spans="2:8" ht="25.5" x14ac:dyDescent="0.25">
      <c r="B99" s="1243" t="s">
        <v>46</v>
      </c>
      <c r="C99" s="1244" t="s">
        <v>375</v>
      </c>
      <c r="D99" s="1244" t="s">
        <v>350</v>
      </c>
      <c r="E99" s="1244" t="s">
        <v>351</v>
      </c>
      <c r="F99" s="1244" t="s">
        <v>352</v>
      </c>
      <c r="G99" s="1244" t="s">
        <v>376</v>
      </c>
      <c r="H99" s="1245" t="s">
        <v>27</v>
      </c>
    </row>
    <row r="100" spans="2:8" x14ac:dyDescent="0.25">
      <c r="B100" s="468" t="s">
        <v>359</v>
      </c>
      <c r="C100" s="473">
        <v>17759</v>
      </c>
      <c r="D100" s="473">
        <v>76</v>
      </c>
      <c r="E100" s="473">
        <v>9189</v>
      </c>
      <c r="F100" s="473">
        <v>42</v>
      </c>
      <c r="G100" s="473">
        <v>17</v>
      </c>
      <c r="H100" s="474">
        <f t="shared" ref="H100:H114" si="10">SUM(C100:G100)</f>
        <v>27083</v>
      </c>
    </row>
    <row r="101" spans="2:8" x14ac:dyDescent="0.25">
      <c r="B101" s="468" t="s">
        <v>360</v>
      </c>
      <c r="C101" s="473">
        <v>22480</v>
      </c>
      <c r="D101" s="473">
        <v>44</v>
      </c>
      <c r="E101" s="473">
        <v>11745</v>
      </c>
      <c r="F101" s="473">
        <v>49</v>
      </c>
      <c r="G101" s="473">
        <v>49</v>
      </c>
      <c r="H101" s="474">
        <f t="shared" si="10"/>
        <v>34367</v>
      </c>
    </row>
    <row r="102" spans="2:8" x14ac:dyDescent="0.25">
      <c r="B102" s="468" t="s">
        <v>361</v>
      </c>
      <c r="C102" s="473">
        <v>15180</v>
      </c>
      <c r="D102" s="473">
        <v>55</v>
      </c>
      <c r="E102" s="473">
        <v>7596</v>
      </c>
      <c r="F102" s="473">
        <v>39</v>
      </c>
      <c r="G102" s="473">
        <v>26</v>
      </c>
      <c r="H102" s="474">
        <f t="shared" si="10"/>
        <v>22896</v>
      </c>
    </row>
    <row r="103" spans="2:8" x14ac:dyDescent="0.25">
      <c r="B103" s="468" t="s">
        <v>362</v>
      </c>
      <c r="C103" s="473">
        <v>23247</v>
      </c>
      <c r="D103" s="473">
        <v>65</v>
      </c>
      <c r="E103" s="473">
        <v>12023</v>
      </c>
      <c r="F103" s="473">
        <v>39</v>
      </c>
      <c r="G103" s="473">
        <v>51</v>
      </c>
      <c r="H103" s="474">
        <f t="shared" si="10"/>
        <v>35425</v>
      </c>
    </row>
    <row r="104" spans="2:8" x14ac:dyDescent="0.25">
      <c r="B104" s="468" t="s">
        <v>363</v>
      </c>
      <c r="C104" s="473">
        <v>62704</v>
      </c>
      <c r="D104" s="473">
        <v>147</v>
      </c>
      <c r="E104" s="473">
        <v>34437</v>
      </c>
      <c r="F104" s="473">
        <v>114</v>
      </c>
      <c r="G104" s="473">
        <v>90</v>
      </c>
      <c r="H104" s="474">
        <f t="shared" si="10"/>
        <v>97492</v>
      </c>
    </row>
    <row r="105" spans="2:8" x14ac:dyDescent="0.25">
      <c r="B105" s="468" t="s">
        <v>364</v>
      </c>
      <c r="C105" s="473">
        <v>125100</v>
      </c>
      <c r="D105" s="473">
        <v>260</v>
      </c>
      <c r="E105" s="473">
        <v>68454</v>
      </c>
      <c r="F105" s="473">
        <v>398</v>
      </c>
      <c r="G105" s="473">
        <v>267</v>
      </c>
      <c r="H105" s="474">
        <f t="shared" si="10"/>
        <v>194479</v>
      </c>
    </row>
    <row r="106" spans="2:8" x14ac:dyDescent="0.25">
      <c r="B106" s="468" t="s">
        <v>365</v>
      </c>
      <c r="C106" s="473">
        <v>71238</v>
      </c>
      <c r="D106" s="473">
        <v>131</v>
      </c>
      <c r="E106" s="473">
        <v>41251</v>
      </c>
      <c r="F106" s="473">
        <v>130</v>
      </c>
      <c r="G106" s="473">
        <v>82</v>
      </c>
      <c r="H106" s="474">
        <f t="shared" si="10"/>
        <v>112832</v>
      </c>
    </row>
    <row r="107" spans="2:8" x14ac:dyDescent="0.25">
      <c r="B107" s="468" t="s">
        <v>366</v>
      </c>
      <c r="C107" s="473">
        <v>109321</v>
      </c>
      <c r="D107" s="473">
        <v>268</v>
      </c>
      <c r="E107" s="473">
        <v>64926</v>
      </c>
      <c r="F107" s="473">
        <v>119</v>
      </c>
      <c r="G107" s="473">
        <v>103</v>
      </c>
      <c r="H107" s="474">
        <f t="shared" si="10"/>
        <v>174737</v>
      </c>
    </row>
    <row r="108" spans="2:8" x14ac:dyDescent="0.25">
      <c r="B108" s="468" t="s">
        <v>367</v>
      </c>
      <c r="C108" s="473">
        <v>194107</v>
      </c>
      <c r="D108" s="473">
        <v>438</v>
      </c>
      <c r="E108" s="473">
        <v>110599</v>
      </c>
      <c r="F108" s="473">
        <v>887</v>
      </c>
      <c r="G108" s="473">
        <v>194</v>
      </c>
      <c r="H108" s="474">
        <f t="shared" si="10"/>
        <v>306225</v>
      </c>
    </row>
    <row r="109" spans="2:8" x14ac:dyDescent="0.25">
      <c r="B109" s="468" t="s">
        <v>368</v>
      </c>
      <c r="C109" s="473">
        <v>127164</v>
      </c>
      <c r="D109" s="473">
        <v>253</v>
      </c>
      <c r="E109" s="473">
        <v>72271</v>
      </c>
      <c r="F109" s="473">
        <v>274</v>
      </c>
      <c r="G109" s="473">
        <v>111</v>
      </c>
      <c r="H109" s="474">
        <f t="shared" si="10"/>
        <v>200073</v>
      </c>
    </row>
    <row r="110" spans="2:8" x14ac:dyDescent="0.25">
      <c r="B110" s="468" t="s">
        <v>369</v>
      </c>
      <c r="C110" s="473">
        <v>45557</v>
      </c>
      <c r="D110" s="473">
        <v>87</v>
      </c>
      <c r="E110" s="473">
        <v>25840</v>
      </c>
      <c r="F110" s="473">
        <v>84</v>
      </c>
      <c r="G110" s="473">
        <v>35</v>
      </c>
      <c r="H110" s="474">
        <f t="shared" si="10"/>
        <v>71603</v>
      </c>
    </row>
    <row r="111" spans="2:8" x14ac:dyDescent="0.25">
      <c r="B111" s="468" t="s">
        <v>370</v>
      </c>
      <c r="C111" s="473">
        <v>89081</v>
      </c>
      <c r="D111" s="473">
        <v>223</v>
      </c>
      <c r="E111" s="473">
        <v>48639</v>
      </c>
      <c r="F111" s="473">
        <v>202</v>
      </c>
      <c r="G111" s="473">
        <v>61</v>
      </c>
      <c r="H111" s="474">
        <f t="shared" si="10"/>
        <v>138206</v>
      </c>
    </row>
    <row r="112" spans="2:8" x14ac:dyDescent="0.25">
      <c r="B112" s="468" t="s">
        <v>371</v>
      </c>
      <c r="C112" s="473">
        <v>12358</v>
      </c>
      <c r="D112" s="473">
        <v>26</v>
      </c>
      <c r="E112" s="473">
        <v>6230</v>
      </c>
      <c r="F112" s="473">
        <v>41</v>
      </c>
      <c r="G112" s="473">
        <v>21</v>
      </c>
      <c r="H112" s="474">
        <f t="shared" si="10"/>
        <v>18676</v>
      </c>
    </row>
    <row r="113" spans="2:17" x14ac:dyDescent="0.25">
      <c r="B113" s="468" t="s">
        <v>372</v>
      </c>
      <c r="C113" s="473">
        <v>6920</v>
      </c>
      <c r="D113" s="473">
        <v>13</v>
      </c>
      <c r="E113" s="473">
        <v>3691</v>
      </c>
      <c r="F113" s="473">
        <v>21</v>
      </c>
      <c r="G113" s="473">
        <v>37</v>
      </c>
      <c r="H113" s="474">
        <f t="shared" si="10"/>
        <v>10682</v>
      </c>
    </row>
    <row r="114" spans="2:17" x14ac:dyDescent="0.25">
      <c r="B114" s="468" t="s">
        <v>373</v>
      </c>
      <c r="C114" s="473">
        <v>366852</v>
      </c>
      <c r="D114" s="473">
        <v>1167</v>
      </c>
      <c r="E114" s="473">
        <v>196084</v>
      </c>
      <c r="F114" s="473">
        <v>1072</v>
      </c>
      <c r="G114" s="473">
        <v>342</v>
      </c>
      <c r="H114" s="474">
        <f t="shared" si="10"/>
        <v>565517</v>
      </c>
    </row>
    <row r="115" spans="2:17" x14ac:dyDescent="0.25">
      <c r="B115" s="1246" t="s">
        <v>377</v>
      </c>
      <c r="C115" s="1247">
        <f>SUM(C100:C114)</f>
        <v>1289068</v>
      </c>
      <c r="D115" s="1247">
        <f>SUM(D100:D114)</f>
        <v>3253</v>
      </c>
      <c r="E115" s="1247">
        <f t="shared" ref="E115:G115" si="11">SUM(E100:E114)</f>
        <v>712975</v>
      </c>
      <c r="F115" s="1247">
        <f t="shared" si="11"/>
        <v>3511</v>
      </c>
      <c r="G115" s="1247">
        <f t="shared" si="11"/>
        <v>1486</v>
      </c>
      <c r="H115" s="1248">
        <f>SUM(H100:H114)</f>
        <v>2010293</v>
      </c>
    </row>
    <row r="117" spans="2:17" x14ac:dyDescent="0.25">
      <c r="B117" s="1374" t="s">
        <v>8</v>
      </c>
      <c r="C117" s="1374"/>
      <c r="D117" s="1374"/>
      <c r="E117" s="1374"/>
      <c r="F117" s="1374"/>
      <c r="G117" s="1374"/>
      <c r="H117" s="1374"/>
    </row>
    <row r="118" spans="2:17" x14ac:dyDescent="0.25">
      <c r="B118" s="1375">
        <v>42856</v>
      </c>
      <c r="C118" s="1375"/>
      <c r="D118" s="1375"/>
      <c r="E118" s="1375"/>
      <c r="F118" s="1375"/>
      <c r="G118" s="1375"/>
      <c r="H118" s="1375"/>
      <c r="K118" s="417"/>
      <c r="L118" s="417"/>
      <c r="M118" s="417"/>
      <c r="N118" s="417"/>
      <c r="O118" s="417"/>
      <c r="P118" s="417"/>
      <c r="Q118" s="417"/>
    </row>
    <row r="119" spans="2:17" ht="25.5" x14ac:dyDescent="0.2">
      <c r="B119" s="1243" t="s">
        <v>46</v>
      </c>
      <c r="C119" s="1244" t="s">
        <v>375</v>
      </c>
      <c r="D119" s="1244" t="s">
        <v>350</v>
      </c>
      <c r="E119" s="1244" t="s">
        <v>351</v>
      </c>
      <c r="F119" s="1244" t="s">
        <v>352</v>
      </c>
      <c r="G119" s="1244" t="s">
        <v>376</v>
      </c>
      <c r="H119" s="1245" t="s">
        <v>27</v>
      </c>
      <c r="K119" s="481"/>
      <c r="L119" s="482"/>
      <c r="M119" s="483"/>
      <c r="N119" s="482"/>
      <c r="O119" s="482"/>
      <c r="P119" s="482"/>
      <c r="Q119" s="484"/>
    </row>
    <row r="120" spans="2:17" x14ac:dyDescent="0.2">
      <c r="B120" s="468" t="s">
        <v>359</v>
      </c>
      <c r="C120" s="473">
        <v>17880</v>
      </c>
      <c r="D120" s="473">
        <v>95</v>
      </c>
      <c r="E120" s="473">
        <v>9211</v>
      </c>
      <c r="F120" s="473">
        <v>39</v>
      </c>
      <c r="G120" s="473">
        <v>16</v>
      </c>
      <c r="H120" s="474">
        <f t="shared" ref="H120:H135" si="12">SUM(C120:G120)</f>
        <v>27241</v>
      </c>
      <c r="K120" s="485"/>
      <c r="L120" s="486"/>
      <c r="M120" s="486"/>
      <c r="N120" s="486"/>
      <c r="O120" s="486"/>
      <c r="P120" s="486"/>
      <c r="Q120" s="481"/>
    </row>
    <row r="121" spans="2:17" x14ac:dyDescent="0.2">
      <c r="B121" s="468" t="s">
        <v>360</v>
      </c>
      <c r="C121" s="473">
        <v>22374</v>
      </c>
      <c r="D121" s="473">
        <v>56</v>
      </c>
      <c r="E121" s="473">
        <v>11718</v>
      </c>
      <c r="F121" s="473">
        <v>52</v>
      </c>
      <c r="G121" s="473">
        <v>35</v>
      </c>
      <c r="H121" s="474">
        <f t="shared" si="12"/>
        <v>34235</v>
      </c>
      <c r="K121" s="485"/>
      <c r="L121" s="486"/>
      <c r="M121" s="486"/>
      <c r="N121" s="486"/>
      <c r="O121" s="486"/>
      <c r="P121" s="486"/>
      <c r="Q121" s="481"/>
    </row>
    <row r="122" spans="2:17" x14ac:dyDescent="0.2">
      <c r="B122" s="468" t="s">
        <v>361</v>
      </c>
      <c r="C122" s="473">
        <v>15040</v>
      </c>
      <c r="D122" s="473">
        <v>72</v>
      </c>
      <c r="E122" s="473">
        <v>7543</v>
      </c>
      <c r="F122" s="473">
        <v>25</v>
      </c>
      <c r="G122" s="473">
        <v>18</v>
      </c>
      <c r="H122" s="474">
        <f t="shared" si="12"/>
        <v>22698</v>
      </c>
      <c r="K122" s="485"/>
      <c r="L122" s="486"/>
      <c r="M122" s="486"/>
      <c r="N122" s="486"/>
      <c r="O122" s="486"/>
      <c r="P122" s="486"/>
      <c r="Q122" s="481"/>
    </row>
    <row r="123" spans="2:17" x14ac:dyDescent="0.2">
      <c r="B123" s="468" t="s">
        <v>362</v>
      </c>
      <c r="C123" s="473">
        <v>23030</v>
      </c>
      <c r="D123" s="473">
        <v>82</v>
      </c>
      <c r="E123" s="473">
        <v>11940</v>
      </c>
      <c r="F123" s="473">
        <v>41</v>
      </c>
      <c r="G123" s="473">
        <v>27</v>
      </c>
      <c r="H123" s="474">
        <f t="shared" si="12"/>
        <v>35120</v>
      </c>
      <c r="K123" s="485"/>
      <c r="L123" s="486"/>
      <c r="M123" s="486"/>
      <c r="N123" s="486"/>
      <c r="O123" s="486"/>
      <c r="P123" s="486"/>
      <c r="Q123" s="481"/>
    </row>
    <row r="124" spans="2:17" x14ac:dyDescent="0.2">
      <c r="B124" s="468" t="s">
        <v>363</v>
      </c>
      <c r="C124" s="473">
        <v>62174</v>
      </c>
      <c r="D124" s="473">
        <v>183</v>
      </c>
      <c r="E124" s="473">
        <v>34185</v>
      </c>
      <c r="F124" s="473">
        <v>92</v>
      </c>
      <c r="G124" s="473">
        <v>55</v>
      </c>
      <c r="H124" s="474">
        <f t="shared" si="12"/>
        <v>96689</v>
      </c>
      <c r="K124" s="485"/>
      <c r="L124" s="486"/>
      <c r="M124" s="486"/>
      <c r="N124" s="486"/>
      <c r="O124" s="486"/>
      <c r="P124" s="486"/>
      <c r="Q124" s="481"/>
    </row>
    <row r="125" spans="2:17" x14ac:dyDescent="0.2">
      <c r="B125" s="468" t="s">
        <v>364</v>
      </c>
      <c r="C125" s="473">
        <v>123942</v>
      </c>
      <c r="D125" s="473">
        <v>367</v>
      </c>
      <c r="E125" s="473">
        <v>67757</v>
      </c>
      <c r="F125" s="473">
        <v>354</v>
      </c>
      <c r="G125" s="473">
        <v>203</v>
      </c>
      <c r="H125" s="474">
        <f t="shared" si="12"/>
        <v>192623</v>
      </c>
      <c r="K125" s="485"/>
      <c r="L125" s="486"/>
      <c r="M125" s="486"/>
      <c r="N125" s="486"/>
      <c r="O125" s="486"/>
      <c r="P125" s="486"/>
      <c r="Q125" s="481"/>
    </row>
    <row r="126" spans="2:17" x14ac:dyDescent="0.2">
      <c r="B126" s="468" t="s">
        <v>365</v>
      </c>
      <c r="C126" s="473">
        <v>70604</v>
      </c>
      <c r="D126" s="473">
        <v>161</v>
      </c>
      <c r="E126" s="473">
        <v>40967</v>
      </c>
      <c r="F126" s="473">
        <v>125</v>
      </c>
      <c r="G126" s="473">
        <v>63</v>
      </c>
      <c r="H126" s="474">
        <f t="shared" si="12"/>
        <v>111920</v>
      </c>
      <c r="K126" s="485"/>
      <c r="L126" s="486"/>
      <c r="M126" s="486"/>
      <c r="N126" s="486"/>
      <c r="O126" s="486"/>
      <c r="P126" s="486"/>
      <c r="Q126" s="481"/>
    </row>
    <row r="127" spans="2:17" x14ac:dyDescent="0.2">
      <c r="B127" s="468" t="s">
        <v>366</v>
      </c>
      <c r="C127" s="473">
        <v>108817</v>
      </c>
      <c r="D127" s="473">
        <v>296</v>
      </c>
      <c r="E127" s="473">
        <v>64486</v>
      </c>
      <c r="F127" s="473">
        <v>102</v>
      </c>
      <c r="G127" s="473">
        <v>63</v>
      </c>
      <c r="H127" s="474">
        <f t="shared" si="12"/>
        <v>173764</v>
      </c>
      <c r="K127" s="485"/>
      <c r="L127" s="486"/>
      <c r="M127" s="486"/>
      <c r="N127" s="486"/>
      <c r="O127" s="486"/>
      <c r="P127" s="486"/>
      <c r="Q127" s="481"/>
    </row>
    <row r="128" spans="2:17" x14ac:dyDescent="0.2">
      <c r="B128" s="468" t="s">
        <v>367</v>
      </c>
      <c r="C128" s="473">
        <v>191961</v>
      </c>
      <c r="D128" s="473">
        <v>522</v>
      </c>
      <c r="E128" s="473">
        <v>109436</v>
      </c>
      <c r="F128" s="473">
        <v>825</v>
      </c>
      <c r="G128" s="473">
        <v>161</v>
      </c>
      <c r="H128" s="474">
        <f t="shared" si="12"/>
        <v>302905</v>
      </c>
      <c r="K128" s="485"/>
      <c r="L128" s="486"/>
      <c r="M128" s="486"/>
      <c r="N128" s="486"/>
      <c r="O128" s="486"/>
      <c r="P128" s="486"/>
      <c r="Q128" s="481"/>
    </row>
    <row r="129" spans="2:17" x14ac:dyDescent="0.2">
      <c r="B129" s="468" t="s">
        <v>368</v>
      </c>
      <c r="C129" s="473">
        <v>126586</v>
      </c>
      <c r="D129" s="473">
        <v>329</v>
      </c>
      <c r="E129" s="473">
        <v>71789</v>
      </c>
      <c r="F129" s="473">
        <v>253</v>
      </c>
      <c r="G129" s="473">
        <v>83</v>
      </c>
      <c r="H129" s="474">
        <f t="shared" si="12"/>
        <v>199040</v>
      </c>
      <c r="K129" s="485"/>
      <c r="L129" s="486"/>
      <c r="M129" s="486"/>
      <c r="N129" s="486"/>
      <c r="O129" s="486"/>
      <c r="P129" s="486"/>
      <c r="Q129" s="481"/>
    </row>
    <row r="130" spans="2:17" x14ac:dyDescent="0.2">
      <c r="B130" s="468" t="s">
        <v>369</v>
      </c>
      <c r="C130" s="473">
        <v>45215</v>
      </c>
      <c r="D130" s="473">
        <v>114</v>
      </c>
      <c r="E130" s="473">
        <v>25610</v>
      </c>
      <c r="F130" s="473">
        <v>70</v>
      </c>
      <c r="G130" s="473">
        <v>18</v>
      </c>
      <c r="H130" s="474">
        <f t="shared" si="12"/>
        <v>71027</v>
      </c>
      <c r="K130" s="485"/>
      <c r="L130" s="486"/>
      <c r="M130" s="486"/>
      <c r="N130" s="486"/>
      <c r="O130" s="486"/>
      <c r="P130" s="486"/>
      <c r="Q130" s="481"/>
    </row>
    <row r="131" spans="2:17" x14ac:dyDescent="0.2">
      <c r="B131" s="468" t="s">
        <v>370</v>
      </c>
      <c r="C131" s="473">
        <v>87975</v>
      </c>
      <c r="D131" s="473">
        <v>258</v>
      </c>
      <c r="E131" s="473">
        <v>47743</v>
      </c>
      <c r="F131" s="473">
        <v>186</v>
      </c>
      <c r="G131" s="473">
        <v>33</v>
      </c>
      <c r="H131" s="474">
        <f t="shared" si="12"/>
        <v>136195</v>
      </c>
      <c r="K131" s="485"/>
      <c r="L131" s="486"/>
      <c r="M131" s="486"/>
      <c r="N131" s="486"/>
      <c r="O131" s="486"/>
      <c r="P131" s="486"/>
      <c r="Q131" s="481"/>
    </row>
    <row r="132" spans="2:17" x14ac:dyDescent="0.2">
      <c r="B132" s="468" t="s">
        <v>371</v>
      </c>
      <c r="C132" s="473">
        <v>12141</v>
      </c>
      <c r="D132" s="473">
        <v>32</v>
      </c>
      <c r="E132" s="473">
        <v>6217</v>
      </c>
      <c r="F132" s="473">
        <v>36</v>
      </c>
      <c r="G132" s="473">
        <v>22</v>
      </c>
      <c r="H132" s="474">
        <f t="shared" si="12"/>
        <v>18448</v>
      </c>
      <c r="K132" s="485"/>
      <c r="L132" s="486"/>
      <c r="M132" s="486"/>
      <c r="N132" s="486"/>
      <c r="O132" s="486"/>
      <c r="P132" s="486"/>
      <c r="Q132" s="481"/>
    </row>
    <row r="133" spans="2:17" x14ac:dyDescent="0.2">
      <c r="B133" s="468" t="s">
        <v>372</v>
      </c>
      <c r="C133" s="473">
        <v>6829</v>
      </c>
      <c r="D133" s="473">
        <v>17</v>
      </c>
      <c r="E133" s="473">
        <v>3656</v>
      </c>
      <c r="F133" s="473">
        <v>23</v>
      </c>
      <c r="G133" s="473">
        <v>32</v>
      </c>
      <c r="H133" s="474">
        <f t="shared" si="12"/>
        <v>10557</v>
      </c>
      <c r="K133" s="485"/>
      <c r="L133" s="486"/>
      <c r="M133" s="486"/>
      <c r="N133" s="486"/>
      <c r="O133" s="486"/>
      <c r="P133" s="486"/>
      <c r="Q133" s="481"/>
    </row>
    <row r="134" spans="2:17" x14ac:dyDescent="0.2">
      <c r="B134" s="468" t="s">
        <v>373</v>
      </c>
      <c r="C134" s="473">
        <v>364070</v>
      </c>
      <c r="D134" s="473">
        <v>1342</v>
      </c>
      <c r="E134" s="473">
        <v>194082</v>
      </c>
      <c r="F134" s="473">
        <v>1002</v>
      </c>
      <c r="G134" s="473">
        <v>277</v>
      </c>
      <c r="H134" s="474">
        <f t="shared" si="12"/>
        <v>560773</v>
      </c>
      <c r="K134" s="485"/>
      <c r="L134" s="486"/>
      <c r="M134" s="486"/>
      <c r="N134" s="486"/>
      <c r="O134" s="486"/>
      <c r="P134" s="486"/>
      <c r="Q134" s="481"/>
    </row>
    <row r="135" spans="2:17" x14ac:dyDescent="0.2">
      <c r="B135" s="1246" t="s">
        <v>377</v>
      </c>
      <c r="C135" s="1247">
        <f>SUM(C120:C134)</f>
        <v>1278638</v>
      </c>
      <c r="D135" s="1247">
        <f t="shared" ref="D135:G135" si="13">SUM(D120:D134)</f>
        <v>3926</v>
      </c>
      <c r="E135" s="1247">
        <f t="shared" si="13"/>
        <v>706340</v>
      </c>
      <c r="F135" s="1247">
        <f t="shared" si="13"/>
        <v>3225</v>
      </c>
      <c r="G135" s="1247">
        <f t="shared" si="13"/>
        <v>1106</v>
      </c>
      <c r="H135" s="1248">
        <f t="shared" si="12"/>
        <v>1993235</v>
      </c>
      <c r="K135" s="481"/>
      <c r="L135" s="481"/>
      <c r="M135" s="481"/>
      <c r="N135" s="481"/>
      <c r="O135" s="481"/>
      <c r="P135" s="481"/>
      <c r="Q135" s="481"/>
    </row>
    <row r="136" spans="2:17" x14ac:dyDescent="0.25">
      <c r="B136" s="465"/>
    </row>
    <row r="138" spans="2:17" x14ac:dyDescent="0.25">
      <c r="B138" s="1374" t="s">
        <v>8</v>
      </c>
      <c r="C138" s="1374"/>
      <c r="D138" s="1374"/>
      <c r="E138" s="1374"/>
      <c r="F138" s="1374"/>
      <c r="G138" s="1374"/>
      <c r="H138" s="1374"/>
    </row>
    <row r="139" spans="2:17" x14ac:dyDescent="0.25">
      <c r="B139" s="1375">
        <v>42887</v>
      </c>
      <c r="C139" s="1375"/>
      <c r="D139" s="1375"/>
      <c r="E139" s="1375"/>
      <c r="F139" s="1375"/>
      <c r="G139" s="1375"/>
      <c r="H139" s="1375"/>
    </row>
    <row r="140" spans="2:17" ht="25.5" x14ac:dyDescent="0.25">
      <c r="B140" s="1243" t="s">
        <v>46</v>
      </c>
      <c r="C140" s="1244" t="s">
        <v>375</v>
      </c>
      <c r="D140" s="1244" t="s">
        <v>350</v>
      </c>
      <c r="E140" s="1244" t="s">
        <v>351</v>
      </c>
      <c r="F140" s="1244" t="s">
        <v>352</v>
      </c>
      <c r="G140" s="1244" t="s">
        <v>376</v>
      </c>
      <c r="H140" s="1245" t="s">
        <v>27</v>
      </c>
    </row>
    <row r="141" spans="2:17" x14ac:dyDescent="0.25">
      <c r="B141" s="468" t="s">
        <v>359</v>
      </c>
      <c r="C141" s="473">
        <v>17858</v>
      </c>
      <c r="D141" s="473">
        <v>85</v>
      </c>
      <c r="E141" s="473">
        <v>9160</v>
      </c>
      <c r="F141" s="473">
        <v>39</v>
      </c>
      <c r="G141" s="473">
        <v>16</v>
      </c>
      <c r="H141" s="474">
        <f t="shared" ref="H141:H156" si="14">SUM(C141:G141)</f>
        <v>27158</v>
      </c>
    </row>
    <row r="142" spans="2:17" x14ac:dyDescent="0.25">
      <c r="B142" s="468" t="s">
        <v>360</v>
      </c>
      <c r="C142" s="473">
        <v>22612</v>
      </c>
      <c r="D142" s="473">
        <v>54</v>
      </c>
      <c r="E142" s="473">
        <v>11802</v>
      </c>
      <c r="F142" s="473">
        <v>50</v>
      </c>
      <c r="G142" s="473">
        <v>37</v>
      </c>
      <c r="H142" s="474">
        <f t="shared" si="14"/>
        <v>34555</v>
      </c>
    </row>
    <row r="143" spans="2:17" x14ac:dyDescent="0.25">
      <c r="B143" s="468" t="s">
        <v>361</v>
      </c>
      <c r="C143" s="473">
        <v>14950</v>
      </c>
      <c r="D143" s="473">
        <v>59</v>
      </c>
      <c r="E143" s="473">
        <v>7501</v>
      </c>
      <c r="F143" s="473">
        <v>26</v>
      </c>
      <c r="G143" s="473">
        <v>21</v>
      </c>
      <c r="H143" s="474">
        <f t="shared" si="14"/>
        <v>22557</v>
      </c>
    </row>
    <row r="144" spans="2:17" x14ac:dyDescent="0.25">
      <c r="B144" s="468" t="s">
        <v>362</v>
      </c>
      <c r="C144" s="473">
        <v>22925</v>
      </c>
      <c r="D144" s="473">
        <v>78</v>
      </c>
      <c r="E144" s="473">
        <v>11881</v>
      </c>
      <c r="F144" s="473">
        <v>41</v>
      </c>
      <c r="G144" s="473">
        <v>30</v>
      </c>
      <c r="H144" s="474">
        <f t="shared" si="14"/>
        <v>34955</v>
      </c>
    </row>
    <row r="145" spans="2:8" x14ac:dyDescent="0.25">
      <c r="B145" s="468" t="s">
        <v>363</v>
      </c>
      <c r="C145" s="473">
        <v>61652</v>
      </c>
      <c r="D145" s="473">
        <v>175</v>
      </c>
      <c r="E145" s="473">
        <v>33796</v>
      </c>
      <c r="F145" s="473">
        <v>91</v>
      </c>
      <c r="G145" s="473">
        <v>54</v>
      </c>
      <c r="H145" s="474">
        <f t="shared" si="14"/>
        <v>95768</v>
      </c>
    </row>
    <row r="146" spans="2:8" x14ac:dyDescent="0.25">
      <c r="B146" s="468" t="s">
        <v>364</v>
      </c>
      <c r="C146" s="473">
        <v>123476</v>
      </c>
      <c r="D146" s="473">
        <v>319</v>
      </c>
      <c r="E146" s="473">
        <v>67398</v>
      </c>
      <c r="F146" s="473">
        <v>346</v>
      </c>
      <c r="G146" s="473">
        <v>202</v>
      </c>
      <c r="H146" s="474">
        <f t="shared" si="14"/>
        <v>191741</v>
      </c>
    </row>
    <row r="147" spans="2:8" x14ac:dyDescent="0.25">
      <c r="B147" s="468" t="s">
        <v>365</v>
      </c>
      <c r="C147" s="473">
        <v>70083</v>
      </c>
      <c r="D147" s="473">
        <v>164</v>
      </c>
      <c r="E147" s="473">
        <v>40578</v>
      </c>
      <c r="F147" s="473">
        <v>124</v>
      </c>
      <c r="G147" s="473">
        <v>62</v>
      </c>
      <c r="H147" s="474">
        <f t="shared" si="14"/>
        <v>111011</v>
      </c>
    </row>
    <row r="148" spans="2:8" x14ac:dyDescent="0.25">
      <c r="B148" s="468" t="s">
        <v>366</v>
      </c>
      <c r="C148" s="473">
        <v>108567</v>
      </c>
      <c r="D148" s="473">
        <v>298</v>
      </c>
      <c r="E148" s="473">
        <v>64218</v>
      </c>
      <c r="F148" s="473">
        <v>102</v>
      </c>
      <c r="G148" s="473">
        <v>64</v>
      </c>
      <c r="H148" s="474">
        <f t="shared" si="14"/>
        <v>173249</v>
      </c>
    </row>
    <row r="149" spans="2:8" x14ac:dyDescent="0.25">
      <c r="B149" s="468" t="s">
        <v>367</v>
      </c>
      <c r="C149" s="473">
        <v>191332</v>
      </c>
      <c r="D149" s="473">
        <v>518</v>
      </c>
      <c r="E149" s="473">
        <v>108799</v>
      </c>
      <c r="F149" s="473">
        <v>823</v>
      </c>
      <c r="G149" s="473">
        <v>165</v>
      </c>
      <c r="H149" s="474">
        <f t="shared" si="14"/>
        <v>301637</v>
      </c>
    </row>
    <row r="150" spans="2:8" x14ac:dyDescent="0.25">
      <c r="B150" s="468" t="s">
        <v>368</v>
      </c>
      <c r="C150" s="473">
        <v>126319</v>
      </c>
      <c r="D150" s="473">
        <v>309</v>
      </c>
      <c r="E150" s="473">
        <v>71607</v>
      </c>
      <c r="F150" s="473">
        <v>255</v>
      </c>
      <c r="G150" s="473">
        <v>88</v>
      </c>
      <c r="H150" s="474">
        <f t="shared" si="14"/>
        <v>198578</v>
      </c>
    </row>
    <row r="151" spans="2:8" x14ac:dyDescent="0.25">
      <c r="B151" s="468" t="s">
        <v>369</v>
      </c>
      <c r="C151" s="473">
        <v>45116</v>
      </c>
      <c r="D151" s="473">
        <v>111</v>
      </c>
      <c r="E151" s="473">
        <v>25532</v>
      </c>
      <c r="F151" s="473">
        <v>68</v>
      </c>
      <c r="G151" s="473">
        <v>18</v>
      </c>
      <c r="H151" s="474">
        <f t="shared" si="14"/>
        <v>70845</v>
      </c>
    </row>
    <row r="152" spans="2:8" x14ac:dyDescent="0.25">
      <c r="B152" s="468" t="s">
        <v>370</v>
      </c>
      <c r="C152" s="473">
        <v>87714</v>
      </c>
      <c r="D152" s="473">
        <v>249</v>
      </c>
      <c r="E152" s="473">
        <v>47414</v>
      </c>
      <c r="F152" s="473">
        <v>186</v>
      </c>
      <c r="G152" s="473">
        <v>36</v>
      </c>
      <c r="H152" s="474">
        <f t="shared" si="14"/>
        <v>135599</v>
      </c>
    </row>
    <row r="153" spans="2:8" x14ac:dyDescent="0.25">
      <c r="B153" s="468" t="s">
        <v>371</v>
      </c>
      <c r="C153" s="473">
        <v>12109</v>
      </c>
      <c r="D153" s="473">
        <v>29</v>
      </c>
      <c r="E153" s="473">
        <v>6198</v>
      </c>
      <c r="F153" s="473">
        <v>36</v>
      </c>
      <c r="G153" s="473">
        <v>23</v>
      </c>
      <c r="H153" s="474">
        <f t="shared" si="14"/>
        <v>18395</v>
      </c>
    </row>
    <row r="154" spans="2:8" x14ac:dyDescent="0.25">
      <c r="B154" s="468" t="s">
        <v>372</v>
      </c>
      <c r="C154" s="473">
        <v>6788</v>
      </c>
      <c r="D154" s="473">
        <v>15</v>
      </c>
      <c r="E154" s="473">
        <v>3631</v>
      </c>
      <c r="F154" s="473">
        <v>24</v>
      </c>
      <c r="G154" s="473">
        <v>34</v>
      </c>
      <c r="H154" s="474">
        <f t="shared" si="14"/>
        <v>10492</v>
      </c>
    </row>
    <row r="155" spans="2:8" x14ac:dyDescent="0.25">
      <c r="B155" s="468" t="s">
        <v>373</v>
      </c>
      <c r="C155" s="473">
        <v>361367</v>
      </c>
      <c r="D155" s="473">
        <v>1286</v>
      </c>
      <c r="E155" s="473">
        <v>192266</v>
      </c>
      <c r="F155" s="473">
        <v>1012</v>
      </c>
      <c r="G155" s="473">
        <v>288</v>
      </c>
      <c r="H155" s="474">
        <f t="shared" si="14"/>
        <v>556219</v>
      </c>
    </row>
    <row r="156" spans="2:8" ht="18" customHeight="1" x14ac:dyDescent="0.25">
      <c r="B156" s="1246" t="s">
        <v>377</v>
      </c>
      <c r="C156" s="1247">
        <f>SUM(C141:C155)</f>
        <v>1272868</v>
      </c>
      <c r="D156" s="1247">
        <f t="shared" ref="D156:G156" si="15">SUM(D141:D155)</f>
        <v>3749</v>
      </c>
      <c r="E156" s="1247">
        <f t="shared" si="15"/>
        <v>701781</v>
      </c>
      <c r="F156" s="1247">
        <f t="shared" si="15"/>
        <v>3223</v>
      </c>
      <c r="G156" s="1247">
        <f t="shared" si="15"/>
        <v>1138</v>
      </c>
      <c r="H156" s="1248">
        <f t="shared" si="14"/>
        <v>1982759</v>
      </c>
    </row>
    <row r="157" spans="2:8" x14ac:dyDescent="0.25">
      <c r="B157" s="465"/>
    </row>
    <row r="159" spans="2:8" x14ac:dyDescent="0.25">
      <c r="B159" s="1374" t="s">
        <v>8</v>
      </c>
      <c r="C159" s="1374"/>
      <c r="D159" s="1374"/>
      <c r="E159" s="1374"/>
      <c r="F159" s="1374"/>
      <c r="G159" s="1374"/>
      <c r="H159" s="1374"/>
    </row>
    <row r="160" spans="2:8" x14ac:dyDescent="0.25">
      <c r="B160" s="1375">
        <v>42917</v>
      </c>
      <c r="C160" s="1375"/>
      <c r="D160" s="1375"/>
      <c r="E160" s="1375"/>
      <c r="F160" s="1375"/>
      <c r="G160" s="1375"/>
      <c r="H160" s="1375"/>
    </row>
    <row r="161" spans="2:8" ht="25.5" x14ac:dyDescent="0.25">
      <c r="B161" s="1243" t="s">
        <v>46</v>
      </c>
      <c r="C161" s="1244" t="s">
        <v>375</v>
      </c>
      <c r="D161" s="1244" t="s">
        <v>350</v>
      </c>
      <c r="E161" s="1244" t="s">
        <v>351</v>
      </c>
      <c r="F161" s="1244" t="s">
        <v>352</v>
      </c>
      <c r="G161" s="1244" t="s">
        <v>376</v>
      </c>
      <c r="H161" s="1245" t="s">
        <v>27</v>
      </c>
    </row>
    <row r="162" spans="2:8" x14ac:dyDescent="0.25">
      <c r="B162" s="468" t="s">
        <v>359</v>
      </c>
      <c r="C162" s="473">
        <v>17989</v>
      </c>
      <c r="D162" s="473">
        <v>62</v>
      </c>
      <c r="E162" s="473">
        <v>9199</v>
      </c>
      <c r="F162" s="473">
        <v>38</v>
      </c>
      <c r="G162" s="473">
        <v>16</v>
      </c>
      <c r="H162" s="474">
        <f t="shared" ref="H162:H177" si="16">SUM(C162:G162)</f>
        <v>27304</v>
      </c>
    </row>
    <row r="163" spans="2:8" x14ac:dyDescent="0.25">
      <c r="B163" s="468" t="s">
        <v>360</v>
      </c>
      <c r="C163" s="473">
        <v>22661</v>
      </c>
      <c r="D163" s="473">
        <v>54</v>
      </c>
      <c r="E163" s="473">
        <v>11787</v>
      </c>
      <c r="F163" s="473">
        <v>51</v>
      </c>
      <c r="G163" s="473">
        <v>32</v>
      </c>
      <c r="H163" s="474">
        <f t="shared" si="16"/>
        <v>34585</v>
      </c>
    </row>
    <row r="164" spans="2:8" x14ac:dyDescent="0.25">
      <c r="B164" s="468" t="s">
        <v>361</v>
      </c>
      <c r="C164" s="473">
        <v>15155</v>
      </c>
      <c r="D164" s="473">
        <v>54</v>
      </c>
      <c r="E164" s="473">
        <v>7619</v>
      </c>
      <c r="F164" s="473">
        <v>26</v>
      </c>
      <c r="G164" s="473">
        <v>22</v>
      </c>
      <c r="H164" s="474">
        <f t="shared" si="16"/>
        <v>22876</v>
      </c>
    </row>
    <row r="165" spans="2:8" x14ac:dyDescent="0.25">
      <c r="B165" s="468" t="s">
        <v>362</v>
      </c>
      <c r="C165" s="473">
        <v>22944</v>
      </c>
      <c r="D165" s="473">
        <v>74</v>
      </c>
      <c r="E165" s="473">
        <v>11880</v>
      </c>
      <c r="F165" s="473">
        <v>43</v>
      </c>
      <c r="G165" s="473">
        <v>30</v>
      </c>
      <c r="H165" s="474">
        <f t="shared" si="16"/>
        <v>34971</v>
      </c>
    </row>
    <row r="166" spans="2:8" x14ac:dyDescent="0.25">
      <c r="B166" s="468" t="s">
        <v>363</v>
      </c>
      <c r="C166" s="473">
        <v>61955</v>
      </c>
      <c r="D166" s="473">
        <v>152</v>
      </c>
      <c r="E166" s="473">
        <v>33998</v>
      </c>
      <c r="F166" s="473">
        <v>91</v>
      </c>
      <c r="G166" s="473">
        <v>57</v>
      </c>
      <c r="H166" s="474">
        <f t="shared" si="16"/>
        <v>96253</v>
      </c>
    </row>
    <row r="167" spans="2:8" x14ac:dyDescent="0.25">
      <c r="B167" s="468" t="s">
        <v>364</v>
      </c>
      <c r="C167" s="473">
        <v>124191</v>
      </c>
      <c r="D167" s="473">
        <v>304</v>
      </c>
      <c r="E167" s="473">
        <v>67707</v>
      </c>
      <c r="F167" s="473">
        <v>347</v>
      </c>
      <c r="G167" s="473">
        <v>204</v>
      </c>
      <c r="H167" s="474">
        <f t="shared" si="16"/>
        <v>192753</v>
      </c>
    </row>
    <row r="168" spans="2:8" x14ac:dyDescent="0.25">
      <c r="B168" s="468" t="s">
        <v>365</v>
      </c>
      <c r="C168" s="473">
        <v>70580</v>
      </c>
      <c r="D168" s="473">
        <v>165</v>
      </c>
      <c r="E168" s="473">
        <v>40816</v>
      </c>
      <c r="F168" s="473">
        <v>120</v>
      </c>
      <c r="G168" s="473">
        <v>66</v>
      </c>
      <c r="H168" s="474">
        <f t="shared" si="16"/>
        <v>111747</v>
      </c>
    </row>
    <row r="169" spans="2:8" x14ac:dyDescent="0.25">
      <c r="B169" s="468" t="s">
        <v>366</v>
      </c>
      <c r="C169" s="473">
        <v>109188</v>
      </c>
      <c r="D169" s="473">
        <v>271</v>
      </c>
      <c r="E169" s="473">
        <v>64552</v>
      </c>
      <c r="F169" s="473">
        <v>105</v>
      </c>
      <c r="G169" s="473">
        <v>65</v>
      </c>
      <c r="H169" s="474">
        <f t="shared" si="16"/>
        <v>174181</v>
      </c>
    </row>
    <row r="170" spans="2:8" x14ac:dyDescent="0.25">
      <c r="B170" s="468" t="s">
        <v>367</v>
      </c>
      <c r="C170" s="473">
        <v>192190</v>
      </c>
      <c r="D170" s="473">
        <v>482</v>
      </c>
      <c r="E170" s="473">
        <v>109218</v>
      </c>
      <c r="F170" s="473">
        <v>815</v>
      </c>
      <c r="G170" s="473">
        <v>174</v>
      </c>
      <c r="H170" s="474">
        <f t="shared" si="16"/>
        <v>302879</v>
      </c>
    </row>
    <row r="171" spans="2:8" x14ac:dyDescent="0.25">
      <c r="B171" s="468" t="s">
        <v>368</v>
      </c>
      <c r="C171" s="473">
        <v>127142</v>
      </c>
      <c r="D171" s="473">
        <v>310</v>
      </c>
      <c r="E171" s="473">
        <v>72020</v>
      </c>
      <c r="F171" s="473">
        <v>259</v>
      </c>
      <c r="G171" s="473">
        <v>90</v>
      </c>
      <c r="H171" s="474">
        <f t="shared" si="16"/>
        <v>199821</v>
      </c>
    </row>
    <row r="172" spans="2:8" x14ac:dyDescent="0.25">
      <c r="B172" s="468" t="s">
        <v>369</v>
      </c>
      <c r="C172" s="473">
        <v>45327</v>
      </c>
      <c r="D172" s="473">
        <v>90</v>
      </c>
      <c r="E172" s="473">
        <v>25690</v>
      </c>
      <c r="F172" s="473">
        <v>65</v>
      </c>
      <c r="G172" s="473">
        <v>19</v>
      </c>
      <c r="H172" s="474">
        <f t="shared" si="16"/>
        <v>71191</v>
      </c>
    </row>
    <row r="173" spans="2:8" x14ac:dyDescent="0.25">
      <c r="B173" s="468" t="s">
        <v>370</v>
      </c>
      <c r="C173" s="473">
        <v>88178</v>
      </c>
      <c r="D173" s="473">
        <v>231</v>
      </c>
      <c r="E173" s="473">
        <v>47532</v>
      </c>
      <c r="F173" s="473">
        <v>188</v>
      </c>
      <c r="G173" s="473">
        <v>36</v>
      </c>
      <c r="H173" s="474">
        <f t="shared" si="16"/>
        <v>136165</v>
      </c>
    </row>
    <row r="174" spans="2:8" x14ac:dyDescent="0.25">
      <c r="B174" s="468" t="s">
        <v>371</v>
      </c>
      <c r="C174" s="473">
        <v>12179</v>
      </c>
      <c r="D174" s="473">
        <v>18</v>
      </c>
      <c r="E174" s="473">
        <v>6238</v>
      </c>
      <c r="F174" s="473">
        <v>34</v>
      </c>
      <c r="G174" s="473">
        <v>25</v>
      </c>
      <c r="H174" s="474">
        <f t="shared" si="16"/>
        <v>18494</v>
      </c>
    </row>
    <row r="175" spans="2:8" x14ac:dyDescent="0.25">
      <c r="B175" s="468" t="s">
        <v>372</v>
      </c>
      <c r="C175" s="473">
        <v>6818</v>
      </c>
      <c r="D175" s="473">
        <v>16</v>
      </c>
      <c r="E175" s="473">
        <v>3642</v>
      </c>
      <c r="F175" s="473">
        <v>24</v>
      </c>
      <c r="G175" s="473">
        <v>34</v>
      </c>
      <c r="H175" s="474">
        <f t="shared" si="16"/>
        <v>10534</v>
      </c>
    </row>
    <row r="176" spans="2:8" x14ac:dyDescent="0.25">
      <c r="B176" s="468" t="s">
        <v>373</v>
      </c>
      <c r="C176" s="473">
        <v>362364</v>
      </c>
      <c r="D176" s="473">
        <v>1186</v>
      </c>
      <c r="E176" s="473">
        <v>192537</v>
      </c>
      <c r="F176" s="473">
        <v>1004</v>
      </c>
      <c r="G176" s="473">
        <v>298</v>
      </c>
      <c r="H176" s="474">
        <f t="shared" si="16"/>
        <v>557389</v>
      </c>
    </row>
    <row r="177" spans="2:8" x14ac:dyDescent="0.25">
      <c r="B177" s="1246" t="s">
        <v>377</v>
      </c>
      <c r="C177" s="1247">
        <f>SUM(C162:C176)</f>
        <v>1278861</v>
      </c>
      <c r="D177" s="1248">
        <f t="shared" ref="D177:G177" si="17">SUM(D162:D176)</f>
        <v>3469</v>
      </c>
      <c r="E177" s="1247">
        <f t="shared" si="17"/>
        <v>704435</v>
      </c>
      <c r="F177" s="1247">
        <f t="shared" si="17"/>
        <v>3210</v>
      </c>
      <c r="G177" s="1247">
        <f t="shared" si="17"/>
        <v>1168</v>
      </c>
      <c r="H177" s="1248">
        <f t="shared" si="16"/>
        <v>1991143</v>
      </c>
    </row>
    <row r="181" spans="2:8" x14ac:dyDescent="0.25">
      <c r="B181" s="1374" t="s">
        <v>8</v>
      </c>
      <c r="C181" s="1374"/>
      <c r="D181" s="1374"/>
      <c r="E181" s="1374"/>
      <c r="F181" s="1374"/>
      <c r="G181" s="1374"/>
      <c r="H181" s="1374"/>
    </row>
    <row r="182" spans="2:8" x14ac:dyDescent="0.25">
      <c r="B182" s="1375">
        <v>42948</v>
      </c>
      <c r="C182" s="1375"/>
      <c r="D182" s="1375"/>
      <c r="E182" s="1375"/>
      <c r="F182" s="1375"/>
      <c r="G182" s="1375"/>
      <c r="H182" s="1375"/>
    </row>
    <row r="183" spans="2:8" ht="25.5" x14ac:dyDescent="0.25">
      <c r="B183" s="1243" t="s">
        <v>46</v>
      </c>
      <c r="C183" s="1244" t="s">
        <v>375</v>
      </c>
      <c r="D183" s="1244" t="s">
        <v>350</v>
      </c>
      <c r="E183" s="1244" t="s">
        <v>351</v>
      </c>
      <c r="F183" s="1244" t="s">
        <v>352</v>
      </c>
      <c r="G183" s="1244" t="s">
        <v>376</v>
      </c>
      <c r="H183" s="1245" t="s">
        <v>27</v>
      </c>
    </row>
    <row r="184" spans="2:8" x14ac:dyDescent="0.25">
      <c r="B184" s="468" t="s">
        <v>359</v>
      </c>
      <c r="C184" s="473">
        <v>18077</v>
      </c>
      <c r="D184" s="473">
        <v>57</v>
      </c>
      <c r="E184" s="473">
        <v>9255</v>
      </c>
      <c r="F184" s="473">
        <v>39</v>
      </c>
      <c r="G184" s="473">
        <v>17</v>
      </c>
      <c r="H184" s="474">
        <f t="shared" ref="H184:H199" si="18">SUM(C184:G184)</f>
        <v>27445</v>
      </c>
    </row>
    <row r="185" spans="2:8" x14ac:dyDescent="0.25">
      <c r="B185" s="468" t="s">
        <v>360</v>
      </c>
      <c r="C185" s="473">
        <v>22617</v>
      </c>
      <c r="D185" s="473">
        <v>69</v>
      </c>
      <c r="E185" s="473">
        <v>11763</v>
      </c>
      <c r="F185" s="473">
        <v>51</v>
      </c>
      <c r="G185" s="473">
        <v>32</v>
      </c>
      <c r="H185" s="474">
        <f t="shared" si="18"/>
        <v>34532</v>
      </c>
    </row>
    <row r="186" spans="2:8" x14ac:dyDescent="0.25">
      <c r="B186" s="468" t="s">
        <v>361</v>
      </c>
      <c r="C186" s="473">
        <v>15290</v>
      </c>
      <c r="D186" s="473">
        <v>55</v>
      </c>
      <c r="E186" s="473">
        <v>7718</v>
      </c>
      <c r="F186" s="473">
        <v>28</v>
      </c>
      <c r="G186" s="473">
        <v>25</v>
      </c>
      <c r="H186" s="474">
        <f t="shared" si="18"/>
        <v>23116</v>
      </c>
    </row>
    <row r="187" spans="2:8" x14ac:dyDescent="0.25">
      <c r="B187" s="468" t="s">
        <v>362</v>
      </c>
      <c r="C187" s="473">
        <v>23076</v>
      </c>
      <c r="D187" s="473">
        <v>58</v>
      </c>
      <c r="E187" s="473">
        <v>11913</v>
      </c>
      <c r="F187" s="473">
        <v>44</v>
      </c>
      <c r="G187" s="473">
        <v>29</v>
      </c>
      <c r="H187" s="474">
        <f t="shared" si="18"/>
        <v>35120</v>
      </c>
    </row>
    <row r="188" spans="2:8" x14ac:dyDescent="0.25">
      <c r="B188" s="468" t="s">
        <v>363</v>
      </c>
      <c r="C188" s="473">
        <v>62526</v>
      </c>
      <c r="D188" s="473">
        <v>165</v>
      </c>
      <c r="E188" s="473">
        <v>34336</v>
      </c>
      <c r="F188" s="473">
        <v>94</v>
      </c>
      <c r="G188" s="473">
        <v>55</v>
      </c>
      <c r="H188" s="474">
        <f t="shared" si="18"/>
        <v>97176</v>
      </c>
    </row>
    <row r="189" spans="2:8" x14ac:dyDescent="0.25">
      <c r="B189" s="468" t="s">
        <v>364</v>
      </c>
      <c r="C189" s="473">
        <v>124715</v>
      </c>
      <c r="D189" s="473">
        <v>339</v>
      </c>
      <c r="E189" s="473">
        <v>68023</v>
      </c>
      <c r="F189" s="473">
        <v>345</v>
      </c>
      <c r="G189" s="473">
        <v>202</v>
      </c>
      <c r="H189" s="474">
        <f t="shared" si="18"/>
        <v>193624</v>
      </c>
    </row>
    <row r="190" spans="2:8" x14ac:dyDescent="0.25">
      <c r="B190" s="468" t="s">
        <v>365</v>
      </c>
      <c r="C190" s="473">
        <v>70868</v>
      </c>
      <c r="D190" s="473">
        <v>161</v>
      </c>
      <c r="E190" s="473">
        <v>40910</v>
      </c>
      <c r="F190" s="473">
        <v>117</v>
      </c>
      <c r="G190" s="473">
        <v>66</v>
      </c>
      <c r="H190" s="474">
        <f t="shared" si="18"/>
        <v>112122</v>
      </c>
    </row>
    <row r="191" spans="2:8" x14ac:dyDescent="0.25">
      <c r="B191" s="468" t="s">
        <v>366</v>
      </c>
      <c r="C191" s="473">
        <v>109599</v>
      </c>
      <c r="D191" s="473">
        <v>280</v>
      </c>
      <c r="E191" s="473">
        <v>64703</v>
      </c>
      <c r="F191" s="473">
        <v>111</v>
      </c>
      <c r="G191" s="473">
        <v>65</v>
      </c>
      <c r="H191" s="474">
        <f t="shared" si="18"/>
        <v>174758</v>
      </c>
    </row>
    <row r="192" spans="2:8" x14ac:dyDescent="0.25">
      <c r="B192" s="468" t="s">
        <v>367</v>
      </c>
      <c r="C192" s="473">
        <v>192898</v>
      </c>
      <c r="D192" s="473">
        <v>480</v>
      </c>
      <c r="E192" s="473">
        <v>109489</v>
      </c>
      <c r="F192" s="473">
        <v>828</v>
      </c>
      <c r="G192" s="473">
        <v>184</v>
      </c>
      <c r="H192" s="474">
        <f t="shared" si="18"/>
        <v>303879</v>
      </c>
    </row>
    <row r="193" spans="2:8" x14ac:dyDescent="0.25">
      <c r="B193" s="468" t="s">
        <v>368</v>
      </c>
      <c r="C193" s="473">
        <v>127437</v>
      </c>
      <c r="D193" s="473">
        <v>321</v>
      </c>
      <c r="E193" s="473">
        <v>72121</v>
      </c>
      <c r="F193" s="473">
        <v>258</v>
      </c>
      <c r="G193" s="473">
        <v>94</v>
      </c>
      <c r="H193" s="474">
        <f t="shared" si="18"/>
        <v>200231</v>
      </c>
    </row>
    <row r="194" spans="2:8" x14ac:dyDescent="0.25">
      <c r="B194" s="468" t="s">
        <v>369</v>
      </c>
      <c r="C194" s="473">
        <v>45483</v>
      </c>
      <c r="D194" s="473">
        <v>91</v>
      </c>
      <c r="E194" s="473">
        <v>25724</v>
      </c>
      <c r="F194" s="473">
        <v>63</v>
      </c>
      <c r="G194" s="473">
        <v>19</v>
      </c>
      <c r="H194" s="474">
        <f t="shared" si="18"/>
        <v>71380</v>
      </c>
    </row>
    <row r="195" spans="2:8" x14ac:dyDescent="0.25">
      <c r="B195" s="468" t="s">
        <v>370</v>
      </c>
      <c r="C195" s="473">
        <v>88359</v>
      </c>
      <c r="D195" s="473">
        <v>241</v>
      </c>
      <c r="E195" s="473">
        <v>47446</v>
      </c>
      <c r="F195" s="473">
        <v>190</v>
      </c>
      <c r="G195" s="473">
        <v>37</v>
      </c>
      <c r="H195" s="474">
        <f t="shared" si="18"/>
        <v>136273</v>
      </c>
    </row>
    <row r="196" spans="2:8" x14ac:dyDescent="0.25">
      <c r="B196" s="468" t="s">
        <v>371</v>
      </c>
      <c r="C196" s="473">
        <v>12144</v>
      </c>
      <c r="D196" s="473">
        <v>17</v>
      </c>
      <c r="E196" s="473">
        <v>6218</v>
      </c>
      <c r="F196" s="473">
        <v>34</v>
      </c>
      <c r="G196" s="473">
        <v>25</v>
      </c>
      <c r="H196" s="474">
        <f t="shared" si="18"/>
        <v>18438</v>
      </c>
    </row>
    <row r="197" spans="2:8" x14ac:dyDescent="0.25">
      <c r="B197" s="468" t="s">
        <v>372</v>
      </c>
      <c r="C197" s="473">
        <v>6810</v>
      </c>
      <c r="D197" s="473">
        <v>12</v>
      </c>
      <c r="E197" s="473">
        <v>3638</v>
      </c>
      <c r="F197" s="473">
        <v>27</v>
      </c>
      <c r="G197" s="473">
        <v>37</v>
      </c>
      <c r="H197" s="474">
        <f t="shared" si="18"/>
        <v>10524</v>
      </c>
    </row>
    <row r="198" spans="2:8" x14ac:dyDescent="0.25">
      <c r="B198" s="468" t="s">
        <v>373</v>
      </c>
      <c r="C198" s="473">
        <v>363601</v>
      </c>
      <c r="D198" s="473">
        <v>1281</v>
      </c>
      <c r="E198" s="473">
        <v>192970</v>
      </c>
      <c r="F198" s="473">
        <v>1016</v>
      </c>
      <c r="G198" s="473">
        <v>300</v>
      </c>
      <c r="H198" s="474">
        <f t="shared" si="18"/>
        <v>559168</v>
      </c>
    </row>
    <row r="199" spans="2:8" x14ac:dyDescent="0.25">
      <c r="B199" s="1246" t="s">
        <v>377</v>
      </c>
      <c r="C199" s="1247">
        <f>SUM(C184:C198)</f>
        <v>1283500</v>
      </c>
      <c r="D199" s="1247">
        <f t="shared" ref="D199:G199" si="19">SUM(D184:D198)</f>
        <v>3627</v>
      </c>
      <c r="E199" s="1247">
        <f t="shared" si="19"/>
        <v>706227</v>
      </c>
      <c r="F199" s="1247">
        <f t="shared" si="19"/>
        <v>3245</v>
      </c>
      <c r="G199" s="1247">
        <f t="shared" si="19"/>
        <v>1187</v>
      </c>
      <c r="H199" s="1248">
        <f t="shared" si="18"/>
        <v>1997786</v>
      </c>
    </row>
    <row r="203" spans="2:8" x14ac:dyDescent="0.25">
      <c r="B203" s="1374" t="s">
        <v>8</v>
      </c>
      <c r="C203" s="1374"/>
      <c r="D203" s="1374"/>
      <c r="E203" s="1374"/>
      <c r="F203" s="1374"/>
      <c r="G203" s="1374"/>
      <c r="H203" s="1374"/>
    </row>
    <row r="204" spans="2:8" x14ac:dyDescent="0.25">
      <c r="B204" s="1375">
        <v>42979</v>
      </c>
      <c r="C204" s="1375"/>
      <c r="D204" s="1375"/>
      <c r="E204" s="1375"/>
      <c r="F204" s="1375"/>
      <c r="G204" s="1375"/>
      <c r="H204" s="1375"/>
    </row>
    <row r="205" spans="2:8" ht="25.5" x14ac:dyDescent="0.25">
      <c r="B205" s="1243" t="s">
        <v>46</v>
      </c>
      <c r="C205" s="1244" t="s">
        <v>375</v>
      </c>
      <c r="D205" s="1244" t="s">
        <v>350</v>
      </c>
      <c r="E205" s="1244" t="s">
        <v>351</v>
      </c>
      <c r="F205" s="1244" t="s">
        <v>352</v>
      </c>
      <c r="G205" s="1244" t="s">
        <v>376</v>
      </c>
      <c r="H205" s="1245" t="s">
        <v>27</v>
      </c>
    </row>
    <row r="206" spans="2:8" x14ac:dyDescent="0.25">
      <c r="B206" s="468" t="s">
        <v>359</v>
      </c>
      <c r="C206" s="473">
        <v>18116</v>
      </c>
      <c r="D206" s="473">
        <v>53</v>
      </c>
      <c r="E206" s="473">
        <v>9268</v>
      </c>
      <c r="F206" s="473">
        <v>43</v>
      </c>
      <c r="G206" s="473">
        <v>18</v>
      </c>
      <c r="H206" s="474">
        <f t="shared" ref="H206:H220" si="20">SUM(C206:G206)</f>
        <v>27498</v>
      </c>
    </row>
    <row r="207" spans="2:8" x14ac:dyDescent="0.25">
      <c r="B207" s="468" t="s">
        <v>360</v>
      </c>
      <c r="C207" s="473">
        <v>22635</v>
      </c>
      <c r="D207" s="473">
        <v>65</v>
      </c>
      <c r="E207" s="473">
        <v>11762</v>
      </c>
      <c r="F207" s="473">
        <v>51</v>
      </c>
      <c r="G207" s="473">
        <v>32</v>
      </c>
      <c r="H207" s="474">
        <f t="shared" si="20"/>
        <v>34545</v>
      </c>
    </row>
    <row r="208" spans="2:8" x14ac:dyDescent="0.25">
      <c r="B208" s="468" t="s">
        <v>361</v>
      </c>
      <c r="C208" s="473">
        <v>15381</v>
      </c>
      <c r="D208" s="473">
        <v>40</v>
      </c>
      <c r="E208" s="473">
        <v>7775</v>
      </c>
      <c r="F208" s="473">
        <v>27</v>
      </c>
      <c r="G208" s="473">
        <v>26</v>
      </c>
      <c r="H208" s="474">
        <f t="shared" si="20"/>
        <v>23249</v>
      </c>
    </row>
    <row r="209" spans="2:8" x14ac:dyDescent="0.25">
      <c r="B209" s="468" t="s">
        <v>362</v>
      </c>
      <c r="C209" s="473">
        <v>23202</v>
      </c>
      <c r="D209" s="473">
        <v>61</v>
      </c>
      <c r="E209" s="473">
        <v>11964</v>
      </c>
      <c r="F209" s="473">
        <v>43</v>
      </c>
      <c r="G209" s="473">
        <v>29</v>
      </c>
      <c r="H209" s="474">
        <f t="shared" si="20"/>
        <v>35299</v>
      </c>
    </row>
    <row r="210" spans="2:8" x14ac:dyDescent="0.25">
      <c r="B210" s="468" t="s">
        <v>363</v>
      </c>
      <c r="C210" s="473">
        <v>62596</v>
      </c>
      <c r="D210" s="473">
        <v>151</v>
      </c>
      <c r="E210" s="473">
        <v>34360</v>
      </c>
      <c r="F210" s="473">
        <v>95</v>
      </c>
      <c r="G210" s="473">
        <v>57</v>
      </c>
      <c r="H210" s="474">
        <f t="shared" si="20"/>
        <v>97259</v>
      </c>
    </row>
    <row r="211" spans="2:8" x14ac:dyDescent="0.25">
      <c r="B211" s="468" t="s">
        <v>364</v>
      </c>
      <c r="C211" s="473">
        <v>125104</v>
      </c>
      <c r="D211" s="473">
        <v>278</v>
      </c>
      <c r="E211" s="473">
        <v>68210</v>
      </c>
      <c r="F211" s="473">
        <v>349</v>
      </c>
      <c r="G211" s="473">
        <v>212</v>
      </c>
      <c r="H211" s="474">
        <f t="shared" si="20"/>
        <v>194153</v>
      </c>
    </row>
    <row r="212" spans="2:8" x14ac:dyDescent="0.25">
      <c r="B212" s="468" t="s">
        <v>365</v>
      </c>
      <c r="C212" s="473">
        <v>71257</v>
      </c>
      <c r="D212" s="473">
        <v>177</v>
      </c>
      <c r="E212" s="473">
        <v>41095</v>
      </c>
      <c r="F212" s="473">
        <v>118</v>
      </c>
      <c r="G212" s="473">
        <v>67</v>
      </c>
      <c r="H212" s="474">
        <f t="shared" si="20"/>
        <v>112714</v>
      </c>
    </row>
    <row r="213" spans="2:8" x14ac:dyDescent="0.25">
      <c r="B213" s="468" t="s">
        <v>366</v>
      </c>
      <c r="C213" s="473">
        <v>110040</v>
      </c>
      <c r="D213" s="473">
        <v>283</v>
      </c>
      <c r="E213" s="473">
        <v>64902</v>
      </c>
      <c r="F213" s="473">
        <v>110</v>
      </c>
      <c r="G213" s="473">
        <v>67</v>
      </c>
      <c r="H213" s="474">
        <f t="shared" si="20"/>
        <v>175402</v>
      </c>
    </row>
    <row r="214" spans="2:8" x14ac:dyDescent="0.25">
      <c r="B214" s="468" t="s">
        <v>367</v>
      </c>
      <c r="C214" s="473">
        <v>193587</v>
      </c>
      <c r="D214" s="473">
        <v>477</v>
      </c>
      <c r="E214" s="473">
        <v>109795</v>
      </c>
      <c r="F214" s="473">
        <v>831</v>
      </c>
      <c r="G214" s="473">
        <v>194</v>
      </c>
      <c r="H214" s="474">
        <f t="shared" si="20"/>
        <v>304884</v>
      </c>
    </row>
    <row r="215" spans="2:8" x14ac:dyDescent="0.25">
      <c r="B215" s="468" t="s">
        <v>368</v>
      </c>
      <c r="C215" s="473">
        <v>127920</v>
      </c>
      <c r="D215" s="473">
        <v>328</v>
      </c>
      <c r="E215" s="473">
        <v>72346</v>
      </c>
      <c r="F215" s="473">
        <v>264</v>
      </c>
      <c r="G215" s="473">
        <v>92</v>
      </c>
      <c r="H215" s="474">
        <f t="shared" si="20"/>
        <v>200950</v>
      </c>
    </row>
    <row r="216" spans="2:8" x14ac:dyDescent="0.25">
      <c r="B216" s="468" t="s">
        <v>369</v>
      </c>
      <c r="C216" s="473">
        <v>45537</v>
      </c>
      <c r="D216" s="473">
        <v>90</v>
      </c>
      <c r="E216" s="473">
        <v>25736</v>
      </c>
      <c r="F216" s="473">
        <v>58</v>
      </c>
      <c r="G216" s="473">
        <v>20</v>
      </c>
      <c r="H216" s="474">
        <f t="shared" si="20"/>
        <v>71441</v>
      </c>
    </row>
    <row r="217" spans="2:8" x14ac:dyDescent="0.25">
      <c r="B217" s="468" t="s">
        <v>370</v>
      </c>
      <c r="C217" s="473">
        <v>88635</v>
      </c>
      <c r="D217" s="473">
        <v>247</v>
      </c>
      <c r="E217" s="473">
        <v>47558</v>
      </c>
      <c r="F217" s="473">
        <v>193</v>
      </c>
      <c r="G217" s="473">
        <v>39</v>
      </c>
      <c r="H217" s="474">
        <f t="shared" si="20"/>
        <v>136672</v>
      </c>
    </row>
    <row r="218" spans="2:8" x14ac:dyDescent="0.25">
      <c r="B218" s="468" t="s">
        <v>371</v>
      </c>
      <c r="C218" s="473">
        <v>12171</v>
      </c>
      <c r="D218" s="473">
        <v>29</v>
      </c>
      <c r="E218" s="473">
        <v>6221</v>
      </c>
      <c r="F218" s="473">
        <v>34</v>
      </c>
      <c r="G218" s="473">
        <v>27</v>
      </c>
      <c r="H218" s="474">
        <f t="shared" si="20"/>
        <v>18482</v>
      </c>
    </row>
    <row r="219" spans="2:8" x14ac:dyDescent="0.25">
      <c r="B219" s="468" t="s">
        <v>372</v>
      </c>
      <c r="C219" s="473">
        <v>6823</v>
      </c>
      <c r="D219" s="473">
        <v>15</v>
      </c>
      <c r="E219" s="473">
        <v>3637</v>
      </c>
      <c r="F219" s="473">
        <v>28</v>
      </c>
      <c r="G219" s="473">
        <v>36</v>
      </c>
      <c r="H219" s="474">
        <f t="shared" si="20"/>
        <v>10539</v>
      </c>
    </row>
    <row r="220" spans="2:8" x14ac:dyDescent="0.25">
      <c r="B220" s="468" t="s">
        <v>373</v>
      </c>
      <c r="C220" s="473">
        <v>364445</v>
      </c>
      <c r="D220" s="473">
        <v>1266</v>
      </c>
      <c r="E220" s="473">
        <v>193206</v>
      </c>
      <c r="F220" s="473">
        <v>1025</v>
      </c>
      <c r="G220" s="473">
        <v>312</v>
      </c>
      <c r="H220" s="474">
        <f t="shared" si="20"/>
        <v>560254</v>
      </c>
    </row>
    <row r="221" spans="2:8" x14ac:dyDescent="0.25">
      <c r="B221" s="1246" t="s">
        <v>377</v>
      </c>
      <c r="C221" s="1247">
        <f>SUM(C206:C220)</f>
        <v>1287449</v>
      </c>
      <c r="D221" s="1247">
        <f t="shared" ref="D221:H221" si="21">SUM(D206:D220)</f>
        <v>3560</v>
      </c>
      <c r="E221" s="1247">
        <f t="shared" si="21"/>
        <v>707835</v>
      </c>
      <c r="F221" s="1247">
        <f t="shared" si="21"/>
        <v>3269</v>
      </c>
      <c r="G221" s="1247">
        <f t="shared" si="21"/>
        <v>1228</v>
      </c>
      <c r="H221" s="1248">
        <f t="shared" si="21"/>
        <v>2003341</v>
      </c>
    </row>
    <row r="224" spans="2:8" x14ac:dyDescent="0.25">
      <c r="B224" s="1374" t="s">
        <v>8</v>
      </c>
      <c r="C224" s="1374"/>
      <c r="D224" s="1374"/>
      <c r="E224" s="1374"/>
      <c r="F224" s="1374"/>
      <c r="G224" s="1374"/>
      <c r="H224" s="1374"/>
    </row>
    <row r="225" spans="2:8" x14ac:dyDescent="0.25">
      <c r="B225" s="1375">
        <v>43009</v>
      </c>
      <c r="C225" s="1375"/>
      <c r="D225" s="1375"/>
      <c r="E225" s="1375"/>
      <c r="F225" s="1375"/>
      <c r="G225" s="1375"/>
      <c r="H225" s="1375"/>
    </row>
    <row r="226" spans="2:8" ht="25.5" x14ac:dyDescent="0.25">
      <c r="B226" s="1243" t="s">
        <v>46</v>
      </c>
      <c r="C226" s="1244" t="s">
        <v>375</v>
      </c>
      <c r="D226" s="1244" t="s">
        <v>350</v>
      </c>
      <c r="E226" s="1244" t="s">
        <v>351</v>
      </c>
      <c r="F226" s="1244" t="s">
        <v>352</v>
      </c>
      <c r="G226" s="1244" t="s">
        <v>376</v>
      </c>
      <c r="H226" s="1245" t="s">
        <v>27</v>
      </c>
    </row>
    <row r="227" spans="2:8" x14ac:dyDescent="0.25">
      <c r="B227" s="468" t="s">
        <v>359</v>
      </c>
      <c r="C227" s="473">
        <v>18273</v>
      </c>
      <c r="D227" s="473">
        <v>63</v>
      </c>
      <c r="E227" s="473">
        <v>9333</v>
      </c>
      <c r="F227" s="473">
        <v>44</v>
      </c>
      <c r="G227" s="473">
        <v>16</v>
      </c>
      <c r="H227" s="474">
        <f t="shared" ref="H227:H242" si="22">SUM(C227:G227)</f>
        <v>27729</v>
      </c>
    </row>
    <row r="228" spans="2:8" x14ac:dyDescent="0.25">
      <c r="B228" s="468" t="s">
        <v>360</v>
      </c>
      <c r="C228" s="473">
        <v>22916</v>
      </c>
      <c r="D228" s="473">
        <v>65</v>
      </c>
      <c r="E228" s="473">
        <v>11923</v>
      </c>
      <c r="F228" s="473">
        <v>53</v>
      </c>
      <c r="G228" s="473">
        <v>34</v>
      </c>
      <c r="H228" s="474">
        <f t="shared" si="22"/>
        <v>34991</v>
      </c>
    </row>
    <row r="229" spans="2:8" x14ac:dyDescent="0.25">
      <c r="B229" s="468" t="s">
        <v>361</v>
      </c>
      <c r="C229" s="473">
        <v>15529</v>
      </c>
      <c r="D229" s="473">
        <v>36</v>
      </c>
      <c r="E229" s="473">
        <v>7859</v>
      </c>
      <c r="F229" s="473">
        <v>27</v>
      </c>
      <c r="G229" s="473">
        <v>28</v>
      </c>
      <c r="H229" s="474">
        <f t="shared" si="22"/>
        <v>23479</v>
      </c>
    </row>
    <row r="230" spans="2:8" x14ac:dyDescent="0.25">
      <c r="B230" s="468" t="s">
        <v>362</v>
      </c>
      <c r="C230" s="473">
        <v>23332</v>
      </c>
      <c r="D230" s="473">
        <v>63</v>
      </c>
      <c r="E230" s="473">
        <v>12045</v>
      </c>
      <c r="F230" s="473">
        <v>43</v>
      </c>
      <c r="G230" s="473">
        <v>28</v>
      </c>
      <c r="H230" s="474">
        <f t="shared" si="22"/>
        <v>35511</v>
      </c>
    </row>
    <row r="231" spans="2:8" x14ac:dyDescent="0.25">
      <c r="B231" s="468" t="s">
        <v>363</v>
      </c>
      <c r="C231" s="473">
        <v>63295</v>
      </c>
      <c r="D231" s="473">
        <v>156</v>
      </c>
      <c r="E231" s="473">
        <v>34651</v>
      </c>
      <c r="F231" s="473">
        <v>96</v>
      </c>
      <c r="G231" s="473">
        <v>60</v>
      </c>
      <c r="H231" s="474">
        <f t="shared" si="22"/>
        <v>98258</v>
      </c>
    </row>
    <row r="232" spans="2:8" x14ac:dyDescent="0.25">
      <c r="B232" s="468" t="s">
        <v>364</v>
      </c>
      <c r="C232" s="473">
        <v>125991</v>
      </c>
      <c r="D232" s="473">
        <v>249</v>
      </c>
      <c r="E232" s="473">
        <v>68535</v>
      </c>
      <c r="F232" s="473">
        <v>350</v>
      </c>
      <c r="G232" s="473">
        <v>213</v>
      </c>
      <c r="H232" s="474">
        <f t="shared" si="22"/>
        <v>195338</v>
      </c>
    </row>
    <row r="233" spans="2:8" x14ac:dyDescent="0.25">
      <c r="B233" s="468" t="s">
        <v>365</v>
      </c>
      <c r="C233" s="473">
        <v>71736</v>
      </c>
      <c r="D233" s="473">
        <v>165</v>
      </c>
      <c r="E233" s="473">
        <v>41316</v>
      </c>
      <c r="F233" s="473">
        <v>120</v>
      </c>
      <c r="G233" s="473">
        <v>68</v>
      </c>
      <c r="H233" s="474">
        <f t="shared" si="22"/>
        <v>113405</v>
      </c>
    </row>
    <row r="234" spans="2:8" x14ac:dyDescent="0.25">
      <c r="B234" s="468" t="s">
        <v>366</v>
      </c>
      <c r="C234" s="473">
        <v>110597</v>
      </c>
      <c r="D234" s="473">
        <v>279</v>
      </c>
      <c r="E234" s="473">
        <v>65101</v>
      </c>
      <c r="F234" s="473">
        <v>107</v>
      </c>
      <c r="G234" s="473">
        <v>63</v>
      </c>
      <c r="H234" s="474">
        <f t="shared" si="22"/>
        <v>176147</v>
      </c>
    </row>
    <row r="235" spans="2:8" x14ac:dyDescent="0.25">
      <c r="B235" s="468" t="s">
        <v>367</v>
      </c>
      <c r="C235" s="473">
        <v>194497</v>
      </c>
      <c r="D235" s="473">
        <v>483</v>
      </c>
      <c r="E235" s="473">
        <v>110231</v>
      </c>
      <c r="F235" s="473">
        <v>838</v>
      </c>
      <c r="G235" s="473">
        <v>201</v>
      </c>
      <c r="H235" s="474">
        <f t="shared" si="22"/>
        <v>306250</v>
      </c>
    </row>
    <row r="236" spans="2:8" x14ac:dyDescent="0.25">
      <c r="B236" s="468" t="s">
        <v>368</v>
      </c>
      <c r="C236" s="473">
        <v>128471</v>
      </c>
      <c r="D236" s="473">
        <v>313</v>
      </c>
      <c r="E236" s="473">
        <v>72671</v>
      </c>
      <c r="F236" s="473">
        <v>261</v>
      </c>
      <c r="G236" s="473">
        <v>93</v>
      </c>
      <c r="H236" s="474">
        <f t="shared" si="22"/>
        <v>201809</v>
      </c>
    </row>
    <row r="237" spans="2:8" x14ac:dyDescent="0.25">
      <c r="B237" s="468" t="s">
        <v>369</v>
      </c>
      <c r="C237" s="473">
        <v>45738</v>
      </c>
      <c r="D237" s="473">
        <v>89</v>
      </c>
      <c r="E237" s="473">
        <v>25778</v>
      </c>
      <c r="F237" s="473">
        <v>58</v>
      </c>
      <c r="G237" s="473">
        <v>22</v>
      </c>
      <c r="H237" s="474">
        <f t="shared" si="22"/>
        <v>71685</v>
      </c>
    </row>
    <row r="238" spans="2:8" x14ac:dyDescent="0.25">
      <c r="B238" s="468" t="s">
        <v>370</v>
      </c>
      <c r="C238" s="473">
        <v>88816</v>
      </c>
      <c r="D238" s="473">
        <v>234</v>
      </c>
      <c r="E238" s="473">
        <v>47586</v>
      </c>
      <c r="F238" s="473">
        <v>193</v>
      </c>
      <c r="G238" s="473">
        <v>38</v>
      </c>
      <c r="H238" s="474">
        <f t="shared" si="22"/>
        <v>136867</v>
      </c>
    </row>
    <row r="239" spans="2:8" x14ac:dyDescent="0.25">
      <c r="B239" s="468" t="s">
        <v>371</v>
      </c>
      <c r="C239" s="473">
        <v>12207</v>
      </c>
      <c r="D239" s="473">
        <v>28</v>
      </c>
      <c r="E239" s="473">
        <v>6259</v>
      </c>
      <c r="F239" s="473">
        <v>38</v>
      </c>
      <c r="G239" s="473">
        <v>29</v>
      </c>
      <c r="H239" s="474">
        <f t="shared" si="22"/>
        <v>18561</v>
      </c>
    </row>
    <row r="240" spans="2:8" x14ac:dyDescent="0.25">
      <c r="B240" s="468" t="s">
        <v>372</v>
      </c>
      <c r="C240" s="473">
        <v>6824</v>
      </c>
      <c r="D240" s="473">
        <v>19</v>
      </c>
      <c r="E240" s="473">
        <v>3627</v>
      </c>
      <c r="F240" s="473">
        <v>29</v>
      </c>
      <c r="G240" s="473">
        <v>36</v>
      </c>
      <c r="H240" s="474">
        <f t="shared" si="22"/>
        <v>10535</v>
      </c>
    </row>
    <row r="241" spans="2:8" x14ac:dyDescent="0.25">
      <c r="B241" s="468" t="s">
        <v>373</v>
      </c>
      <c r="C241" s="473">
        <v>366869</v>
      </c>
      <c r="D241" s="473">
        <v>1210</v>
      </c>
      <c r="E241" s="473">
        <v>194249</v>
      </c>
      <c r="F241" s="473">
        <v>1026</v>
      </c>
      <c r="G241" s="473">
        <v>310</v>
      </c>
      <c r="H241" s="474">
        <f t="shared" si="22"/>
        <v>563664</v>
      </c>
    </row>
    <row r="242" spans="2:8" x14ac:dyDescent="0.25">
      <c r="B242" s="1246" t="s">
        <v>377</v>
      </c>
      <c r="C242" s="1247">
        <f>SUM(C227:C241)</f>
        <v>1295091</v>
      </c>
      <c r="D242" s="1247">
        <f t="shared" ref="D242:G242" si="23">SUM(D227:D241)</f>
        <v>3452</v>
      </c>
      <c r="E242" s="1247">
        <f t="shared" si="23"/>
        <v>711164</v>
      </c>
      <c r="F242" s="1247">
        <f t="shared" si="23"/>
        <v>3283</v>
      </c>
      <c r="G242" s="1247">
        <f t="shared" si="23"/>
        <v>1239</v>
      </c>
      <c r="H242" s="1248">
        <f t="shared" si="22"/>
        <v>2014229</v>
      </c>
    </row>
    <row r="245" spans="2:8" x14ac:dyDescent="0.25">
      <c r="B245" s="1374" t="s">
        <v>8</v>
      </c>
      <c r="C245" s="1374"/>
      <c r="D245" s="1374"/>
      <c r="E245" s="1374"/>
      <c r="F245" s="1374"/>
      <c r="G245" s="1374"/>
      <c r="H245" s="1374"/>
    </row>
    <row r="246" spans="2:8" x14ac:dyDescent="0.25">
      <c r="B246" s="1375">
        <v>43040</v>
      </c>
      <c r="C246" s="1375"/>
      <c r="D246" s="1375"/>
      <c r="E246" s="1375"/>
      <c r="F246" s="1375"/>
      <c r="G246" s="1375"/>
      <c r="H246" s="1375"/>
    </row>
    <row r="247" spans="2:8" ht="25.5" x14ac:dyDescent="0.25">
      <c r="B247" s="1243" t="s">
        <v>46</v>
      </c>
      <c r="C247" s="1244" t="s">
        <v>375</v>
      </c>
      <c r="D247" s="1244" t="s">
        <v>350</v>
      </c>
      <c r="E247" s="1244" t="s">
        <v>351</v>
      </c>
      <c r="F247" s="1244" t="s">
        <v>352</v>
      </c>
      <c r="G247" s="1244" t="s">
        <v>376</v>
      </c>
      <c r="H247" s="1245" t="s">
        <v>27</v>
      </c>
    </row>
    <row r="248" spans="2:8" x14ac:dyDescent="0.25">
      <c r="B248" s="468" t="s">
        <v>359</v>
      </c>
      <c r="C248" s="473">
        <v>18426</v>
      </c>
      <c r="D248" s="473">
        <v>71</v>
      </c>
      <c r="E248" s="473">
        <v>9415</v>
      </c>
      <c r="F248" s="473">
        <v>45</v>
      </c>
      <c r="G248" s="473">
        <v>16</v>
      </c>
      <c r="H248" s="474">
        <f t="shared" ref="H248:H263" si="24">SUM(C248:G248)</f>
        <v>27973</v>
      </c>
    </row>
    <row r="249" spans="2:8" x14ac:dyDescent="0.25">
      <c r="B249" s="468" t="s">
        <v>360</v>
      </c>
      <c r="C249" s="473">
        <v>23044</v>
      </c>
      <c r="D249" s="473">
        <v>54</v>
      </c>
      <c r="E249" s="473">
        <v>11985</v>
      </c>
      <c r="F249" s="473">
        <v>60</v>
      </c>
      <c r="G249" s="473">
        <v>37</v>
      </c>
      <c r="H249" s="474">
        <f t="shared" si="24"/>
        <v>35180</v>
      </c>
    </row>
    <row r="250" spans="2:8" x14ac:dyDescent="0.25">
      <c r="B250" s="468" t="s">
        <v>361</v>
      </c>
      <c r="C250" s="473">
        <v>15547</v>
      </c>
      <c r="D250" s="473">
        <v>43</v>
      </c>
      <c r="E250" s="473">
        <v>7874</v>
      </c>
      <c r="F250" s="473">
        <v>28</v>
      </c>
      <c r="G250" s="473">
        <v>28</v>
      </c>
      <c r="H250" s="474">
        <f t="shared" si="24"/>
        <v>23520</v>
      </c>
    </row>
    <row r="251" spans="2:8" x14ac:dyDescent="0.25">
      <c r="B251" s="468" t="s">
        <v>362</v>
      </c>
      <c r="C251" s="473">
        <v>23438</v>
      </c>
      <c r="D251" s="473">
        <v>52</v>
      </c>
      <c r="E251" s="473">
        <v>12087</v>
      </c>
      <c r="F251" s="473">
        <v>44</v>
      </c>
      <c r="G251" s="473">
        <v>31</v>
      </c>
      <c r="H251" s="474">
        <f t="shared" si="24"/>
        <v>35652</v>
      </c>
    </row>
    <row r="252" spans="2:8" x14ac:dyDescent="0.25">
      <c r="B252" s="468" t="s">
        <v>363</v>
      </c>
      <c r="C252" s="473">
        <v>63448</v>
      </c>
      <c r="D252" s="473">
        <v>139</v>
      </c>
      <c r="E252" s="473">
        <v>34740</v>
      </c>
      <c r="F252" s="473">
        <v>94</v>
      </c>
      <c r="G252" s="473">
        <v>61</v>
      </c>
      <c r="H252" s="474">
        <f t="shared" si="24"/>
        <v>98482</v>
      </c>
    </row>
    <row r="253" spans="2:8" x14ac:dyDescent="0.25">
      <c r="B253" s="468" t="s">
        <v>364</v>
      </c>
      <c r="C253" s="473">
        <v>126947</v>
      </c>
      <c r="D253" s="473">
        <v>249</v>
      </c>
      <c r="E253" s="473">
        <v>69027</v>
      </c>
      <c r="F253" s="473">
        <v>349</v>
      </c>
      <c r="G253" s="473">
        <v>220</v>
      </c>
      <c r="H253" s="474">
        <f t="shared" si="24"/>
        <v>196792</v>
      </c>
    </row>
    <row r="254" spans="2:8" x14ac:dyDescent="0.25">
      <c r="B254" s="468" t="s">
        <v>365</v>
      </c>
      <c r="C254" s="473">
        <v>72215</v>
      </c>
      <c r="D254" s="473">
        <v>175</v>
      </c>
      <c r="E254" s="473">
        <v>41554</v>
      </c>
      <c r="F254" s="473">
        <v>114</v>
      </c>
      <c r="G254" s="473">
        <v>69</v>
      </c>
      <c r="H254" s="474">
        <f t="shared" si="24"/>
        <v>114127</v>
      </c>
    </row>
    <row r="255" spans="2:8" x14ac:dyDescent="0.25">
      <c r="B255" s="468" t="s">
        <v>366</v>
      </c>
      <c r="C255" s="473">
        <v>111160</v>
      </c>
      <c r="D255" s="473">
        <v>279</v>
      </c>
      <c r="E255" s="473">
        <v>65341</v>
      </c>
      <c r="F255" s="473">
        <v>110</v>
      </c>
      <c r="G255" s="473">
        <v>66</v>
      </c>
      <c r="H255" s="474">
        <f t="shared" si="24"/>
        <v>176956</v>
      </c>
    </row>
    <row r="256" spans="2:8" x14ac:dyDescent="0.25">
      <c r="B256" s="468" t="s">
        <v>367</v>
      </c>
      <c r="C256" s="473">
        <v>195630</v>
      </c>
      <c r="D256" s="473">
        <v>450</v>
      </c>
      <c r="E256" s="473">
        <v>110885</v>
      </c>
      <c r="F256" s="473">
        <v>835</v>
      </c>
      <c r="G256" s="473">
        <v>201</v>
      </c>
      <c r="H256" s="474">
        <f t="shared" si="24"/>
        <v>308001</v>
      </c>
    </row>
    <row r="257" spans="2:8" x14ac:dyDescent="0.25">
      <c r="B257" s="468" t="s">
        <v>368</v>
      </c>
      <c r="C257" s="473">
        <v>129082</v>
      </c>
      <c r="D257" s="473">
        <v>243</v>
      </c>
      <c r="E257" s="473">
        <v>72976</v>
      </c>
      <c r="F257" s="473">
        <v>265</v>
      </c>
      <c r="G257" s="473">
        <v>97</v>
      </c>
      <c r="H257" s="474">
        <f t="shared" si="24"/>
        <v>202663</v>
      </c>
    </row>
    <row r="258" spans="2:8" x14ac:dyDescent="0.25">
      <c r="B258" s="468" t="s">
        <v>369</v>
      </c>
      <c r="C258" s="473">
        <v>45890</v>
      </c>
      <c r="D258" s="473">
        <v>91</v>
      </c>
      <c r="E258" s="473">
        <v>25868</v>
      </c>
      <c r="F258" s="473">
        <v>61</v>
      </c>
      <c r="G258" s="473">
        <v>26</v>
      </c>
      <c r="H258" s="474">
        <f t="shared" si="24"/>
        <v>71936</v>
      </c>
    </row>
    <row r="259" spans="2:8" x14ac:dyDescent="0.25">
      <c r="B259" s="468" t="s">
        <v>370</v>
      </c>
      <c r="C259" s="473">
        <v>89032</v>
      </c>
      <c r="D259" s="473">
        <v>210</v>
      </c>
      <c r="E259" s="473">
        <v>47763</v>
      </c>
      <c r="F259" s="473">
        <v>191</v>
      </c>
      <c r="G259" s="473">
        <v>39</v>
      </c>
      <c r="H259" s="474">
        <f t="shared" si="24"/>
        <v>137235</v>
      </c>
    </row>
    <row r="260" spans="2:8" x14ac:dyDescent="0.25">
      <c r="B260" s="468" t="s">
        <v>371</v>
      </c>
      <c r="C260" s="473">
        <v>12274</v>
      </c>
      <c r="D260" s="473">
        <v>18</v>
      </c>
      <c r="E260" s="473">
        <v>6293</v>
      </c>
      <c r="F260" s="473">
        <v>37</v>
      </c>
      <c r="G260" s="473">
        <v>29</v>
      </c>
      <c r="H260" s="474">
        <f t="shared" si="24"/>
        <v>18651</v>
      </c>
    </row>
    <row r="261" spans="2:8" x14ac:dyDescent="0.25">
      <c r="B261" s="468" t="s">
        <v>372</v>
      </c>
      <c r="C261" s="473">
        <v>6883</v>
      </c>
      <c r="D261" s="473">
        <v>14</v>
      </c>
      <c r="E261" s="473">
        <v>3636</v>
      </c>
      <c r="F261" s="473">
        <v>29</v>
      </c>
      <c r="G261" s="473">
        <v>37</v>
      </c>
      <c r="H261" s="474">
        <f t="shared" si="24"/>
        <v>10599</v>
      </c>
    </row>
    <row r="262" spans="2:8" x14ac:dyDescent="0.25">
      <c r="B262" s="468" t="s">
        <v>373</v>
      </c>
      <c r="C262" s="473">
        <v>368664</v>
      </c>
      <c r="D262" s="473">
        <v>1223</v>
      </c>
      <c r="E262" s="473">
        <v>194968</v>
      </c>
      <c r="F262" s="473">
        <v>1021</v>
      </c>
      <c r="G262" s="473">
        <v>320</v>
      </c>
      <c r="H262" s="474">
        <f t="shared" si="24"/>
        <v>566196</v>
      </c>
    </row>
    <row r="263" spans="2:8" x14ac:dyDescent="0.25">
      <c r="B263" s="1246" t="s">
        <v>377</v>
      </c>
      <c r="C263" s="1247">
        <f>SUM(C248:C262)</f>
        <v>1301680</v>
      </c>
      <c r="D263" s="1247">
        <f t="shared" ref="D263:G263" si="25">SUM(D248:D262)</f>
        <v>3311</v>
      </c>
      <c r="E263" s="1247">
        <f t="shared" si="25"/>
        <v>714412</v>
      </c>
      <c r="F263" s="1247">
        <f t="shared" si="25"/>
        <v>3283</v>
      </c>
      <c r="G263" s="1247">
        <f t="shared" si="25"/>
        <v>1277</v>
      </c>
      <c r="H263" s="1248">
        <f t="shared" si="24"/>
        <v>2023963</v>
      </c>
    </row>
    <row r="266" spans="2:8" x14ac:dyDescent="0.25">
      <c r="B266" s="1374" t="s">
        <v>8</v>
      </c>
      <c r="C266" s="1374"/>
      <c r="D266" s="1374"/>
      <c r="E266" s="1374"/>
      <c r="F266" s="1374"/>
      <c r="G266" s="1374"/>
      <c r="H266" s="1374"/>
    </row>
    <row r="267" spans="2:8" x14ac:dyDescent="0.25">
      <c r="B267" s="1375">
        <v>43070</v>
      </c>
      <c r="C267" s="1375"/>
      <c r="D267" s="1375"/>
      <c r="E267" s="1375"/>
      <c r="F267" s="1375"/>
      <c r="G267" s="1375"/>
      <c r="H267" s="1375"/>
    </row>
    <row r="268" spans="2:8" ht="25.5" x14ac:dyDescent="0.25">
      <c r="B268" s="1243" t="s">
        <v>46</v>
      </c>
      <c r="C268" s="1244" t="s">
        <v>375</v>
      </c>
      <c r="D268" s="1244" t="s">
        <v>350</v>
      </c>
      <c r="E268" s="1244" t="s">
        <v>351</v>
      </c>
      <c r="F268" s="1244" t="s">
        <v>352</v>
      </c>
      <c r="G268" s="1244" t="s">
        <v>376</v>
      </c>
      <c r="H268" s="1245" t="s">
        <v>27</v>
      </c>
    </row>
    <row r="269" spans="2:8" x14ac:dyDescent="0.25">
      <c r="B269" s="468" t="s">
        <v>359</v>
      </c>
      <c r="C269" s="473">
        <v>18831</v>
      </c>
      <c r="D269" s="473">
        <v>84</v>
      </c>
      <c r="E269" s="473">
        <v>9604</v>
      </c>
      <c r="F269" s="473">
        <v>47</v>
      </c>
      <c r="G269" s="473">
        <v>18</v>
      </c>
      <c r="H269" s="474">
        <f t="shared" ref="H269:H284" si="26">SUM(C269:G269)</f>
        <v>28584</v>
      </c>
    </row>
    <row r="270" spans="2:8" x14ac:dyDescent="0.25">
      <c r="B270" s="468" t="s">
        <v>360</v>
      </c>
      <c r="C270" s="473">
        <v>23609</v>
      </c>
      <c r="D270" s="473">
        <v>47</v>
      </c>
      <c r="E270" s="473">
        <v>12298</v>
      </c>
      <c r="F270" s="473">
        <v>62</v>
      </c>
      <c r="G270" s="473">
        <v>36</v>
      </c>
      <c r="H270" s="474">
        <f t="shared" si="26"/>
        <v>36052</v>
      </c>
    </row>
    <row r="271" spans="2:8" x14ac:dyDescent="0.25">
      <c r="B271" s="468" t="s">
        <v>361</v>
      </c>
      <c r="C271" s="473">
        <v>15547</v>
      </c>
      <c r="D271" s="473">
        <v>39</v>
      </c>
      <c r="E271" s="473">
        <v>7889</v>
      </c>
      <c r="F271" s="473">
        <v>27</v>
      </c>
      <c r="G271" s="473">
        <v>27</v>
      </c>
      <c r="H271" s="474">
        <f t="shared" si="26"/>
        <v>23529</v>
      </c>
    </row>
    <row r="272" spans="2:8" x14ac:dyDescent="0.25">
      <c r="B272" s="468" t="s">
        <v>362</v>
      </c>
      <c r="C272" s="473">
        <v>23737</v>
      </c>
      <c r="D272" s="473">
        <v>41</v>
      </c>
      <c r="E272" s="473">
        <v>12197</v>
      </c>
      <c r="F272" s="473">
        <v>45</v>
      </c>
      <c r="G272" s="473">
        <v>32</v>
      </c>
      <c r="H272" s="474">
        <f t="shared" si="26"/>
        <v>36052</v>
      </c>
    </row>
    <row r="273" spans="2:8" x14ac:dyDescent="0.25">
      <c r="B273" s="468" t="s">
        <v>363</v>
      </c>
      <c r="C273" s="473">
        <v>64092</v>
      </c>
      <c r="D273" s="473">
        <v>128</v>
      </c>
      <c r="E273" s="473">
        <v>35184</v>
      </c>
      <c r="F273" s="473">
        <v>96</v>
      </c>
      <c r="G273" s="473">
        <v>63</v>
      </c>
      <c r="H273" s="474">
        <f t="shared" si="26"/>
        <v>99563</v>
      </c>
    </row>
    <row r="274" spans="2:8" x14ac:dyDescent="0.25">
      <c r="B274" s="468" t="s">
        <v>364</v>
      </c>
      <c r="C274" s="473">
        <v>128160</v>
      </c>
      <c r="D274" s="473">
        <v>275</v>
      </c>
      <c r="E274" s="473">
        <v>69613</v>
      </c>
      <c r="F274" s="473">
        <v>352</v>
      </c>
      <c r="G274" s="473">
        <v>225</v>
      </c>
      <c r="H274" s="474">
        <f t="shared" si="26"/>
        <v>198625</v>
      </c>
    </row>
    <row r="275" spans="2:8" x14ac:dyDescent="0.25">
      <c r="B275" s="468" t="s">
        <v>365</v>
      </c>
      <c r="C275" s="473">
        <v>72866</v>
      </c>
      <c r="D275" s="473">
        <v>190</v>
      </c>
      <c r="E275" s="473">
        <v>41857</v>
      </c>
      <c r="F275" s="473">
        <v>121</v>
      </c>
      <c r="G275" s="473">
        <v>68</v>
      </c>
      <c r="H275" s="474">
        <f t="shared" si="26"/>
        <v>115102</v>
      </c>
    </row>
    <row r="276" spans="2:8" x14ac:dyDescent="0.25">
      <c r="B276" s="468" t="s">
        <v>366</v>
      </c>
      <c r="C276" s="473">
        <v>111668</v>
      </c>
      <c r="D276" s="473">
        <v>274</v>
      </c>
      <c r="E276" s="473">
        <v>65535</v>
      </c>
      <c r="F276" s="473">
        <v>109</v>
      </c>
      <c r="G276" s="473">
        <v>70</v>
      </c>
      <c r="H276" s="474">
        <f t="shared" si="26"/>
        <v>177656</v>
      </c>
    </row>
    <row r="277" spans="2:8" x14ac:dyDescent="0.25">
      <c r="B277" s="468" t="s">
        <v>367</v>
      </c>
      <c r="C277" s="473">
        <v>197848</v>
      </c>
      <c r="D277" s="473">
        <v>447</v>
      </c>
      <c r="E277" s="473">
        <v>112119</v>
      </c>
      <c r="F277" s="473">
        <v>841</v>
      </c>
      <c r="G277" s="473">
        <v>209</v>
      </c>
      <c r="H277" s="474">
        <f t="shared" si="26"/>
        <v>311464</v>
      </c>
    </row>
    <row r="278" spans="2:8" x14ac:dyDescent="0.25">
      <c r="B278" s="468" t="s">
        <v>368</v>
      </c>
      <c r="C278" s="473">
        <v>130153</v>
      </c>
      <c r="D278" s="473">
        <v>277</v>
      </c>
      <c r="E278" s="473">
        <v>73500</v>
      </c>
      <c r="F278" s="473">
        <v>264</v>
      </c>
      <c r="G278" s="473">
        <v>95</v>
      </c>
      <c r="H278" s="474">
        <f t="shared" si="26"/>
        <v>204289</v>
      </c>
    </row>
    <row r="279" spans="2:8" x14ac:dyDescent="0.25">
      <c r="B279" s="468" t="s">
        <v>369</v>
      </c>
      <c r="C279" s="473">
        <v>46230</v>
      </c>
      <c r="D279" s="473">
        <v>95</v>
      </c>
      <c r="E279" s="473">
        <v>26041</v>
      </c>
      <c r="F279" s="473">
        <v>55</v>
      </c>
      <c r="G279" s="473">
        <v>30</v>
      </c>
      <c r="H279" s="474">
        <f t="shared" si="26"/>
        <v>72451</v>
      </c>
    </row>
    <row r="280" spans="2:8" x14ac:dyDescent="0.25">
      <c r="B280" s="468" t="s">
        <v>370</v>
      </c>
      <c r="C280" s="473">
        <v>90000</v>
      </c>
      <c r="D280" s="473">
        <v>207</v>
      </c>
      <c r="E280" s="473">
        <v>48138</v>
      </c>
      <c r="F280" s="473">
        <v>192</v>
      </c>
      <c r="G280" s="473">
        <v>43</v>
      </c>
      <c r="H280" s="474">
        <f t="shared" si="26"/>
        <v>138580</v>
      </c>
    </row>
    <row r="281" spans="2:8" x14ac:dyDescent="0.25">
      <c r="B281" s="468" t="s">
        <v>371</v>
      </c>
      <c r="C281" s="473">
        <v>12415</v>
      </c>
      <c r="D281" s="473">
        <v>17</v>
      </c>
      <c r="E281" s="473">
        <v>6360</v>
      </c>
      <c r="F281" s="473">
        <v>39</v>
      </c>
      <c r="G281" s="473">
        <v>28</v>
      </c>
      <c r="H281" s="474">
        <f t="shared" si="26"/>
        <v>18859</v>
      </c>
    </row>
    <row r="282" spans="2:8" x14ac:dyDescent="0.25">
      <c r="B282" s="468" t="s">
        <v>372</v>
      </c>
      <c r="C282" s="473">
        <v>7015</v>
      </c>
      <c r="D282" s="473">
        <v>8</v>
      </c>
      <c r="E282" s="473">
        <v>3698</v>
      </c>
      <c r="F282" s="473">
        <v>30</v>
      </c>
      <c r="G282" s="473">
        <v>39</v>
      </c>
      <c r="H282" s="474">
        <f t="shared" si="26"/>
        <v>10790</v>
      </c>
    </row>
    <row r="283" spans="2:8" x14ac:dyDescent="0.25">
      <c r="B283" s="468" t="s">
        <v>373</v>
      </c>
      <c r="C283" s="473">
        <v>372298</v>
      </c>
      <c r="D283" s="473">
        <v>1324</v>
      </c>
      <c r="E283" s="473">
        <v>196726</v>
      </c>
      <c r="F283" s="473">
        <v>1021</v>
      </c>
      <c r="G283" s="473">
        <v>339</v>
      </c>
      <c r="H283" s="474">
        <f t="shared" si="26"/>
        <v>571708</v>
      </c>
    </row>
    <row r="284" spans="2:8" x14ac:dyDescent="0.25">
      <c r="B284" s="1246" t="s">
        <v>377</v>
      </c>
      <c r="C284" s="1247">
        <f>SUM(C269:C283)</f>
        <v>1314469</v>
      </c>
      <c r="D284" s="1247">
        <f t="shared" ref="D284:G284" si="27">SUM(D269:D283)</f>
        <v>3453</v>
      </c>
      <c r="E284" s="1247">
        <f t="shared" si="27"/>
        <v>720759</v>
      </c>
      <c r="F284" s="1247">
        <f t="shared" si="27"/>
        <v>3301</v>
      </c>
      <c r="G284" s="1247">
        <f t="shared" si="27"/>
        <v>1322</v>
      </c>
      <c r="H284" s="1248">
        <f t="shared" si="26"/>
        <v>2043304</v>
      </c>
    </row>
    <row r="287" spans="2:8" x14ac:dyDescent="0.25">
      <c r="B287" s="1374" t="s">
        <v>8</v>
      </c>
      <c r="C287" s="1374"/>
      <c r="D287" s="1374"/>
      <c r="E287" s="1374"/>
      <c r="F287" s="1374"/>
      <c r="G287" s="1374"/>
      <c r="H287" s="1374"/>
    </row>
    <row r="288" spans="2:8" x14ac:dyDescent="0.25">
      <c r="B288" s="1375" t="s">
        <v>378</v>
      </c>
      <c r="C288" s="1375"/>
      <c r="D288" s="1375"/>
      <c r="E288" s="1375"/>
      <c r="F288" s="1375"/>
      <c r="G288" s="1375"/>
      <c r="H288" s="1375"/>
    </row>
    <row r="289" spans="2:8" ht="25.5" x14ac:dyDescent="0.25">
      <c r="B289" s="1243" t="s">
        <v>46</v>
      </c>
      <c r="C289" s="1244" t="s">
        <v>375</v>
      </c>
      <c r="D289" s="1244" t="s">
        <v>350</v>
      </c>
      <c r="E289" s="1244" t="s">
        <v>351</v>
      </c>
      <c r="F289" s="1244" t="s">
        <v>352</v>
      </c>
      <c r="G289" s="1244" t="s">
        <v>376</v>
      </c>
      <c r="H289" s="1245" t="s">
        <v>27</v>
      </c>
    </row>
    <row r="290" spans="2:8" x14ac:dyDescent="0.25">
      <c r="B290" s="468" t="s">
        <v>359</v>
      </c>
      <c r="C290" s="473">
        <f>AVERAGE(C269,C248,C227,C206,C184,C162,C141,C120,C100,C80,C59,C39)</f>
        <v>18004.416666666668</v>
      </c>
      <c r="D290" s="473">
        <f t="shared" ref="D290:F290" si="28">AVERAGE(D269,D248,D227,D206,D184,D162,D141,D120,D100,D80,D59,D39)</f>
        <v>67.5</v>
      </c>
      <c r="E290" s="473">
        <f t="shared" si="28"/>
        <v>9235.6666666666661</v>
      </c>
      <c r="F290" s="473">
        <f t="shared" si="28"/>
        <v>42</v>
      </c>
      <c r="G290" s="473">
        <f>AVERAGE(G269,G248,G227,G206,G184,G162,G141,G120,G100,G80,G59,G39)</f>
        <v>17.083333333333332</v>
      </c>
      <c r="H290" s="474">
        <f t="shared" ref="H290:H305" si="29">SUM(C290:G290)</f>
        <v>27366.666666666668</v>
      </c>
    </row>
    <row r="291" spans="2:8" x14ac:dyDescent="0.25">
      <c r="B291" s="468" t="s">
        <v>360</v>
      </c>
      <c r="C291" s="473">
        <f t="shared" ref="C291:G304" si="30">AVERAGE(C270,C249,C228,C207,C185,C163,C142,C121,C101,C81,C60,C40)</f>
        <v>22628.583333333332</v>
      </c>
      <c r="D291" s="473">
        <f t="shared" si="30"/>
        <v>54.416666666666664</v>
      </c>
      <c r="E291" s="473">
        <f t="shared" si="30"/>
        <v>11810.416666666666</v>
      </c>
      <c r="F291" s="473">
        <f t="shared" si="30"/>
        <v>52.75</v>
      </c>
      <c r="G291" s="473">
        <f t="shared" si="30"/>
        <v>34.333333333333336</v>
      </c>
      <c r="H291" s="474">
        <f t="shared" si="29"/>
        <v>34580.5</v>
      </c>
    </row>
    <row r="292" spans="2:8" x14ac:dyDescent="0.25">
      <c r="B292" s="468" t="s">
        <v>361</v>
      </c>
      <c r="C292" s="473">
        <f t="shared" si="30"/>
        <v>15185.25</v>
      </c>
      <c r="D292" s="473">
        <f t="shared" si="30"/>
        <v>48.666666666666664</v>
      </c>
      <c r="E292" s="473">
        <f t="shared" si="30"/>
        <v>7636.75</v>
      </c>
      <c r="F292" s="473">
        <f t="shared" si="30"/>
        <v>27.083333333333332</v>
      </c>
      <c r="G292" s="473">
        <f t="shared" si="30"/>
        <v>23.5</v>
      </c>
      <c r="H292" s="474">
        <f t="shared" si="29"/>
        <v>22921.249999999996</v>
      </c>
    </row>
    <row r="293" spans="2:8" x14ac:dyDescent="0.25">
      <c r="B293" s="468" t="s">
        <v>362</v>
      </c>
      <c r="C293" s="473">
        <f t="shared" si="30"/>
        <v>23122.166666666668</v>
      </c>
      <c r="D293" s="473">
        <f t="shared" si="30"/>
        <v>64.75</v>
      </c>
      <c r="E293" s="473">
        <f t="shared" si="30"/>
        <v>11959.166666666666</v>
      </c>
      <c r="F293" s="473">
        <f t="shared" si="30"/>
        <v>41.333333333333336</v>
      </c>
      <c r="G293" s="473">
        <f t="shared" si="30"/>
        <v>31.833333333333332</v>
      </c>
      <c r="H293" s="474">
        <f t="shared" si="29"/>
        <v>35219.250000000007</v>
      </c>
    </row>
    <row r="294" spans="2:8" x14ac:dyDescent="0.25">
      <c r="B294" s="468" t="s">
        <v>363</v>
      </c>
      <c r="C294" s="473">
        <f t="shared" si="30"/>
        <v>62521.083333333336</v>
      </c>
      <c r="D294" s="473">
        <f t="shared" si="30"/>
        <v>148</v>
      </c>
      <c r="E294" s="473">
        <f t="shared" si="30"/>
        <v>34312.75</v>
      </c>
      <c r="F294" s="473">
        <f t="shared" si="30"/>
        <v>95.166666666666671</v>
      </c>
      <c r="G294" s="473">
        <f t="shared" si="30"/>
        <v>59.416666666666664</v>
      </c>
      <c r="H294" s="474">
        <f t="shared" si="29"/>
        <v>97136.416666666686</v>
      </c>
    </row>
    <row r="295" spans="2:8" x14ac:dyDescent="0.25">
      <c r="B295" s="468" t="s">
        <v>364</v>
      </c>
      <c r="C295" s="473">
        <f t="shared" si="30"/>
        <v>124845.16666666667</v>
      </c>
      <c r="D295" s="473">
        <f t="shared" si="30"/>
        <v>284.58333333333331</v>
      </c>
      <c r="E295" s="473">
        <f t="shared" si="30"/>
        <v>68150.666666666672</v>
      </c>
      <c r="F295" s="473">
        <f t="shared" si="30"/>
        <v>353.75</v>
      </c>
      <c r="G295" s="473">
        <f t="shared" si="30"/>
        <v>210.58333333333334</v>
      </c>
      <c r="H295" s="474">
        <f t="shared" si="29"/>
        <v>193844.75000000003</v>
      </c>
    </row>
    <row r="296" spans="2:8" x14ac:dyDescent="0.25">
      <c r="B296" s="468" t="s">
        <v>365</v>
      </c>
      <c r="C296" s="473">
        <f t="shared" si="30"/>
        <v>71033.5</v>
      </c>
      <c r="D296" s="473">
        <f t="shared" si="30"/>
        <v>161.91666666666666</v>
      </c>
      <c r="E296" s="473">
        <f t="shared" si="30"/>
        <v>41094</v>
      </c>
      <c r="F296" s="473">
        <f t="shared" si="30"/>
        <v>121.66666666666667</v>
      </c>
      <c r="G296" s="473">
        <f t="shared" si="30"/>
        <v>66.083333333333329</v>
      </c>
      <c r="H296" s="474">
        <f t="shared" si="29"/>
        <v>112477.16666666667</v>
      </c>
    </row>
    <row r="297" spans="2:8" x14ac:dyDescent="0.25">
      <c r="B297" s="468" t="s">
        <v>366</v>
      </c>
      <c r="C297" s="473">
        <f t="shared" si="30"/>
        <v>109506.16666666667</v>
      </c>
      <c r="D297" s="473">
        <f t="shared" si="30"/>
        <v>278.75</v>
      </c>
      <c r="E297" s="473">
        <f t="shared" si="30"/>
        <v>64750</v>
      </c>
      <c r="F297" s="473">
        <f t="shared" si="30"/>
        <v>106.33333333333333</v>
      </c>
      <c r="G297" s="473">
        <f t="shared" si="30"/>
        <v>66.833333333333329</v>
      </c>
      <c r="H297" s="474">
        <f t="shared" si="29"/>
        <v>174708.08333333337</v>
      </c>
    </row>
    <row r="298" spans="2:8" x14ac:dyDescent="0.25">
      <c r="B298" s="468" t="s">
        <v>367</v>
      </c>
      <c r="C298" s="473">
        <f t="shared" si="30"/>
        <v>193353.25</v>
      </c>
      <c r="D298" s="473">
        <f t="shared" si="30"/>
        <v>465.83333333333331</v>
      </c>
      <c r="E298" s="473">
        <f t="shared" si="30"/>
        <v>109944</v>
      </c>
      <c r="F298" s="473">
        <f t="shared" si="30"/>
        <v>823.41666666666663</v>
      </c>
      <c r="G298" s="473">
        <f t="shared" si="30"/>
        <v>176.83333333333334</v>
      </c>
      <c r="H298" s="474">
        <f t="shared" si="29"/>
        <v>304763.33333333337</v>
      </c>
    </row>
    <row r="299" spans="2:8" x14ac:dyDescent="0.25">
      <c r="B299" s="468" t="s">
        <v>368</v>
      </c>
      <c r="C299" s="473">
        <f t="shared" si="30"/>
        <v>127311.08333333333</v>
      </c>
      <c r="D299" s="473">
        <f t="shared" si="30"/>
        <v>297.16666666666669</v>
      </c>
      <c r="E299" s="473">
        <f t="shared" si="30"/>
        <v>72158.416666666672</v>
      </c>
      <c r="F299" s="473">
        <f t="shared" si="30"/>
        <v>258.91666666666669</v>
      </c>
      <c r="G299" s="473">
        <f t="shared" si="30"/>
        <v>89.416666666666671</v>
      </c>
      <c r="H299" s="474">
        <f t="shared" si="29"/>
        <v>200115</v>
      </c>
    </row>
    <row r="300" spans="2:8" x14ac:dyDescent="0.25">
      <c r="B300" s="468" t="s">
        <v>369</v>
      </c>
      <c r="C300" s="473">
        <f t="shared" si="30"/>
        <v>45459.25</v>
      </c>
      <c r="D300" s="473">
        <f t="shared" si="30"/>
        <v>93.333333333333329</v>
      </c>
      <c r="E300" s="473">
        <f t="shared" si="30"/>
        <v>25736.833333333332</v>
      </c>
      <c r="F300" s="473">
        <f t="shared" si="30"/>
        <v>66.583333333333329</v>
      </c>
      <c r="G300" s="473">
        <f t="shared" si="30"/>
        <v>21.833333333333332</v>
      </c>
      <c r="H300" s="474">
        <f t="shared" si="29"/>
        <v>71377.833333333328</v>
      </c>
    </row>
    <row r="301" spans="2:8" x14ac:dyDescent="0.25">
      <c r="B301" s="468" t="s">
        <v>370</v>
      </c>
      <c r="C301" s="473">
        <f t="shared" si="30"/>
        <v>88568.833333333328</v>
      </c>
      <c r="D301" s="473">
        <f t="shared" si="30"/>
        <v>228</v>
      </c>
      <c r="E301" s="473">
        <f t="shared" si="30"/>
        <v>47914.083333333336</v>
      </c>
      <c r="F301" s="473">
        <f t="shared" si="30"/>
        <v>191</v>
      </c>
      <c r="G301" s="473">
        <f t="shared" si="30"/>
        <v>38.083333333333336</v>
      </c>
      <c r="H301" s="474">
        <f t="shared" si="29"/>
        <v>136940</v>
      </c>
    </row>
    <row r="302" spans="2:8" x14ac:dyDescent="0.25">
      <c r="B302" s="468" t="s">
        <v>371</v>
      </c>
      <c r="C302" s="473">
        <f t="shared" si="30"/>
        <v>12203.833333333334</v>
      </c>
      <c r="D302" s="473">
        <f t="shared" si="30"/>
        <v>24</v>
      </c>
      <c r="E302" s="473">
        <f t="shared" si="30"/>
        <v>6242.333333333333</v>
      </c>
      <c r="F302" s="473">
        <f t="shared" si="30"/>
        <v>37.166666666666664</v>
      </c>
      <c r="G302" s="473">
        <f t="shared" si="30"/>
        <v>24.083333333333332</v>
      </c>
      <c r="H302" s="474">
        <f t="shared" si="29"/>
        <v>18531.416666666668</v>
      </c>
    </row>
    <row r="303" spans="2:8" x14ac:dyDescent="0.25">
      <c r="B303" s="468" t="s">
        <v>372</v>
      </c>
      <c r="C303" s="473">
        <f t="shared" si="30"/>
        <v>6832.916666666667</v>
      </c>
      <c r="D303" s="473">
        <f t="shared" si="30"/>
        <v>14.166666666666666</v>
      </c>
      <c r="E303" s="473">
        <f t="shared" si="30"/>
        <v>3644.6666666666665</v>
      </c>
      <c r="F303" s="473">
        <f t="shared" si="30"/>
        <v>24.666666666666668</v>
      </c>
      <c r="G303" s="473">
        <f t="shared" si="30"/>
        <v>34.75</v>
      </c>
      <c r="H303" s="474">
        <f t="shared" si="29"/>
        <v>10551.166666666666</v>
      </c>
    </row>
    <row r="304" spans="2:8" x14ac:dyDescent="0.25">
      <c r="B304" s="468" t="s">
        <v>373</v>
      </c>
      <c r="C304" s="473">
        <f t="shared" si="30"/>
        <v>365152.16666666669</v>
      </c>
      <c r="D304" s="473">
        <f t="shared" si="30"/>
        <v>1234.25</v>
      </c>
      <c r="E304" s="473">
        <f t="shared" si="30"/>
        <v>194099.08333333334</v>
      </c>
      <c r="F304" s="473">
        <f t="shared" si="30"/>
        <v>1015.1666666666666</v>
      </c>
      <c r="G304" s="473">
        <f t="shared" si="30"/>
        <v>293.58333333333331</v>
      </c>
      <c r="H304" s="474">
        <f t="shared" si="29"/>
        <v>561794.25</v>
      </c>
    </row>
    <row r="305" spans="2:8" x14ac:dyDescent="0.25">
      <c r="B305" s="1246" t="s">
        <v>377</v>
      </c>
      <c r="C305" s="1247">
        <f>SUM(C290:C304)</f>
        <v>1285727.6666666667</v>
      </c>
      <c r="D305" s="1247">
        <f t="shared" ref="D305:G305" si="31">SUM(D290:D304)</f>
        <v>3465.333333333333</v>
      </c>
      <c r="E305" s="1247">
        <f t="shared" si="31"/>
        <v>708688.83333333337</v>
      </c>
      <c r="F305" s="1247">
        <f t="shared" si="31"/>
        <v>3256.9999999999995</v>
      </c>
      <c r="G305" s="1247">
        <f t="shared" si="31"/>
        <v>1188.25</v>
      </c>
      <c r="H305" s="1248">
        <f t="shared" si="29"/>
        <v>2002327.0833333335</v>
      </c>
    </row>
  </sheetData>
  <mergeCells count="28">
    <mergeCell ref="B57:H57"/>
    <mergeCell ref="B2:O2"/>
    <mergeCell ref="B3:O3"/>
    <mergeCell ref="B36:H36"/>
    <mergeCell ref="B37:H37"/>
    <mergeCell ref="B56:H56"/>
    <mergeCell ref="B182:H182"/>
    <mergeCell ref="B77:H77"/>
    <mergeCell ref="B78:H78"/>
    <mergeCell ref="B97:H97"/>
    <mergeCell ref="B98:H98"/>
    <mergeCell ref="B117:H117"/>
    <mergeCell ref="B118:H118"/>
    <mergeCell ref="B138:H138"/>
    <mergeCell ref="B139:H139"/>
    <mergeCell ref="B159:H159"/>
    <mergeCell ref="B160:H160"/>
    <mergeCell ref="B181:H181"/>
    <mergeCell ref="B266:H266"/>
    <mergeCell ref="B267:H267"/>
    <mergeCell ref="B287:H287"/>
    <mergeCell ref="B288:H288"/>
    <mergeCell ref="B203:H203"/>
    <mergeCell ref="B204:H204"/>
    <mergeCell ref="B224:H224"/>
    <mergeCell ref="B225:H225"/>
    <mergeCell ref="B245:H245"/>
    <mergeCell ref="B246:H246"/>
  </mergeCells>
  <hyperlinks>
    <hyperlink ref="P2" location="Índice!A1" display="Volver"/>
  </hyperlinks>
  <printOptions horizontalCentered="1"/>
  <pageMargins left="0.59055118110236227" right="0.19685039370078741" top="0.98425196850393704" bottom="0.19685039370078741" header="0" footer="0"/>
  <pageSetup paperSize="14" scale="77"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7"/>
  <sheetViews>
    <sheetView showGridLines="0" zoomScale="90" zoomScaleNormal="90" workbookViewId="0"/>
  </sheetViews>
  <sheetFormatPr baseColWidth="10" defaultRowHeight="12.75" x14ac:dyDescent="0.2"/>
  <cols>
    <col min="1" max="1" width="6.7109375" style="253" customWidth="1"/>
    <col min="2" max="2" width="14.42578125" style="498" customWidth="1"/>
    <col min="3" max="3" width="20.42578125" style="253" customWidth="1"/>
    <col min="4" max="4" width="11.42578125" style="254" customWidth="1"/>
    <col min="5" max="5" width="10" style="490" bestFit="1" customWidth="1"/>
    <col min="6" max="6" width="10" style="255" bestFit="1" customWidth="1"/>
    <col min="7" max="11" width="8.85546875" style="253" bestFit="1" customWidth="1"/>
    <col min="12" max="12" width="12.28515625" style="253" customWidth="1"/>
    <col min="13" max="13" width="11.5703125" style="253" bestFit="1" customWidth="1"/>
    <col min="14" max="14" width="12" style="253" customWidth="1"/>
    <col min="15" max="15" width="10.85546875" style="253" bestFit="1" customWidth="1"/>
    <col min="16" max="16" width="16.28515625" style="253" customWidth="1"/>
    <col min="17" max="17" width="15.7109375" style="491" bestFit="1" customWidth="1"/>
    <col min="18" max="16384" width="11.42578125" style="253"/>
  </cols>
  <sheetData>
    <row r="1" spans="2:17" x14ac:dyDescent="0.2">
      <c r="B1" s="487"/>
      <c r="C1" s="488"/>
      <c r="D1" s="489"/>
    </row>
    <row r="2" spans="2:17" ht="15.75" customHeight="1" x14ac:dyDescent="0.2">
      <c r="B2" s="1378" t="s">
        <v>379</v>
      </c>
      <c r="C2" s="1378"/>
      <c r="D2" s="1378"/>
      <c r="E2" s="1378"/>
      <c r="F2" s="1378"/>
      <c r="G2" s="1378"/>
      <c r="H2" s="1378"/>
      <c r="I2" s="1378"/>
      <c r="J2" s="1378"/>
      <c r="K2" s="1378"/>
      <c r="L2" s="1378"/>
      <c r="M2" s="1378"/>
      <c r="N2" s="1378"/>
      <c r="O2" s="1378"/>
      <c r="P2" s="1378"/>
      <c r="Q2" s="896" t="s">
        <v>1059</v>
      </c>
    </row>
    <row r="3" spans="2:17" ht="15.75" x14ac:dyDescent="0.25">
      <c r="B3" s="1358" t="s">
        <v>13</v>
      </c>
      <c r="C3" s="1358"/>
      <c r="D3" s="1358"/>
      <c r="E3" s="1358"/>
      <c r="F3" s="1358"/>
      <c r="G3" s="1358"/>
      <c r="H3" s="1358"/>
      <c r="I3" s="1358"/>
      <c r="J3" s="1358"/>
      <c r="K3" s="1358"/>
      <c r="L3" s="1358"/>
      <c r="M3" s="1358"/>
      <c r="N3" s="1358"/>
      <c r="O3" s="1358"/>
      <c r="P3" s="1358"/>
      <c r="Q3" s="924"/>
    </row>
    <row r="4" spans="2:17" ht="22.5" customHeight="1" x14ac:dyDescent="0.2">
      <c r="B4" s="1225" t="s">
        <v>380</v>
      </c>
      <c r="C4" s="1226" t="s">
        <v>381</v>
      </c>
      <c r="D4" s="935" t="s">
        <v>28</v>
      </c>
      <c r="E4" s="935" t="s">
        <v>29</v>
      </c>
      <c r="F4" s="935" t="s">
        <v>30</v>
      </c>
      <c r="G4" s="935" t="s">
        <v>31</v>
      </c>
      <c r="H4" s="935" t="s">
        <v>32</v>
      </c>
      <c r="I4" s="935" t="s">
        <v>33</v>
      </c>
      <c r="J4" s="935" t="s">
        <v>34</v>
      </c>
      <c r="K4" s="935" t="s">
        <v>35</v>
      </c>
      <c r="L4" s="935" t="s">
        <v>36</v>
      </c>
      <c r="M4" s="935" t="s">
        <v>37</v>
      </c>
      <c r="N4" s="935" t="s">
        <v>38</v>
      </c>
      <c r="O4" s="935" t="s">
        <v>39</v>
      </c>
      <c r="P4" s="1227" t="s">
        <v>382</v>
      </c>
      <c r="Q4" s="253"/>
    </row>
    <row r="5" spans="2:17" ht="21" customHeight="1" x14ac:dyDescent="0.2">
      <c r="B5" s="925" t="s">
        <v>383</v>
      </c>
      <c r="C5" s="926"/>
      <c r="D5" s="492">
        <v>1991721</v>
      </c>
      <c r="E5" s="492">
        <v>1971523</v>
      </c>
      <c r="F5" s="493">
        <v>2004628</v>
      </c>
      <c r="G5" s="493">
        <v>2010293</v>
      </c>
      <c r="H5" s="493">
        <v>1993235</v>
      </c>
      <c r="I5" s="493">
        <v>1982759</v>
      </c>
      <c r="J5" s="493">
        <v>1991143</v>
      </c>
      <c r="K5" s="493">
        <v>1997786</v>
      </c>
      <c r="L5" s="493">
        <v>2003341</v>
      </c>
      <c r="M5" s="493">
        <v>2014229</v>
      </c>
      <c r="N5" s="493">
        <v>2023963</v>
      </c>
      <c r="O5" s="493">
        <v>2043304</v>
      </c>
      <c r="P5" s="494">
        <v>2002327.0833333333</v>
      </c>
      <c r="Q5" s="253"/>
    </row>
    <row r="6" spans="2:17" x14ac:dyDescent="0.2">
      <c r="B6" s="927">
        <v>15101</v>
      </c>
      <c r="C6" s="928" t="s">
        <v>384</v>
      </c>
      <c r="D6" s="929">
        <v>26108</v>
      </c>
      <c r="E6" s="929">
        <v>25977</v>
      </c>
      <c r="F6" s="929">
        <v>26509</v>
      </c>
      <c r="G6" s="929">
        <v>26484</v>
      </c>
      <c r="H6" s="929">
        <v>26608</v>
      </c>
      <c r="I6" s="929">
        <v>26515</v>
      </c>
      <c r="J6" s="929">
        <v>26663</v>
      </c>
      <c r="K6" s="929">
        <v>26783</v>
      </c>
      <c r="L6" s="929">
        <v>26846</v>
      </c>
      <c r="M6" s="929">
        <v>27081</v>
      </c>
      <c r="N6" s="929">
        <v>27314</v>
      </c>
      <c r="O6" s="929">
        <v>27931</v>
      </c>
      <c r="P6" s="495">
        <v>26734.916666666668</v>
      </c>
      <c r="Q6" s="253"/>
    </row>
    <row r="7" spans="2:17" x14ac:dyDescent="0.2">
      <c r="B7" s="927">
        <v>15102</v>
      </c>
      <c r="C7" s="928" t="s">
        <v>385</v>
      </c>
      <c r="D7" s="929">
        <v>149</v>
      </c>
      <c r="E7" s="929">
        <v>147</v>
      </c>
      <c r="F7" s="929">
        <v>159</v>
      </c>
      <c r="G7" s="929">
        <v>162</v>
      </c>
      <c r="H7" s="929">
        <v>165</v>
      </c>
      <c r="I7" s="929">
        <v>163</v>
      </c>
      <c r="J7" s="929">
        <v>161</v>
      </c>
      <c r="K7" s="929">
        <v>167</v>
      </c>
      <c r="L7" s="929">
        <v>161</v>
      </c>
      <c r="M7" s="929">
        <v>161</v>
      </c>
      <c r="N7" s="929">
        <v>165</v>
      </c>
      <c r="O7" s="929">
        <v>176</v>
      </c>
      <c r="P7" s="495">
        <v>161.33333333333334</v>
      </c>
      <c r="Q7" s="253"/>
    </row>
    <row r="8" spans="2:17" x14ac:dyDescent="0.2">
      <c r="B8" s="927">
        <v>15202</v>
      </c>
      <c r="C8" s="928" t="s">
        <v>386</v>
      </c>
      <c r="D8" s="929">
        <v>146</v>
      </c>
      <c r="E8" s="929">
        <v>145</v>
      </c>
      <c r="F8" s="929">
        <v>153</v>
      </c>
      <c r="G8" s="929">
        <v>152</v>
      </c>
      <c r="H8" s="929">
        <v>160</v>
      </c>
      <c r="I8" s="929">
        <v>160</v>
      </c>
      <c r="J8" s="929">
        <v>164</v>
      </c>
      <c r="K8" s="929">
        <v>169</v>
      </c>
      <c r="L8" s="929">
        <v>159</v>
      </c>
      <c r="M8" s="929">
        <v>159</v>
      </c>
      <c r="N8" s="929">
        <v>167</v>
      </c>
      <c r="O8" s="929">
        <v>160</v>
      </c>
      <c r="P8" s="495">
        <v>157.83333333333334</v>
      </c>
      <c r="Q8" s="253"/>
    </row>
    <row r="9" spans="2:17" x14ac:dyDescent="0.2">
      <c r="B9" s="927">
        <v>15201</v>
      </c>
      <c r="C9" s="928" t="s">
        <v>387</v>
      </c>
      <c r="D9" s="929">
        <v>300</v>
      </c>
      <c r="E9" s="929">
        <v>298</v>
      </c>
      <c r="F9" s="929">
        <v>294</v>
      </c>
      <c r="G9" s="929">
        <v>285</v>
      </c>
      <c r="H9" s="929">
        <v>308</v>
      </c>
      <c r="I9" s="929">
        <v>320</v>
      </c>
      <c r="J9" s="929">
        <v>316</v>
      </c>
      <c r="K9" s="929">
        <v>326</v>
      </c>
      <c r="L9" s="929">
        <v>332</v>
      </c>
      <c r="M9" s="929">
        <v>328</v>
      </c>
      <c r="N9" s="929">
        <v>327</v>
      </c>
      <c r="O9" s="929">
        <v>317</v>
      </c>
      <c r="P9" s="495">
        <v>312.58333333333331</v>
      </c>
      <c r="Q9" s="253"/>
    </row>
    <row r="10" spans="2:17" x14ac:dyDescent="0.2">
      <c r="B10" s="927">
        <v>1107</v>
      </c>
      <c r="C10" s="928" t="s">
        <v>388</v>
      </c>
      <c r="D10" s="929">
        <v>19229</v>
      </c>
      <c r="E10" s="929">
        <v>18963</v>
      </c>
      <c r="F10" s="929">
        <v>19300</v>
      </c>
      <c r="G10" s="929">
        <v>19399</v>
      </c>
      <c r="H10" s="929">
        <v>19362</v>
      </c>
      <c r="I10" s="929">
        <v>19507</v>
      </c>
      <c r="J10" s="929">
        <v>19524</v>
      </c>
      <c r="K10" s="929">
        <v>19489</v>
      </c>
      <c r="L10" s="929">
        <v>19473</v>
      </c>
      <c r="M10" s="929">
        <v>19767</v>
      </c>
      <c r="N10" s="929">
        <v>19927</v>
      </c>
      <c r="O10" s="929">
        <v>20539</v>
      </c>
      <c r="P10" s="495">
        <v>19539.916666666668</v>
      </c>
      <c r="Q10" s="253"/>
    </row>
    <row r="11" spans="2:17" x14ac:dyDescent="0.2">
      <c r="B11" s="927">
        <v>1402</v>
      </c>
      <c r="C11" s="928" t="s">
        <v>389</v>
      </c>
      <c r="D11" s="929">
        <v>339</v>
      </c>
      <c r="E11" s="929">
        <v>338</v>
      </c>
      <c r="F11" s="929">
        <v>346</v>
      </c>
      <c r="G11" s="929">
        <v>349</v>
      </c>
      <c r="H11" s="929">
        <v>351</v>
      </c>
      <c r="I11" s="929">
        <v>352</v>
      </c>
      <c r="J11" s="929">
        <v>365</v>
      </c>
      <c r="K11" s="929">
        <v>371</v>
      </c>
      <c r="L11" s="929">
        <v>371</v>
      </c>
      <c r="M11" s="929">
        <v>387</v>
      </c>
      <c r="N11" s="929">
        <v>389</v>
      </c>
      <c r="O11" s="929">
        <v>402</v>
      </c>
      <c r="P11" s="495">
        <v>363.33333333333331</v>
      </c>
      <c r="Q11" s="253"/>
    </row>
    <row r="12" spans="2:17" x14ac:dyDescent="0.2">
      <c r="B12" s="927">
        <v>1403</v>
      </c>
      <c r="C12" s="928" t="s">
        <v>390</v>
      </c>
      <c r="D12" s="929">
        <v>190</v>
      </c>
      <c r="E12" s="929">
        <v>191</v>
      </c>
      <c r="F12" s="929">
        <v>190</v>
      </c>
      <c r="G12" s="929">
        <v>193</v>
      </c>
      <c r="H12" s="929">
        <v>194</v>
      </c>
      <c r="I12" s="929">
        <v>191</v>
      </c>
      <c r="J12" s="929">
        <v>186</v>
      </c>
      <c r="K12" s="929">
        <v>190</v>
      </c>
      <c r="L12" s="929">
        <v>185</v>
      </c>
      <c r="M12" s="929">
        <v>193</v>
      </c>
      <c r="N12" s="929">
        <v>186</v>
      </c>
      <c r="O12" s="929">
        <v>186</v>
      </c>
      <c r="P12" s="495">
        <v>189.58333333333334</v>
      </c>
      <c r="Q12" s="253"/>
    </row>
    <row r="13" spans="2:17" x14ac:dyDescent="0.2">
      <c r="B13" s="927">
        <v>1404</v>
      </c>
      <c r="C13" s="928" t="s">
        <v>391</v>
      </c>
      <c r="D13" s="929">
        <v>590</v>
      </c>
      <c r="E13" s="929">
        <v>588</v>
      </c>
      <c r="F13" s="929">
        <v>590</v>
      </c>
      <c r="G13" s="929">
        <v>665</v>
      </c>
      <c r="H13" s="929">
        <v>606</v>
      </c>
      <c r="I13" s="929">
        <v>616</v>
      </c>
      <c r="J13" s="929">
        <v>629</v>
      </c>
      <c r="K13" s="929">
        <v>625</v>
      </c>
      <c r="L13" s="929">
        <v>641</v>
      </c>
      <c r="M13" s="929">
        <v>652</v>
      </c>
      <c r="N13" s="929">
        <v>642</v>
      </c>
      <c r="O13" s="929">
        <v>646</v>
      </c>
      <c r="P13" s="495">
        <v>624.16666666666663</v>
      </c>
      <c r="Q13" s="253"/>
    </row>
    <row r="14" spans="2:17" x14ac:dyDescent="0.2">
      <c r="B14" s="927">
        <v>1101</v>
      </c>
      <c r="C14" s="928" t="s">
        <v>392</v>
      </c>
      <c r="D14" s="929">
        <v>10308</v>
      </c>
      <c r="E14" s="929">
        <v>10242</v>
      </c>
      <c r="F14" s="929">
        <v>10388</v>
      </c>
      <c r="G14" s="929">
        <v>10377</v>
      </c>
      <c r="H14" s="929">
        <v>10284</v>
      </c>
      <c r="I14" s="929">
        <v>10421</v>
      </c>
      <c r="J14" s="929">
        <v>10410</v>
      </c>
      <c r="K14" s="929">
        <v>10402</v>
      </c>
      <c r="L14" s="929">
        <v>10398</v>
      </c>
      <c r="M14" s="929">
        <v>10482</v>
      </c>
      <c r="N14" s="929">
        <v>10530</v>
      </c>
      <c r="O14" s="929">
        <v>10745</v>
      </c>
      <c r="P14" s="495">
        <v>10415.583333333334</v>
      </c>
      <c r="Q14" s="253"/>
    </row>
    <row r="15" spans="2:17" x14ac:dyDescent="0.2">
      <c r="B15" s="927">
        <v>1405</v>
      </c>
      <c r="C15" s="928" t="s">
        <v>393</v>
      </c>
      <c r="D15" s="929">
        <v>999</v>
      </c>
      <c r="E15" s="929">
        <v>973</v>
      </c>
      <c r="F15" s="929">
        <v>996</v>
      </c>
      <c r="G15" s="929">
        <v>1013</v>
      </c>
      <c r="H15" s="929">
        <v>1006</v>
      </c>
      <c r="I15" s="929">
        <v>1011</v>
      </c>
      <c r="J15" s="929">
        <v>1001</v>
      </c>
      <c r="K15" s="929">
        <v>992</v>
      </c>
      <c r="L15" s="929">
        <v>995</v>
      </c>
      <c r="M15" s="929">
        <v>1008</v>
      </c>
      <c r="N15" s="929">
        <v>1007</v>
      </c>
      <c r="O15" s="929">
        <v>1008</v>
      </c>
      <c r="P15" s="495">
        <v>1000.75</v>
      </c>
      <c r="Q15" s="253"/>
    </row>
    <row r="16" spans="2:17" x14ac:dyDescent="0.2">
      <c r="B16" s="927">
        <v>1401</v>
      </c>
      <c r="C16" s="928" t="s">
        <v>394</v>
      </c>
      <c r="D16" s="929">
        <v>2406</v>
      </c>
      <c r="E16" s="929">
        <v>2367</v>
      </c>
      <c r="F16" s="929">
        <v>2391</v>
      </c>
      <c r="G16" s="929">
        <v>2371</v>
      </c>
      <c r="H16" s="929">
        <v>2432</v>
      </c>
      <c r="I16" s="929">
        <v>2457</v>
      </c>
      <c r="J16" s="929">
        <v>2470</v>
      </c>
      <c r="K16" s="929">
        <v>2463</v>
      </c>
      <c r="L16" s="929">
        <v>2482</v>
      </c>
      <c r="M16" s="929">
        <v>2502</v>
      </c>
      <c r="N16" s="929">
        <v>2499</v>
      </c>
      <c r="O16" s="929">
        <v>2526</v>
      </c>
      <c r="P16" s="495">
        <v>2447.1666666666665</v>
      </c>
      <c r="Q16" s="253"/>
    </row>
    <row r="17" spans="2:17" x14ac:dyDescent="0.2">
      <c r="B17" s="927">
        <v>2101</v>
      </c>
      <c r="C17" s="928" t="s">
        <v>361</v>
      </c>
      <c r="D17" s="929">
        <v>11304</v>
      </c>
      <c r="E17" s="929">
        <v>11204</v>
      </c>
      <c r="F17" s="929">
        <v>11440</v>
      </c>
      <c r="G17" s="929">
        <v>11433</v>
      </c>
      <c r="H17" s="929">
        <v>11376</v>
      </c>
      <c r="I17" s="929">
        <v>11344</v>
      </c>
      <c r="J17" s="929">
        <v>11537</v>
      </c>
      <c r="K17" s="929">
        <v>11683</v>
      </c>
      <c r="L17" s="929">
        <v>11744</v>
      </c>
      <c r="M17" s="929">
        <v>11855</v>
      </c>
      <c r="N17" s="929">
        <v>11854</v>
      </c>
      <c r="O17" s="929">
        <v>11932</v>
      </c>
      <c r="P17" s="495">
        <v>11558.833333333334</v>
      </c>
      <c r="Q17" s="253"/>
    </row>
    <row r="18" spans="2:17" x14ac:dyDescent="0.2">
      <c r="B18" s="927">
        <v>2201</v>
      </c>
      <c r="C18" s="928" t="s">
        <v>395</v>
      </c>
      <c r="D18" s="929">
        <v>2950</v>
      </c>
      <c r="E18" s="929">
        <v>2962</v>
      </c>
      <c r="F18" s="929">
        <v>3068</v>
      </c>
      <c r="G18" s="929">
        <v>3048</v>
      </c>
      <c r="H18" s="929">
        <v>3154</v>
      </c>
      <c r="I18" s="929">
        <v>3135</v>
      </c>
      <c r="J18" s="929">
        <v>3148</v>
      </c>
      <c r="K18" s="929">
        <v>3166</v>
      </c>
      <c r="L18" s="929">
        <v>3231</v>
      </c>
      <c r="M18" s="929">
        <v>3299</v>
      </c>
      <c r="N18" s="929">
        <v>3316</v>
      </c>
      <c r="O18" s="929">
        <v>3321</v>
      </c>
      <c r="P18" s="495">
        <v>3149.8333333333335</v>
      </c>
      <c r="Q18" s="253"/>
    </row>
    <row r="19" spans="2:17" x14ac:dyDescent="0.2">
      <c r="B19" s="927">
        <v>2302</v>
      </c>
      <c r="C19" s="928" t="s">
        <v>396</v>
      </c>
      <c r="D19" s="929">
        <v>167</v>
      </c>
      <c r="E19" s="929">
        <v>154</v>
      </c>
      <c r="F19" s="929">
        <v>170</v>
      </c>
      <c r="G19" s="929">
        <v>194</v>
      </c>
      <c r="H19" s="929">
        <v>200</v>
      </c>
      <c r="I19" s="929">
        <v>204</v>
      </c>
      <c r="J19" s="929">
        <v>214</v>
      </c>
      <c r="K19" s="929">
        <v>229</v>
      </c>
      <c r="L19" s="929">
        <v>226</v>
      </c>
      <c r="M19" s="929">
        <v>245</v>
      </c>
      <c r="N19" s="929">
        <v>248</v>
      </c>
      <c r="O19" s="929">
        <v>245</v>
      </c>
      <c r="P19" s="495">
        <v>208</v>
      </c>
      <c r="Q19" s="253"/>
    </row>
    <row r="20" spans="2:17" x14ac:dyDescent="0.2">
      <c r="B20" s="927">
        <v>2102</v>
      </c>
      <c r="C20" s="928" t="s">
        <v>397</v>
      </c>
      <c r="D20" s="929">
        <v>489</v>
      </c>
      <c r="E20" s="929">
        <v>482</v>
      </c>
      <c r="F20" s="929">
        <v>485</v>
      </c>
      <c r="G20" s="929">
        <v>487</v>
      </c>
      <c r="H20" s="929">
        <v>481</v>
      </c>
      <c r="I20" s="929">
        <v>485</v>
      </c>
      <c r="J20" s="929">
        <v>481</v>
      </c>
      <c r="K20" s="929">
        <v>486</v>
      </c>
      <c r="L20" s="929">
        <v>481</v>
      </c>
      <c r="M20" s="929">
        <v>481</v>
      </c>
      <c r="N20" s="929">
        <v>482</v>
      </c>
      <c r="O20" s="929">
        <v>460</v>
      </c>
      <c r="P20" s="495">
        <v>481.66666666666669</v>
      </c>
      <c r="Q20" s="253"/>
    </row>
    <row r="21" spans="2:17" x14ac:dyDescent="0.2">
      <c r="B21" s="927">
        <v>2202</v>
      </c>
      <c r="C21" s="928" t="s">
        <v>398</v>
      </c>
      <c r="D21" s="929">
        <v>0</v>
      </c>
      <c r="E21" s="929">
        <v>0</v>
      </c>
      <c r="F21" s="929">
        <v>0</v>
      </c>
      <c r="G21" s="929">
        <v>0</v>
      </c>
      <c r="H21" s="929">
        <v>0</v>
      </c>
      <c r="I21" s="929">
        <v>0</v>
      </c>
      <c r="J21" s="929">
        <v>0</v>
      </c>
      <c r="K21" s="929">
        <v>0</v>
      </c>
      <c r="L21" s="929">
        <v>0</v>
      </c>
      <c r="M21" s="929">
        <v>0</v>
      </c>
      <c r="N21" s="929">
        <v>0</v>
      </c>
      <c r="O21" s="929">
        <v>0</v>
      </c>
      <c r="P21" s="495">
        <v>0</v>
      </c>
      <c r="Q21" s="253"/>
    </row>
    <row r="22" spans="2:17" x14ac:dyDescent="0.2">
      <c r="B22" s="927">
        <v>2203</v>
      </c>
      <c r="C22" s="928" t="s">
        <v>399</v>
      </c>
      <c r="D22" s="929">
        <v>536</v>
      </c>
      <c r="E22" s="929">
        <v>542</v>
      </c>
      <c r="F22" s="929">
        <v>550</v>
      </c>
      <c r="G22" s="929">
        <v>595</v>
      </c>
      <c r="H22" s="929">
        <v>511</v>
      </c>
      <c r="I22" s="929">
        <v>498</v>
      </c>
      <c r="J22" s="929">
        <v>514</v>
      </c>
      <c r="K22" s="929">
        <v>497</v>
      </c>
      <c r="L22" s="929">
        <v>484</v>
      </c>
      <c r="M22" s="929">
        <v>484</v>
      </c>
      <c r="N22" s="929">
        <v>491</v>
      </c>
      <c r="O22" s="929">
        <v>497</v>
      </c>
      <c r="P22" s="495">
        <v>516.58333333333337</v>
      </c>
      <c r="Q22" s="253"/>
    </row>
    <row r="23" spans="2:17" x14ac:dyDescent="0.2">
      <c r="B23" s="927">
        <v>2103</v>
      </c>
      <c r="C23" s="928" t="s">
        <v>400</v>
      </c>
      <c r="D23" s="929">
        <v>168</v>
      </c>
      <c r="E23" s="929">
        <v>166</v>
      </c>
      <c r="F23" s="929">
        <v>173</v>
      </c>
      <c r="G23" s="929">
        <v>180</v>
      </c>
      <c r="H23" s="929">
        <v>194</v>
      </c>
      <c r="I23" s="929">
        <v>190</v>
      </c>
      <c r="J23" s="929">
        <v>184</v>
      </c>
      <c r="K23" s="929">
        <v>193</v>
      </c>
      <c r="L23" s="929">
        <v>197</v>
      </c>
      <c r="M23" s="929">
        <v>197</v>
      </c>
      <c r="N23" s="929">
        <v>201</v>
      </c>
      <c r="O23" s="929">
        <v>207</v>
      </c>
      <c r="P23" s="495">
        <v>187.5</v>
      </c>
      <c r="Q23" s="253"/>
    </row>
    <row r="24" spans="2:17" x14ac:dyDescent="0.2">
      <c r="B24" s="927">
        <v>2104</v>
      </c>
      <c r="C24" s="928" t="s">
        <v>401</v>
      </c>
      <c r="D24" s="929">
        <v>1345</v>
      </c>
      <c r="E24" s="929">
        <v>1338</v>
      </c>
      <c r="F24" s="929">
        <v>1385</v>
      </c>
      <c r="G24" s="929">
        <v>1392</v>
      </c>
      <c r="H24" s="929">
        <v>1363</v>
      </c>
      <c r="I24" s="929">
        <v>1326</v>
      </c>
      <c r="J24" s="929">
        <v>1361</v>
      </c>
      <c r="K24" s="929">
        <v>1379</v>
      </c>
      <c r="L24" s="929">
        <v>1387</v>
      </c>
      <c r="M24" s="929">
        <v>1364</v>
      </c>
      <c r="N24" s="929">
        <v>1389</v>
      </c>
      <c r="O24" s="929">
        <v>1369</v>
      </c>
      <c r="P24" s="495">
        <v>1366.5</v>
      </c>
      <c r="Q24" s="253"/>
    </row>
    <row r="25" spans="2:17" x14ac:dyDescent="0.2">
      <c r="B25" s="927">
        <v>2301</v>
      </c>
      <c r="C25" s="928" t="s">
        <v>402</v>
      </c>
      <c r="D25" s="929">
        <v>5332</v>
      </c>
      <c r="E25" s="929">
        <v>5291</v>
      </c>
      <c r="F25" s="929">
        <v>5434</v>
      </c>
      <c r="G25" s="929">
        <v>5567</v>
      </c>
      <c r="H25" s="929">
        <v>5419</v>
      </c>
      <c r="I25" s="929">
        <v>5375</v>
      </c>
      <c r="J25" s="929">
        <v>5437</v>
      </c>
      <c r="K25" s="929">
        <v>5483</v>
      </c>
      <c r="L25" s="929">
        <v>5499</v>
      </c>
      <c r="M25" s="929">
        <v>5554</v>
      </c>
      <c r="N25" s="929">
        <v>5539</v>
      </c>
      <c r="O25" s="929">
        <v>5498</v>
      </c>
      <c r="P25" s="495">
        <v>5452.333333333333</v>
      </c>
      <c r="Q25" s="253"/>
    </row>
    <row r="26" spans="2:17" x14ac:dyDescent="0.2">
      <c r="B26" s="927">
        <v>3302</v>
      </c>
      <c r="C26" s="928" t="s">
        <v>403</v>
      </c>
      <c r="D26" s="929">
        <v>1039</v>
      </c>
      <c r="E26" s="929">
        <v>1038</v>
      </c>
      <c r="F26" s="929">
        <v>1071</v>
      </c>
      <c r="G26" s="929">
        <v>1075</v>
      </c>
      <c r="H26" s="929">
        <v>1066</v>
      </c>
      <c r="I26" s="929">
        <v>1072</v>
      </c>
      <c r="J26" s="929">
        <v>1081</v>
      </c>
      <c r="K26" s="929">
        <v>1098</v>
      </c>
      <c r="L26" s="929">
        <v>1104</v>
      </c>
      <c r="M26" s="929">
        <v>1096</v>
      </c>
      <c r="N26" s="929">
        <v>1093</v>
      </c>
      <c r="O26" s="929">
        <v>1113</v>
      </c>
      <c r="P26" s="495">
        <v>1078.8333333333333</v>
      </c>
      <c r="Q26" s="253"/>
    </row>
    <row r="27" spans="2:17" x14ac:dyDescent="0.2">
      <c r="B27" s="927">
        <v>3102</v>
      </c>
      <c r="C27" s="928" t="s">
        <v>404</v>
      </c>
      <c r="D27" s="929">
        <v>3402</v>
      </c>
      <c r="E27" s="929">
        <v>3379</v>
      </c>
      <c r="F27" s="929">
        <v>3400</v>
      </c>
      <c r="G27" s="929">
        <v>3419</v>
      </c>
      <c r="H27" s="929">
        <v>3361</v>
      </c>
      <c r="I27" s="929">
        <v>3294</v>
      </c>
      <c r="J27" s="929">
        <v>3301</v>
      </c>
      <c r="K27" s="929">
        <v>3291</v>
      </c>
      <c r="L27" s="929">
        <v>3280</v>
      </c>
      <c r="M27" s="929">
        <v>3321</v>
      </c>
      <c r="N27" s="929">
        <v>3327</v>
      </c>
      <c r="O27" s="929">
        <v>3289</v>
      </c>
      <c r="P27" s="495">
        <v>3338.6666666666665</v>
      </c>
      <c r="Q27" s="253"/>
    </row>
    <row r="28" spans="2:17" x14ac:dyDescent="0.2">
      <c r="B28" s="927">
        <v>3201</v>
      </c>
      <c r="C28" s="928" t="s">
        <v>405</v>
      </c>
      <c r="D28" s="929">
        <v>1664</v>
      </c>
      <c r="E28" s="929">
        <v>1668</v>
      </c>
      <c r="F28" s="929">
        <v>1749</v>
      </c>
      <c r="G28" s="929">
        <v>1760</v>
      </c>
      <c r="H28" s="929">
        <v>1723</v>
      </c>
      <c r="I28" s="929">
        <v>1709</v>
      </c>
      <c r="J28" s="929">
        <v>1710</v>
      </c>
      <c r="K28" s="929">
        <v>1745</v>
      </c>
      <c r="L28" s="929">
        <v>1738</v>
      </c>
      <c r="M28" s="929">
        <v>1753</v>
      </c>
      <c r="N28" s="929">
        <v>1767</v>
      </c>
      <c r="O28" s="929">
        <v>1823</v>
      </c>
      <c r="P28" s="495">
        <v>1734.0833333333333</v>
      </c>
      <c r="Q28" s="253"/>
    </row>
    <row r="29" spans="2:17" x14ac:dyDescent="0.2">
      <c r="B29" s="927">
        <v>3101</v>
      </c>
      <c r="C29" s="928" t="s">
        <v>406</v>
      </c>
      <c r="D29" s="929">
        <v>13685</v>
      </c>
      <c r="E29" s="929">
        <v>13619</v>
      </c>
      <c r="F29" s="929">
        <v>13873</v>
      </c>
      <c r="G29" s="929">
        <v>13953</v>
      </c>
      <c r="H29" s="929">
        <v>13743</v>
      </c>
      <c r="I29" s="929">
        <v>13720</v>
      </c>
      <c r="J29" s="929">
        <v>13727</v>
      </c>
      <c r="K29" s="929">
        <v>13836</v>
      </c>
      <c r="L29" s="929">
        <v>13891</v>
      </c>
      <c r="M29" s="929">
        <v>13928</v>
      </c>
      <c r="N29" s="929">
        <v>14036</v>
      </c>
      <c r="O29" s="929">
        <v>14259</v>
      </c>
      <c r="P29" s="495">
        <v>13855.833333333334</v>
      </c>
      <c r="Q29" s="253"/>
    </row>
    <row r="30" spans="2:17" x14ac:dyDescent="0.2">
      <c r="B30" s="927">
        <v>3202</v>
      </c>
      <c r="C30" s="928" t="s">
        <v>407</v>
      </c>
      <c r="D30" s="929">
        <v>1031</v>
      </c>
      <c r="E30" s="929">
        <v>1027</v>
      </c>
      <c r="F30" s="929">
        <v>1063</v>
      </c>
      <c r="G30" s="929">
        <v>1065</v>
      </c>
      <c r="H30" s="929">
        <v>1063</v>
      </c>
      <c r="I30" s="929">
        <v>1057</v>
      </c>
      <c r="J30" s="929">
        <v>1058</v>
      </c>
      <c r="K30" s="929">
        <v>1062</v>
      </c>
      <c r="L30" s="929">
        <v>1072</v>
      </c>
      <c r="M30" s="929">
        <v>1082</v>
      </c>
      <c r="N30" s="929">
        <v>1072</v>
      </c>
      <c r="O30" s="929">
        <v>1083</v>
      </c>
      <c r="P30" s="495">
        <v>1061.25</v>
      </c>
      <c r="Q30" s="253"/>
    </row>
    <row r="31" spans="2:17" x14ac:dyDescent="0.2">
      <c r="B31" s="927">
        <v>3303</v>
      </c>
      <c r="C31" s="928" t="s">
        <v>408</v>
      </c>
      <c r="D31" s="929">
        <v>1309</v>
      </c>
      <c r="E31" s="929">
        <v>1306</v>
      </c>
      <c r="F31" s="929">
        <v>1312</v>
      </c>
      <c r="G31" s="929">
        <v>1336</v>
      </c>
      <c r="H31" s="929">
        <v>1318</v>
      </c>
      <c r="I31" s="929">
        <v>1310</v>
      </c>
      <c r="J31" s="929">
        <v>1324</v>
      </c>
      <c r="K31" s="929">
        <v>1341</v>
      </c>
      <c r="L31" s="929">
        <v>1355</v>
      </c>
      <c r="M31" s="929">
        <v>1367</v>
      </c>
      <c r="N31" s="929">
        <v>1361</v>
      </c>
      <c r="O31" s="929">
        <v>1379</v>
      </c>
      <c r="P31" s="495">
        <v>1334.8333333333333</v>
      </c>
      <c r="Q31" s="253"/>
    </row>
    <row r="32" spans="2:17" x14ac:dyDescent="0.2">
      <c r="B32" s="927">
        <v>3304</v>
      </c>
      <c r="C32" s="928" t="s">
        <v>409</v>
      </c>
      <c r="D32" s="929">
        <v>1806</v>
      </c>
      <c r="E32" s="929">
        <v>1796</v>
      </c>
      <c r="F32" s="929">
        <v>1843</v>
      </c>
      <c r="G32" s="929">
        <v>1811</v>
      </c>
      <c r="H32" s="929">
        <v>1847</v>
      </c>
      <c r="I32" s="929">
        <v>1821</v>
      </c>
      <c r="J32" s="929">
        <v>1826</v>
      </c>
      <c r="K32" s="929">
        <v>1824</v>
      </c>
      <c r="L32" s="929">
        <v>1831</v>
      </c>
      <c r="M32" s="929">
        <v>1833</v>
      </c>
      <c r="N32" s="929">
        <v>1816</v>
      </c>
      <c r="O32" s="929">
        <v>1821</v>
      </c>
      <c r="P32" s="495">
        <v>1822.9166666666667</v>
      </c>
      <c r="Q32" s="253"/>
    </row>
    <row r="33" spans="2:17" x14ac:dyDescent="0.2">
      <c r="B33" s="927">
        <v>3103</v>
      </c>
      <c r="C33" s="928" t="s">
        <v>410</v>
      </c>
      <c r="D33" s="929">
        <v>3276</v>
      </c>
      <c r="E33" s="929">
        <v>3254</v>
      </c>
      <c r="F33" s="929">
        <v>3323</v>
      </c>
      <c r="G33" s="929">
        <v>3344</v>
      </c>
      <c r="H33" s="929">
        <v>3327</v>
      </c>
      <c r="I33" s="929">
        <v>3344</v>
      </c>
      <c r="J33" s="929">
        <v>3289</v>
      </c>
      <c r="K33" s="929">
        <v>3295</v>
      </c>
      <c r="L33" s="929">
        <v>3325</v>
      </c>
      <c r="M33" s="929">
        <v>3358</v>
      </c>
      <c r="N33" s="929">
        <v>3372</v>
      </c>
      <c r="O33" s="929">
        <v>3399</v>
      </c>
      <c r="P33" s="495">
        <v>3325.5</v>
      </c>
      <c r="Q33" s="253"/>
    </row>
    <row r="34" spans="2:17" x14ac:dyDescent="0.2">
      <c r="B34" s="927">
        <v>3301</v>
      </c>
      <c r="C34" s="928" t="s">
        <v>411</v>
      </c>
      <c r="D34" s="929">
        <v>7531</v>
      </c>
      <c r="E34" s="929">
        <v>7439</v>
      </c>
      <c r="F34" s="929">
        <v>7623</v>
      </c>
      <c r="G34" s="929">
        <v>7662</v>
      </c>
      <c r="H34" s="929">
        <v>7672</v>
      </c>
      <c r="I34" s="929">
        <v>7628</v>
      </c>
      <c r="J34" s="929">
        <v>7655</v>
      </c>
      <c r="K34" s="929">
        <v>7628</v>
      </c>
      <c r="L34" s="929">
        <v>7703</v>
      </c>
      <c r="M34" s="929">
        <v>7773</v>
      </c>
      <c r="N34" s="929">
        <v>7808</v>
      </c>
      <c r="O34" s="929">
        <v>7886</v>
      </c>
      <c r="P34" s="495">
        <v>7667.333333333333</v>
      </c>
      <c r="Q34" s="253"/>
    </row>
    <row r="35" spans="2:17" x14ac:dyDescent="0.2">
      <c r="B35" s="927">
        <v>4103</v>
      </c>
      <c r="C35" s="928" t="s">
        <v>412</v>
      </c>
      <c r="D35" s="929">
        <v>1860</v>
      </c>
      <c r="E35" s="929">
        <v>1847</v>
      </c>
      <c r="F35" s="929">
        <v>1930</v>
      </c>
      <c r="G35" s="929">
        <v>1931</v>
      </c>
      <c r="H35" s="929">
        <v>1936</v>
      </c>
      <c r="I35" s="929">
        <v>1938</v>
      </c>
      <c r="J35" s="929">
        <v>1954</v>
      </c>
      <c r="K35" s="929">
        <v>1961</v>
      </c>
      <c r="L35" s="929">
        <v>1951</v>
      </c>
      <c r="M35" s="929">
        <v>1950</v>
      </c>
      <c r="N35" s="929">
        <v>2003</v>
      </c>
      <c r="O35" s="929">
        <v>1980</v>
      </c>
      <c r="P35" s="495">
        <v>1936.75</v>
      </c>
      <c r="Q35" s="253"/>
    </row>
    <row r="36" spans="2:17" x14ac:dyDescent="0.2">
      <c r="B36" s="927">
        <v>4202</v>
      </c>
      <c r="C36" s="928" t="s">
        <v>413</v>
      </c>
      <c r="D36" s="929">
        <v>1973</v>
      </c>
      <c r="E36" s="929">
        <v>1931</v>
      </c>
      <c r="F36" s="929">
        <v>1932</v>
      </c>
      <c r="G36" s="929">
        <v>1928</v>
      </c>
      <c r="H36" s="929">
        <v>1913</v>
      </c>
      <c r="I36" s="929">
        <v>1918</v>
      </c>
      <c r="J36" s="929">
        <v>1950</v>
      </c>
      <c r="K36" s="929">
        <v>1951</v>
      </c>
      <c r="L36" s="929">
        <v>1955</v>
      </c>
      <c r="M36" s="929">
        <v>1949</v>
      </c>
      <c r="N36" s="929">
        <v>1940</v>
      </c>
      <c r="O36" s="929">
        <v>1926</v>
      </c>
      <c r="P36" s="495">
        <v>1938.8333333333333</v>
      </c>
      <c r="Q36" s="253"/>
    </row>
    <row r="37" spans="2:17" x14ac:dyDescent="0.2">
      <c r="B37" s="927">
        <v>4302</v>
      </c>
      <c r="C37" s="928" t="s">
        <v>414</v>
      </c>
      <c r="D37" s="929">
        <v>2614</v>
      </c>
      <c r="E37" s="929">
        <v>2586</v>
      </c>
      <c r="F37" s="929">
        <v>2640</v>
      </c>
      <c r="G37" s="929">
        <v>2660</v>
      </c>
      <c r="H37" s="929">
        <v>2639</v>
      </c>
      <c r="I37" s="929">
        <v>2637</v>
      </c>
      <c r="J37" s="929">
        <v>2689</v>
      </c>
      <c r="K37" s="929">
        <v>2704</v>
      </c>
      <c r="L37" s="929">
        <v>2730</v>
      </c>
      <c r="M37" s="929">
        <v>2754</v>
      </c>
      <c r="N37" s="929">
        <v>2768</v>
      </c>
      <c r="O37" s="929">
        <v>2795</v>
      </c>
      <c r="P37" s="495">
        <v>2684.6666666666665</v>
      </c>
      <c r="Q37" s="253"/>
    </row>
    <row r="38" spans="2:17" x14ac:dyDescent="0.2">
      <c r="B38" s="927">
        <v>4102</v>
      </c>
      <c r="C38" s="928" t="s">
        <v>363</v>
      </c>
      <c r="D38" s="929">
        <v>26483</v>
      </c>
      <c r="E38" s="929">
        <v>26251</v>
      </c>
      <c r="F38" s="929">
        <v>26797</v>
      </c>
      <c r="G38" s="929">
        <v>26812</v>
      </c>
      <c r="H38" s="929">
        <v>26592</v>
      </c>
      <c r="I38" s="929">
        <v>26457</v>
      </c>
      <c r="J38" s="929">
        <v>26680</v>
      </c>
      <c r="K38" s="929">
        <v>27101</v>
      </c>
      <c r="L38" s="929">
        <v>27186</v>
      </c>
      <c r="M38" s="929">
        <v>27465</v>
      </c>
      <c r="N38" s="929">
        <v>27489</v>
      </c>
      <c r="O38" s="929">
        <v>27849</v>
      </c>
      <c r="P38" s="495">
        <v>26930.166666666668</v>
      </c>
      <c r="Q38" s="253"/>
    </row>
    <row r="39" spans="2:17" x14ac:dyDescent="0.2">
      <c r="B39" s="927">
        <v>4201</v>
      </c>
      <c r="C39" s="928" t="s">
        <v>415</v>
      </c>
      <c r="D39" s="929">
        <v>5454</v>
      </c>
      <c r="E39" s="929">
        <v>5381</v>
      </c>
      <c r="F39" s="929">
        <v>5459</v>
      </c>
      <c r="G39" s="929">
        <v>5478</v>
      </c>
      <c r="H39" s="929">
        <v>5448</v>
      </c>
      <c r="I39" s="929">
        <v>5426</v>
      </c>
      <c r="J39" s="929">
        <v>5477</v>
      </c>
      <c r="K39" s="929">
        <v>5531</v>
      </c>
      <c r="L39" s="929">
        <v>5547</v>
      </c>
      <c r="M39" s="929">
        <v>5545</v>
      </c>
      <c r="N39" s="929">
        <v>5563</v>
      </c>
      <c r="O39" s="929">
        <v>5596</v>
      </c>
      <c r="P39" s="495">
        <v>5492.083333333333</v>
      </c>
      <c r="Q39" s="253"/>
    </row>
    <row r="40" spans="2:17" x14ac:dyDescent="0.2">
      <c r="B40" s="927">
        <v>4104</v>
      </c>
      <c r="C40" s="928" t="s">
        <v>416</v>
      </c>
      <c r="D40" s="929">
        <v>1278</v>
      </c>
      <c r="E40" s="929">
        <v>1283</v>
      </c>
      <c r="F40" s="929">
        <v>1347</v>
      </c>
      <c r="G40" s="929">
        <v>1314</v>
      </c>
      <c r="H40" s="929">
        <v>1338</v>
      </c>
      <c r="I40" s="929">
        <v>1284</v>
      </c>
      <c r="J40" s="929">
        <v>1319</v>
      </c>
      <c r="K40" s="929">
        <v>1354</v>
      </c>
      <c r="L40" s="929">
        <v>1353</v>
      </c>
      <c r="M40" s="929">
        <v>1366</v>
      </c>
      <c r="N40" s="929">
        <v>1393</v>
      </c>
      <c r="O40" s="929">
        <v>1370</v>
      </c>
      <c r="P40" s="495">
        <v>1333.25</v>
      </c>
      <c r="Q40" s="253"/>
    </row>
    <row r="41" spans="2:17" x14ac:dyDescent="0.2">
      <c r="B41" s="927">
        <v>4101</v>
      </c>
      <c r="C41" s="928" t="s">
        <v>417</v>
      </c>
      <c r="D41" s="929">
        <v>18875</v>
      </c>
      <c r="E41" s="929">
        <v>18718</v>
      </c>
      <c r="F41" s="929">
        <v>19047</v>
      </c>
      <c r="G41" s="929">
        <v>19034</v>
      </c>
      <c r="H41" s="929">
        <v>18962</v>
      </c>
      <c r="I41" s="929">
        <v>18911</v>
      </c>
      <c r="J41" s="929">
        <v>19030</v>
      </c>
      <c r="K41" s="929">
        <v>19088</v>
      </c>
      <c r="L41" s="929">
        <v>19094</v>
      </c>
      <c r="M41" s="929">
        <v>19325</v>
      </c>
      <c r="N41" s="929">
        <v>19438</v>
      </c>
      <c r="O41" s="929">
        <v>19756</v>
      </c>
      <c r="P41" s="495">
        <v>19106.5</v>
      </c>
      <c r="Q41" s="253"/>
    </row>
    <row r="42" spans="2:17" x14ac:dyDescent="0.2">
      <c r="B42" s="927">
        <v>4203</v>
      </c>
      <c r="C42" s="928" t="s">
        <v>418</v>
      </c>
      <c r="D42" s="929">
        <v>3955</v>
      </c>
      <c r="E42" s="929">
        <v>3878</v>
      </c>
      <c r="F42" s="929">
        <v>4010</v>
      </c>
      <c r="G42" s="929">
        <v>4079</v>
      </c>
      <c r="H42" s="929">
        <v>3877</v>
      </c>
      <c r="I42" s="929">
        <v>3804</v>
      </c>
      <c r="J42" s="929">
        <v>3830</v>
      </c>
      <c r="K42" s="929">
        <v>3922</v>
      </c>
      <c r="L42" s="929">
        <v>3952</v>
      </c>
      <c r="M42" s="929">
        <v>3985</v>
      </c>
      <c r="N42" s="929">
        <v>3965</v>
      </c>
      <c r="O42" s="929">
        <v>3981</v>
      </c>
      <c r="P42" s="495">
        <v>3936.5</v>
      </c>
      <c r="Q42" s="253"/>
    </row>
    <row r="43" spans="2:17" x14ac:dyDescent="0.2">
      <c r="B43" s="927">
        <v>4303</v>
      </c>
      <c r="C43" s="928" t="s">
        <v>419</v>
      </c>
      <c r="D43" s="929">
        <v>7058</v>
      </c>
      <c r="E43" s="929">
        <v>6959</v>
      </c>
      <c r="F43" s="929">
        <v>7101</v>
      </c>
      <c r="G43" s="929">
        <v>7129</v>
      </c>
      <c r="H43" s="929">
        <v>7086</v>
      </c>
      <c r="I43" s="929">
        <v>7046</v>
      </c>
      <c r="J43" s="929">
        <v>7009</v>
      </c>
      <c r="K43" s="929">
        <v>6983</v>
      </c>
      <c r="L43" s="929">
        <v>6691</v>
      </c>
      <c r="M43" s="929">
        <v>7088</v>
      </c>
      <c r="N43" s="929">
        <v>7070</v>
      </c>
      <c r="O43" s="929">
        <v>7159</v>
      </c>
      <c r="P43" s="495">
        <v>7031.583333333333</v>
      </c>
      <c r="Q43" s="253"/>
    </row>
    <row r="44" spans="2:17" x14ac:dyDescent="0.2">
      <c r="B44" s="927">
        <v>4301</v>
      </c>
      <c r="C44" s="928" t="s">
        <v>420</v>
      </c>
      <c r="D44" s="929">
        <v>12472</v>
      </c>
      <c r="E44" s="929">
        <v>12475</v>
      </c>
      <c r="F44" s="929">
        <v>12663</v>
      </c>
      <c r="G44" s="929">
        <v>12740</v>
      </c>
      <c r="H44" s="929">
        <v>12652</v>
      </c>
      <c r="I44" s="929">
        <v>12510</v>
      </c>
      <c r="J44" s="929">
        <v>12496</v>
      </c>
      <c r="K44" s="929">
        <v>12541</v>
      </c>
      <c r="L44" s="929">
        <v>12587</v>
      </c>
      <c r="M44" s="929">
        <v>12613</v>
      </c>
      <c r="N44" s="929">
        <v>12565</v>
      </c>
      <c r="O44" s="929">
        <v>12710</v>
      </c>
      <c r="P44" s="495">
        <v>12585.333333333334</v>
      </c>
      <c r="Q44" s="253"/>
    </row>
    <row r="45" spans="2:17" x14ac:dyDescent="0.2">
      <c r="B45" s="927">
        <v>4105</v>
      </c>
      <c r="C45" s="928" t="s">
        <v>421</v>
      </c>
      <c r="D45" s="929">
        <v>836</v>
      </c>
      <c r="E45" s="929">
        <v>822</v>
      </c>
      <c r="F45" s="929">
        <v>821</v>
      </c>
      <c r="G45" s="929">
        <v>849</v>
      </c>
      <c r="H45" s="929">
        <v>826</v>
      </c>
      <c r="I45" s="929">
        <v>832</v>
      </c>
      <c r="J45" s="929">
        <v>847</v>
      </c>
      <c r="K45" s="929">
        <v>864</v>
      </c>
      <c r="L45" s="929">
        <v>869</v>
      </c>
      <c r="M45" s="929">
        <v>877</v>
      </c>
      <c r="N45" s="929">
        <v>873</v>
      </c>
      <c r="O45" s="929">
        <v>871</v>
      </c>
      <c r="P45" s="495">
        <v>848.91666666666663</v>
      </c>
      <c r="Q45" s="253"/>
    </row>
    <row r="46" spans="2:17" x14ac:dyDescent="0.2">
      <c r="B46" s="927">
        <v>4304</v>
      </c>
      <c r="C46" s="928" t="s">
        <v>422</v>
      </c>
      <c r="D46" s="929">
        <v>2699</v>
      </c>
      <c r="E46" s="929">
        <v>2669</v>
      </c>
      <c r="F46" s="929">
        <v>2659</v>
      </c>
      <c r="G46" s="929">
        <v>2686</v>
      </c>
      <c r="H46" s="929">
        <v>2630</v>
      </c>
      <c r="I46" s="929">
        <v>2630</v>
      </c>
      <c r="J46" s="929">
        <v>2654</v>
      </c>
      <c r="K46" s="929">
        <v>2664</v>
      </c>
      <c r="L46" s="929">
        <v>2693</v>
      </c>
      <c r="M46" s="929">
        <v>2690</v>
      </c>
      <c r="N46" s="929">
        <v>2701</v>
      </c>
      <c r="O46" s="929">
        <v>2693</v>
      </c>
      <c r="P46" s="495">
        <v>2672.3333333333335</v>
      </c>
      <c r="Q46" s="253"/>
    </row>
    <row r="47" spans="2:17" x14ac:dyDescent="0.2">
      <c r="B47" s="927">
        <v>4305</v>
      </c>
      <c r="C47" s="928" t="s">
        <v>423</v>
      </c>
      <c r="D47" s="929">
        <v>1019</v>
      </c>
      <c r="E47" s="929">
        <v>1012</v>
      </c>
      <c r="F47" s="929">
        <v>1017</v>
      </c>
      <c r="G47" s="929">
        <v>1013</v>
      </c>
      <c r="H47" s="929">
        <v>992</v>
      </c>
      <c r="I47" s="929">
        <v>981</v>
      </c>
      <c r="J47" s="929">
        <v>978</v>
      </c>
      <c r="K47" s="929">
        <v>990</v>
      </c>
      <c r="L47" s="929">
        <v>998</v>
      </c>
      <c r="M47" s="929">
        <v>990</v>
      </c>
      <c r="N47" s="929">
        <v>988</v>
      </c>
      <c r="O47" s="929">
        <v>989</v>
      </c>
      <c r="P47" s="495">
        <v>997.25</v>
      </c>
      <c r="Q47" s="253"/>
    </row>
    <row r="48" spans="2:17" x14ac:dyDescent="0.2">
      <c r="B48" s="927">
        <v>4204</v>
      </c>
      <c r="C48" s="928" t="s">
        <v>424</v>
      </c>
      <c r="D48" s="929">
        <v>4593</v>
      </c>
      <c r="E48" s="929">
        <v>4535</v>
      </c>
      <c r="F48" s="929">
        <v>4601</v>
      </c>
      <c r="G48" s="929">
        <v>4670</v>
      </c>
      <c r="H48" s="929">
        <v>4575</v>
      </c>
      <c r="I48" s="929">
        <v>4347</v>
      </c>
      <c r="J48" s="929">
        <v>4335</v>
      </c>
      <c r="K48" s="929">
        <v>4457</v>
      </c>
      <c r="L48" s="929">
        <v>4574</v>
      </c>
      <c r="M48" s="929">
        <v>4572</v>
      </c>
      <c r="N48" s="929">
        <v>4616</v>
      </c>
      <c r="O48" s="929">
        <v>4751</v>
      </c>
      <c r="P48" s="495">
        <v>4552.166666666667</v>
      </c>
      <c r="Q48" s="253"/>
    </row>
    <row r="49" spans="2:17" x14ac:dyDescent="0.2">
      <c r="B49" s="927">
        <v>4106</v>
      </c>
      <c r="C49" s="928" t="s">
        <v>425</v>
      </c>
      <c r="D49" s="929">
        <v>5014</v>
      </c>
      <c r="E49" s="929">
        <v>5004</v>
      </c>
      <c r="F49" s="929">
        <v>5139</v>
      </c>
      <c r="G49" s="929">
        <v>5169</v>
      </c>
      <c r="H49" s="929">
        <v>5223</v>
      </c>
      <c r="I49" s="929">
        <v>5047</v>
      </c>
      <c r="J49" s="929">
        <v>5005</v>
      </c>
      <c r="K49" s="929">
        <v>5065</v>
      </c>
      <c r="L49" s="929">
        <v>5079</v>
      </c>
      <c r="M49" s="929">
        <v>5089</v>
      </c>
      <c r="N49" s="929">
        <v>5110</v>
      </c>
      <c r="O49" s="929">
        <v>5137</v>
      </c>
      <c r="P49" s="495">
        <v>5090.083333333333</v>
      </c>
      <c r="Q49" s="253"/>
    </row>
    <row r="50" spans="2:17" x14ac:dyDescent="0.2">
      <c r="B50" s="927">
        <v>5602</v>
      </c>
      <c r="C50" s="928" t="s">
        <v>426</v>
      </c>
      <c r="D50" s="929">
        <v>1258</v>
      </c>
      <c r="E50" s="929">
        <v>1246</v>
      </c>
      <c r="F50" s="929">
        <v>1269</v>
      </c>
      <c r="G50" s="929">
        <v>1299</v>
      </c>
      <c r="H50" s="929">
        <v>1272</v>
      </c>
      <c r="I50" s="929">
        <v>1248</v>
      </c>
      <c r="J50" s="929">
        <v>1240</v>
      </c>
      <c r="K50" s="929">
        <v>1245</v>
      </c>
      <c r="L50" s="929">
        <v>1268</v>
      </c>
      <c r="M50" s="929">
        <v>1316</v>
      </c>
      <c r="N50" s="929">
        <v>1346</v>
      </c>
      <c r="O50" s="929">
        <v>1331</v>
      </c>
      <c r="P50" s="495">
        <v>1278.1666666666667</v>
      </c>
      <c r="Q50" s="253"/>
    </row>
    <row r="51" spans="2:17" x14ac:dyDescent="0.2">
      <c r="B51" s="927">
        <v>5402</v>
      </c>
      <c r="C51" s="928" t="s">
        <v>427</v>
      </c>
      <c r="D51" s="929">
        <v>2883</v>
      </c>
      <c r="E51" s="929">
        <v>2889</v>
      </c>
      <c r="F51" s="929">
        <v>3005</v>
      </c>
      <c r="G51" s="929">
        <v>3001</v>
      </c>
      <c r="H51" s="929">
        <v>2965</v>
      </c>
      <c r="I51" s="929">
        <v>2945</v>
      </c>
      <c r="J51" s="929">
        <v>2958</v>
      </c>
      <c r="K51" s="929">
        <v>2978</v>
      </c>
      <c r="L51" s="929">
        <v>3016</v>
      </c>
      <c r="M51" s="929">
        <v>3022</v>
      </c>
      <c r="N51" s="929">
        <v>3030</v>
      </c>
      <c r="O51" s="929">
        <v>3056</v>
      </c>
      <c r="P51" s="495">
        <v>2979</v>
      </c>
      <c r="Q51" s="253"/>
    </row>
    <row r="52" spans="2:17" x14ac:dyDescent="0.2">
      <c r="B52" s="927">
        <v>5302</v>
      </c>
      <c r="C52" s="928" t="s">
        <v>428</v>
      </c>
      <c r="D52" s="929">
        <v>2382</v>
      </c>
      <c r="E52" s="929">
        <v>2379</v>
      </c>
      <c r="F52" s="929">
        <v>2426</v>
      </c>
      <c r="G52" s="929">
        <v>2467</v>
      </c>
      <c r="H52" s="929">
        <v>2444</v>
      </c>
      <c r="I52" s="929">
        <v>2435</v>
      </c>
      <c r="J52" s="929">
        <v>2418</v>
      </c>
      <c r="K52" s="929">
        <v>2423</v>
      </c>
      <c r="L52" s="929">
        <v>2443</v>
      </c>
      <c r="M52" s="929">
        <v>2449</v>
      </c>
      <c r="N52" s="929">
        <v>2462</v>
      </c>
      <c r="O52" s="929">
        <v>2494</v>
      </c>
      <c r="P52" s="495">
        <v>2435.1666666666665</v>
      </c>
      <c r="Q52" s="253"/>
    </row>
    <row r="53" spans="2:17" x14ac:dyDescent="0.2">
      <c r="B53" s="927">
        <v>5603</v>
      </c>
      <c r="C53" s="928" t="s">
        <v>429</v>
      </c>
      <c r="D53" s="929">
        <v>3526</v>
      </c>
      <c r="E53" s="929">
        <v>3481</v>
      </c>
      <c r="F53" s="929">
        <v>3569</v>
      </c>
      <c r="G53" s="929">
        <v>3601</v>
      </c>
      <c r="H53" s="929">
        <v>3562</v>
      </c>
      <c r="I53" s="929">
        <v>3565</v>
      </c>
      <c r="J53" s="929">
        <v>3620</v>
      </c>
      <c r="K53" s="929">
        <v>3635</v>
      </c>
      <c r="L53" s="929">
        <v>3661</v>
      </c>
      <c r="M53" s="929">
        <v>3733</v>
      </c>
      <c r="N53" s="929">
        <v>3795</v>
      </c>
      <c r="O53" s="929">
        <v>3871</v>
      </c>
      <c r="P53" s="495">
        <v>3634.9166666666665</v>
      </c>
      <c r="Q53" s="253"/>
    </row>
    <row r="54" spans="2:17" x14ac:dyDescent="0.2">
      <c r="B54" s="927">
        <v>5102</v>
      </c>
      <c r="C54" s="928" t="s">
        <v>430</v>
      </c>
      <c r="D54" s="929">
        <v>3144</v>
      </c>
      <c r="E54" s="929">
        <v>3081</v>
      </c>
      <c r="F54" s="929">
        <v>3168</v>
      </c>
      <c r="G54" s="929">
        <v>3287</v>
      </c>
      <c r="H54" s="929">
        <v>3162</v>
      </c>
      <c r="I54" s="929">
        <v>3139</v>
      </c>
      <c r="J54" s="929">
        <v>3153</v>
      </c>
      <c r="K54" s="929">
        <v>3181</v>
      </c>
      <c r="L54" s="929">
        <v>3180</v>
      </c>
      <c r="M54" s="929">
        <v>3212</v>
      </c>
      <c r="N54" s="929">
        <v>3267</v>
      </c>
      <c r="O54" s="929">
        <v>3293</v>
      </c>
      <c r="P54" s="495">
        <v>3188.9166666666665</v>
      </c>
      <c r="Q54" s="253"/>
    </row>
    <row r="55" spans="2:17" x14ac:dyDescent="0.2">
      <c r="B55" s="927">
        <v>5702</v>
      </c>
      <c r="C55" s="928" t="s">
        <v>431</v>
      </c>
      <c r="D55" s="929">
        <v>2606</v>
      </c>
      <c r="E55" s="929">
        <v>2582</v>
      </c>
      <c r="F55" s="929">
        <v>2611</v>
      </c>
      <c r="G55" s="929">
        <v>2619</v>
      </c>
      <c r="H55" s="929">
        <v>2570</v>
      </c>
      <c r="I55" s="929">
        <v>2588</v>
      </c>
      <c r="J55" s="929">
        <v>2580</v>
      </c>
      <c r="K55" s="929">
        <v>2587</v>
      </c>
      <c r="L55" s="929">
        <v>2580</v>
      </c>
      <c r="M55" s="929">
        <v>2588</v>
      </c>
      <c r="N55" s="929">
        <v>2586</v>
      </c>
      <c r="O55" s="929">
        <v>2617</v>
      </c>
      <c r="P55" s="495">
        <v>2592.8333333333335</v>
      </c>
      <c r="Q55" s="253"/>
    </row>
    <row r="56" spans="2:17" x14ac:dyDescent="0.2">
      <c r="B56" s="927">
        <v>5103</v>
      </c>
      <c r="C56" s="928" t="s">
        <v>432</v>
      </c>
      <c r="D56" s="929">
        <v>2784</v>
      </c>
      <c r="E56" s="929">
        <v>2769</v>
      </c>
      <c r="F56" s="929">
        <v>2768</v>
      </c>
      <c r="G56" s="929">
        <v>2758</v>
      </c>
      <c r="H56" s="929">
        <v>2757</v>
      </c>
      <c r="I56" s="929">
        <v>2728</v>
      </c>
      <c r="J56" s="929">
        <v>2736</v>
      </c>
      <c r="K56" s="929">
        <v>2723</v>
      </c>
      <c r="L56" s="929">
        <v>2714</v>
      </c>
      <c r="M56" s="929">
        <v>2695</v>
      </c>
      <c r="N56" s="929">
        <v>2724</v>
      </c>
      <c r="O56" s="929">
        <v>2740</v>
      </c>
      <c r="P56" s="495">
        <v>2741.3333333333335</v>
      </c>
      <c r="Q56" s="253"/>
    </row>
    <row r="57" spans="2:17" x14ac:dyDescent="0.2">
      <c r="B57" s="927">
        <v>5604</v>
      </c>
      <c r="C57" s="928" t="s">
        <v>433</v>
      </c>
      <c r="D57" s="929">
        <v>2254</v>
      </c>
      <c r="E57" s="929">
        <v>2233</v>
      </c>
      <c r="F57" s="929">
        <v>2269</v>
      </c>
      <c r="G57" s="929">
        <v>2289</v>
      </c>
      <c r="H57" s="929">
        <v>2299</v>
      </c>
      <c r="I57" s="929">
        <v>2279</v>
      </c>
      <c r="J57" s="929">
        <v>2310</v>
      </c>
      <c r="K57" s="929">
        <v>2312</v>
      </c>
      <c r="L57" s="929">
        <v>2310</v>
      </c>
      <c r="M57" s="929">
        <v>2317</v>
      </c>
      <c r="N57" s="929">
        <v>2341</v>
      </c>
      <c r="O57" s="929">
        <v>2389</v>
      </c>
      <c r="P57" s="495">
        <v>2300.1666666666665</v>
      </c>
      <c r="Q57" s="253"/>
    </row>
    <row r="58" spans="2:17" x14ac:dyDescent="0.2">
      <c r="B58" s="927">
        <v>5605</v>
      </c>
      <c r="C58" s="928" t="s">
        <v>434</v>
      </c>
      <c r="D58" s="929">
        <v>1607</v>
      </c>
      <c r="E58" s="929">
        <v>1604</v>
      </c>
      <c r="F58" s="929">
        <v>1653</v>
      </c>
      <c r="G58" s="929">
        <v>1687</v>
      </c>
      <c r="H58" s="929">
        <v>1687</v>
      </c>
      <c r="I58" s="929">
        <v>1693</v>
      </c>
      <c r="J58" s="929">
        <v>1718</v>
      </c>
      <c r="K58" s="929">
        <v>1736</v>
      </c>
      <c r="L58" s="929">
        <v>1716</v>
      </c>
      <c r="M58" s="929">
        <v>1755</v>
      </c>
      <c r="N58" s="929">
        <v>1790</v>
      </c>
      <c r="O58" s="929">
        <v>1821</v>
      </c>
      <c r="P58" s="495">
        <v>1705.5833333333333</v>
      </c>
      <c r="Q58" s="253"/>
    </row>
    <row r="59" spans="2:17" x14ac:dyDescent="0.2">
      <c r="B59" s="927">
        <v>5503</v>
      </c>
      <c r="C59" s="928" t="s">
        <v>435</v>
      </c>
      <c r="D59" s="929">
        <v>3204</v>
      </c>
      <c r="E59" s="929">
        <v>3163</v>
      </c>
      <c r="F59" s="929">
        <v>3207</v>
      </c>
      <c r="G59" s="929">
        <v>3210</v>
      </c>
      <c r="H59" s="929">
        <v>3148</v>
      </c>
      <c r="I59" s="929">
        <v>3176</v>
      </c>
      <c r="J59" s="929">
        <v>3170</v>
      </c>
      <c r="K59" s="929">
        <v>3180</v>
      </c>
      <c r="L59" s="929">
        <v>3215</v>
      </c>
      <c r="M59" s="929">
        <v>3235</v>
      </c>
      <c r="N59" s="929">
        <v>3268</v>
      </c>
      <c r="O59" s="929">
        <v>3262</v>
      </c>
      <c r="P59" s="495">
        <v>3203.1666666666665</v>
      </c>
      <c r="Q59" s="253"/>
    </row>
    <row r="60" spans="2:17" x14ac:dyDescent="0.2">
      <c r="B60" s="927">
        <v>5201</v>
      </c>
      <c r="C60" s="928" t="s">
        <v>436</v>
      </c>
      <c r="D60" s="929">
        <v>713</v>
      </c>
      <c r="E60" s="929">
        <v>714</v>
      </c>
      <c r="F60" s="929">
        <v>717</v>
      </c>
      <c r="G60" s="929">
        <v>722</v>
      </c>
      <c r="H60" s="929">
        <v>681</v>
      </c>
      <c r="I60" s="929">
        <v>680</v>
      </c>
      <c r="J60" s="929">
        <v>662</v>
      </c>
      <c r="K60" s="929">
        <v>670</v>
      </c>
      <c r="L60" s="929">
        <v>664</v>
      </c>
      <c r="M60" s="929">
        <v>679</v>
      </c>
      <c r="N60" s="929">
        <v>688</v>
      </c>
      <c r="O60" s="929">
        <v>686</v>
      </c>
      <c r="P60" s="495">
        <v>689.66666666666663</v>
      </c>
      <c r="Q60" s="253"/>
    </row>
    <row r="61" spans="2:17" x14ac:dyDescent="0.2">
      <c r="B61" s="927">
        <v>5104</v>
      </c>
      <c r="C61" s="928" t="s">
        <v>437</v>
      </c>
      <c r="D61" s="929">
        <v>92</v>
      </c>
      <c r="E61" s="929">
        <v>94</v>
      </c>
      <c r="F61" s="929">
        <v>98</v>
      </c>
      <c r="G61" s="929">
        <v>100</v>
      </c>
      <c r="H61" s="929">
        <v>100</v>
      </c>
      <c r="I61" s="929">
        <v>97</v>
      </c>
      <c r="J61" s="929">
        <v>97</v>
      </c>
      <c r="K61" s="929">
        <v>97</v>
      </c>
      <c r="L61" s="929">
        <v>97</v>
      </c>
      <c r="M61" s="929">
        <v>97</v>
      </c>
      <c r="N61" s="929">
        <v>98</v>
      </c>
      <c r="O61" s="929">
        <v>96</v>
      </c>
      <c r="P61" s="495">
        <v>96.916666666666671</v>
      </c>
      <c r="Q61" s="253"/>
    </row>
    <row r="62" spans="2:17" x14ac:dyDescent="0.2">
      <c r="B62" s="927">
        <v>5502</v>
      </c>
      <c r="C62" s="928" t="s">
        <v>438</v>
      </c>
      <c r="D62" s="929">
        <v>7824</v>
      </c>
      <c r="E62" s="929">
        <v>7791</v>
      </c>
      <c r="F62" s="929">
        <v>7886</v>
      </c>
      <c r="G62" s="929">
        <v>7862</v>
      </c>
      <c r="H62" s="929">
        <v>7790</v>
      </c>
      <c r="I62" s="929">
        <v>7745</v>
      </c>
      <c r="J62" s="929">
        <v>7805</v>
      </c>
      <c r="K62" s="929">
        <v>7759</v>
      </c>
      <c r="L62" s="929">
        <v>7764</v>
      </c>
      <c r="M62" s="929">
        <v>7876</v>
      </c>
      <c r="N62" s="929">
        <v>7910</v>
      </c>
      <c r="O62" s="929">
        <v>7977</v>
      </c>
      <c r="P62" s="495">
        <v>7832.416666666667</v>
      </c>
      <c r="Q62" s="253"/>
    </row>
    <row r="63" spans="2:17" x14ac:dyDescent="0.2">
      <c r="B63" s="927">
        <v>5504</v>
      </c>
      <c r="C63" s="928" t="s">
        <v>439</v>
      </c>
      <c r="D63" s="929">
        <v>1657</v>
      </c>
      <c r="E63" s="929">
        <v>1659</v>
      </c>
      <c r="F63" s="929">
        <v>1717</v>
      </c>
      <c r="G63" s="929">
        <v>1709</v>
      </c>
      <c r="H63" s="929">
        <v>1697</v>
      </c>
      <c r="I63" s="929">
        <v>1697</v>
      </c>
      <c r="J63" s="929">
        <v>1722</v>
      </c>
      <c r="K63" s="929">
        <v>1739</v>
      </c>
      <c r="L63" s="929">
        <v>1734</v>
      </c>
      <c r="M63" s="929">
        <v>1716</v>
      </c>
      <c r="N63" s="929">
        <v>1719</v>
      </c>
      <c r="O63" s="929">
        <v>1730</v>
      </c>
      <c r="P63" s="495">
        <v>1708</v>
      </c>
      <c r="Q63" s="253"/>
    </row>
    <row r="64" spans="2:17" x14ac:dyDescent="0.2">
      <c r="B64" s="927">
        <v>5401</v>
      </c>
      <c r="C64" s="928" t="s">
        <v>440</v>
      </c>
      <c r="D64" s="929">
        <v>4894</v>
      </c>
      <c r="E64" s="929">
        <v>4801</v>
      </c>
      <c r="F64" s="929">
        <v>4872</v>
      </c>
      <c r="G64" s="929">
        <v>4895</v>
      </c>
      <c r="H64" s="929">
        <v>4867</v>
      </c>
      <c r="I64" s="929">
        <v>4864</v>
      </c>
      <c r="J64" s="929">
        <v>4900</v>
      </c>
      <c r="K64" s="929">
        <v>4932</v>
      </c>
      <c r="L64" s="929">
        <v>4958</v>
      </c>
      <c r="M64" s="929">
        <v>5014</v>
      </c>
      <c r="N64" s="929">
        <v>4987</v>
      </c>
      <c r="O64" s="929">
        <v>5067</v>
      </c>
      <c r="P64" s="495">
        <v>4920.916666666667</v>
      </c>
      <c r="Q64" s="253"/>
    </row>
    <row r="65" spans="2:17" x14ac:dyDescent="0.2">
      <c r="B65" s="927">
        <v>5802</v>
      </c>
      <c r="C65" s="928" t="s">
        <v>441</v>
      </c>
      <c r="D65" s="929">
        <v>3932</v>
      </c>
      <c r="E65" s="929">
        <v>3834</v>
      </c>
      <c r="F65" s="929">
        <v>3854</v>
      </c>
      <c r="G65" s="929">
        <v>3872</v>
      </c>
      <c r="H65" s="929">
        <v>3745</v>
      </c>
      <c r="I65" s="929">
        <v>3688</v>
      </c>
      <c r="J65" s="929">
        <v>3650</v>
      </c>
      <c r="K65" s="929">
        <v>3654</v>
      </c>
      <c r="L65" s="929">
        <v>3622</v>
      </c>
      <c r="M65" s="929">
        <v>3595</v>
      </c>
      <c r="N65" s="929">
        <v>3621</v>
      </c>
      <c r="O65" s="929">
        <v>3660</v>
      </c>
      <c r="P65" s="495">
        <v>3727.25</v>
      </c>
      <c r="Q65" s="253"/>
    </row>
    <row r="66" spans="2:17" x14ac:dyDescent="0.2">
      <c r="B66" s="927">
        <v>5703</v>
      </c>
      <c r="C66" s="928" t="s">
        <v>442</v>
      </c>
      <c r="D66" s="929">
        <v>4730</v>
      </c>
      <c r="E66" s="929">
        <v>4688</v>
      </c>
      <c r="F66" s="929">
        <v>4662</v>
      </c>
      <c r="G66" s="929">
        <v>4665</v>
      </c>
      <c r="H66" s="929">
        <v>4629</v>
      </c>
      <c r="I66" s="929">
        <v>4586</v>
      </c>
      <c r="J66" s="929">
        <v>4600</v>
      </c>
      <c r="K66" s="929">
        <v>4607</v>
      </c>
      <c r="L66" s="929">
        <v>4568</v>
      </c>
      <c r="M66" s="929">
        <v>4565</v>
      </c>
      <c r="N66" s="929">
        <v>4560</v>
      </c>
      <c r="O66" s="929">
        <v>4583</v>
      </c>
      <c r="P66" s="495">
        <v>4620.25</v>
      </c>
      <c r="Q66" s="253"/>
    </row>
    <row r="67" spans="2:17" x14ac:dyDescent="0.2">
      <c r="B67" s="927">
        <v>5301</v>
      </c>
      <c r="C67" s="928" t="s">
        <v>443</v>
      </c>
      <c r="D67" s="929">
        <v>4386</v>
      </c>
      <c r="E67" s="929">
        <v>4327</v>
      </c>
      <c r="F67" s="929">
        <v>4422</v>
      </c>
      <c r="G67" s="929">
        <v>4492</v>
      </c>
      <c r="H67" s="929">
        <v>4462</v>
      </c>
      <c r="I67" s="929">
        <v>4456</v>
      </c>
      <c r="J67" s="929">
        <v>4452</v>
      </c>
      <c r="K67" s="929">
        <v>4462</v>
      </c>
      <c r="L67" s="929">
        <v>4541</v>
      </c>
      <c r="M67" s="929">
        <v>4613</v>
      </c>
      <c r="N67" s="929">
        <v>4668</v>
      </c>
      <c r="O67" s="929">
        <v>4755</v>
      </c>
      <c r="P67" s="495">
        <v>4503</v>
      </c>
      <c r="Q67" s="253"/>
    </row>
    <row r="68" spans="2:17" x14ac:dyDescent="0.2">
      <c r="B68" s="927">
        <v>5506</v>
      </c>
      <c r="C68" s="928" t="s">
        <v>444</v>
      </c>
      <c r="D68" s="929">
        <v>2227</v>
      </c>
      <c r="E68" s="929">
        <v>2231</v>
      </c>
      <c r="F68" s="929">
        <v>2268</v>
      </c>
      <c r="G68" s="929">
        <v>2298</v>
      </c>
      <c r="H68" s="929">
        <v>2313</v>
      </c>
      <c r="I68" s="929">
        <v>2276</v>
      </c>
      <c r="J68" s="929">
        <v>2299</v>
      </c>
      <c r="K68" s="929">
        <v>2291</v>
      </c>
      <c r="L68" s="929">
        <v>2305</v>
      </c>
      <c r="M68" s="929">
        <v>2319</v>
      </c>
      <c r="N68" s="929">
        <v>2336</v>
      </c>
      <c r="O68" s="929">
        <v>2397</v>
      </c>
      <c r="P68" s="495">
        <v>2296.6666666666665</v>
      </c>
      <c r="Q68" s="253"/>
    </row>
    <row r="69" spans="2:17" x14ac:dyDescent="0.2">
      <c r="B69" s="927">
        <v>5803</v>
      </c>
      <c r="C69" s="928" t="s">
        <v>445</v>
      </c>
      <c r="D69" s="929">
        <v>2750</v>
      </c>
      <c r="E69" s="929">
        <v>2694</v>
      </c>
      <c r="F69" s="929">
        <v>2746</v>
      </c>
      <c r="G69" s="929">
        <v>2771</v>
      </c>
      <c r="H69" s="929">
        <v>2738</v>
      </c>
      <c r="I69" s="929">
        <v>2709</v>
      </c>
      <c r="J69" s="929">
        <v>2703</v>
      </c>
      <c r="K69" s="929">
        <v>2698</v>
      </c>
      <c r="L69" s="929">
        <v>2700</v>
      </c>
      <c r="M69" s="929">
        <v>2703</v>
      </c>
      <c r="N69" s="929">
        <v>2726</v>
      </c>
      <c r="O69" s="929">
        <v>2744</v>
      </c>
      <c r="P69" s="495">
        <v>2723.5</v>
      </c>
      <c r="Q69" s="253"/>
    </row>
    <row r="70" spans="2:17" x14ac:dyDescent="0.2">
      <c r="B70" s="927">
        <v>5704</v>
      </c>
      <c r="C70" s="928" t="s">
        <v>446</v>
      </c>
      <c r="D70" s="929">
        <v>1004</v>
      </c>
      <c r="E70" s="929">
        <v>992</v>
      </c>
      <c r="F70" s="929">
        <v>999</v>
      </c>
      <c r="G70" s="929">
        <v>1012</v>
      </c>
      <c r="H70" s="929">
        <v>1018</v>
      </c>
      <c r="I70" s="929">
        <v>1025</v>
      </c>
      <c r="J70" s="929">
        <v>1028</v>
      </c>
      <c r="K70" s="929">
        <v>1024</v>
      </c>
      <c r="L70" s="929">
        <v>1030</v>
      </c>
      <c r="M70" s="929">
        <v>1045</v>
      </c>
      <c r="N70" s="929">
        <v>1062</v>
      </c>
      <c r="O70" s="929">
        <v>1069</v>
      </c>
      <c r="P70" s="495">
        <v>1025.6666666666667</v>
      </c>
      <c r="Q70" s="253"/>
    </row>
    <row r="71" spans="2:17" x14ac:dyDescent="0.2">
      <c r="B71" s="927">
        <v>5403</v>
      </c>
      <c r="C71" s="928" t="s">
        <v>447</v>
      </c>
      <c r="D71" s="929">
        <v>620</v>
      </c>
      <c r="E71" s="929">
        <v>611</v>
      </c>
      <c r="F71" s="929">
        <v>620</v>
      </c>
      <c r="G71" s="929">
        <v>624</v>
      </c>
      <c r="H71" s="929">
        <v>614</v>
      </c>
      <c r="I71" s="929">
        <v>606</v>
      </c>
      <c r="J71" s="929">
        <v>607</v>
      </c>
      <c r="K71" s="929">
        <v>604</v>
      </c>
      <c r="L71" s="929">
        <v>595</v>
      </c>
      <c r="M71" s="929">
        <v>604</v>
      </c>
      <c r="N71" s="929">
        <v>595</v>
      </c>
      <c r="O71" s="929">
        <v>591</v>
      </c>
      <c r="P71" s="495">
        <v>607.58333333333337</v>
      </c>
      <c r="Q71" s="253"/>
    </row>
    <row r="72" spans="2:17" x14ac:dyDescent="0.2">
      <c r="B72" s="927">
        <v>5404</v>
      </c>
      <c r="C72" s="928" t="s">
        <v>448</v>
      </c>
      <c r="D72" s="929">
        <v>1686</v>
      </c>
      <c r="E72" s="929">
        <v>1670</v>
      </c>
      <c r="F72" s="929">
        <v>1695</v>
      </c>
      <c r="G72" s="929">
        <v>1704</v>
      </c>
      <c r="H72" s="929">
        <v>1686</v>
      </c>
      <c r="I72" s="929">
        <v>1694</v>
      </c>
      <c r="J72" s="929">
        <v>1693</v>
      </c>
      <c r="K72" s="929">
        <v>1698</v>
      </c>
      <c r="L72" s="929">
        <v>1704</v>
      </c>
      <c r="M72" s="929">
        <v>1701</v>
      </c>
      <c r="N72" s="929">
        <v>1712</v>
      </c>
      <c r="O72" s="929">
        <v>1737</v>
      </c>
      <c r="P72" s="495">
        <v>1698.3333333333333</v>
      </c>
      <c r="Q72" s="253"/>
    </row>
    <row r="73" spans="2:17" x14ac:dyDescent="0.2">
      <c r="B73" s="927">
        <v>5105</v>
      </c>
      <c r="C73" s="928" t="s">
        <v>449</v>
      </c>
      <c r="D73" s="929">
        <v>2448</v>
      </c>
      <c r="E73" s="929">
        <v>2390</v>
      </c>
      <c r="F73" s="929">
        <v>2462</v>
      </c>
      <c r="G73" s="929">
        <v>2473</v>
      </c>
      <c r="H73" s="929">
        <v>2418</v>
      </c>
      <c r="I73" s="929">
        <v>2411</v>
      </c>
      <c r="J73" s="929">
        <v>2430</v>
      </c>
      <c r="K73" s="929">
        <v>2467</v>
      </c>
      <c r="L73" s="929">
        <v>2486</v>
      </c>
      <c r="M73" s="929">
        <v>2524</v>
      </c>
      <c r="N73" s="929">
        <v>2596</v>
      </c>
      <c r="O73" s="929">
        <v>2646</v>
      </c>
      <c r="P73" s="495">
        <v>2479.25</v>
      </c>
      <c r="Q73" s="253"/>
    </row>
    <row r="74" spans="2:17" x14ac:dyDescent="0.2">
      <c r="B74" s="927">
        <v>5705</v>
      </c>
      <c r="C74" s="928" t="s">
        <v>450</v>
      </c>
      <c r="D74" s="929">
        <v>2713</v>
      </c>
      <c r="E74" s="929">
        <v>2721</v>
      </c>
      <c r="F74" s="929">
        <v>2755</v>
      </c>
      <c r="G74" s="929">
        <v>2766</v>
      </c>
      <c r="H74" s="929">
        <v>2744</v>
      </c>
      <c r="I74" s="929">
        <v>2729</v>
      </c>
      <c r="J74" s="929">
        <v>2778</v>
      </c>
      <c r="K74" s="929">
        <v>2792</v>
      </c>
      <c r="L74" s="929">
        <v>2780</v>
      </c>
      <c r="M74" s="929">
        <v>2804</v>
      </c>
      <c r="N74" s="929">
        <v>2816</v>
      </c>
      <c r="O74" s="929">
        <v>2843</v>
      </c>
      <c r="P74" s="495">
        <v>2770.0833333333335</v>
      </c>
      <c r="Q74" s="253"/>
    </row>
    <row r="75" spans="2:17" x14ac:dyDescent="0.2">
      <c r="B75" s="927">
        <v>5501</v>
      </c>
      <c r="C75" s="928" t="s">
        <v>451</v>
      </c>
      <c r="D75" s="929">
        <v>8385</v>
      </c>
      <c r="E75" s="929">
        <v>8322</v>
      </c>
      <c r="F75" s="929">
        <v>8411</v>
      </c>
      <c r="G75" s="929">
        <v>8435</v>
      </c>
      <c r="H75" s="929">
        <v>8366</v>
      </c>
      <c r="I75" s="929">
        <v>8300</v>
      </c>
      <c r="J75" s="929">
        <v>8271</v>
      </c>
      <c r="K75" s="929">
        <v>8330</v>
      </c>
      <c r="L75" s="929">
        <v>8338</v>
      </c>
      <c r="M75" s="929">
        <v>8392</v>
      </c>
      <c r="N75" s="929">
        <v>8450</v>
      </c>
      <c r="O75" s="929">
        <v>8524</v>
      </c>
      <c r="P75" s="495">
        <v>8377</v>
      </c>
      <c r="Q75" s="253"/>
    </row>
    <row r="76" spans="2:17" x14ac:dyDescent="0.2">
      <c r="B76" s="927">
        <v>5801</v>
      </c>
      <c r="C76" s="928" t="s">
        <v>452</v>
      </c>
      <c r="D76" s="929">
        <v>9997</v>
      </c>
      <c r="E76" s="929">
        <v>9914</v>
      </c>
      <c r="F76" s="929">
        <v>10065</v>
      </c>
      <c r="G76" s="929">
        <v>10131</v>
      </c>
      <c r="H76" s="929">
        <v>10043</v>
      </c>
      <c r="I76" s="929">
        <v>10036</v>
      </c>
      <c r="J76" s="929">
        <v>10086</v>
      </c>
      <c r="K76" s="929">
        <v>10102</v>
      </c>
      <c r="L76" s="929">
        <v>10113</v>
      </c>
      <c r="M76" s="929">
        <v>10144</v>
      </c>
      <c r="N76" s="929">
        <v>10229</v>
      </c>
      <c r="O76" s="929">
        <v>10270</v>
      </c>
      <c r="P76" s="495">
        <v>10094.166666666666</v>
      </c>
      <c r="Q76" s="253"/>
    </row>
    <row r="77" spans="2:17" x14ac:dyDescent="0.2">
      <c r="B77" s="927">
        <v>5107</v>
      </c>
      <c r="C77" s="928" t="s">
        <v>453</v>
      </c>
      <c r="D77" s="929">
        <v>4412</v>
      </c>
      <c r="E77" s="929">
        <v>4337</v>
      </c>
      <c r="F77" s="929">
        <v>4467</v>
      </c>
      <c r="G77" s="929">
        <v>4608</v>
      </c>
      <c r="H77" s="929">
        <v>4467</v>
      </c>
      <c r="I77" s="929">
        <v>4477</v>
      </c>
      <c r="J77" s="929">
        <v>4520</v>
      </c>
      <c r="K77" s="929">
        <v>4561</v>
      </c>
      <c r="L77" s="929">
        <v>4570</v>
      </c>
      <c r="M77" s="929">
        <v>4658</v>
      </c>
      <c r="N77" s="929">
        <v>4628</v>
      </c>
      <c r="O77" s="929">
        <v>4683</v>
      </c>
      <c r="P77" s="495">
        <v>4532.333333333333</v>
      </c>
      <c r="Q77" s="253"/>
    </row>
    <row r="78" spans="2:17" x14ac:dyDescent="0.2">
      <c r="B78" s="927">
        <v>5303</v>
      </c>
      <c r="C78" s="928" t="s">
        <v>454</v>
      </c>
      <c r="D78" s="929">
        <v>1648</v>
      </c>
      <c r="E78" s="929">
        <v>1645</v>
      </c>
      <c r="F78" s="929">
        <v>1672</v>
      </c>
      <c r="G78" s="929">
        <v>1675</v>
      </c>
      <c r="H78" s="929">
        <v>1716</v>
      </c>
      <c r="I78" s="929">
        <v>1659</v>
      </c>
      <c r="J78" s="929">
        <v>1653</v>
      </c>
      <c r="K78" s="929">
        <v>1701</v>
      </c>
      <c r="L78" s="929">
        <v>1715</v>
      </c>
      <c r="M78" s="929">
        <v>1710</v>
      </c>
      <c r="N78" s="929">
        <v>1725</v>
      </c>
      <c r="O78" s="929">
        <v>1746</v>
      </c>
      <c r="P78" s="495">
        <v>1688.75</v>
      </c>
      <c r="Q78" s="253"/>
    </row>
    <row r="79" spans="2:17" x14ac:dyDescent="0.2">
      <c r="B79" s="927">
        <v>5601</v>
      </c>
      <c r="C79" s="928" t="s">
        <v>455</v>
      </c>
      <c r="D79" s="929">
        <v>12596</v>
      </c>
      <c r="E79" s="929">
        <v>12381</v>
      </c>
      <c r="F79" s="929">
        <v>12538</v>
      </c>
      <c r="G79" s="929">
        <v>12656</v>
      </c>
      <c r="H79" s="929">
        <v>12518</v>
      </c>
      <c r="I79" s="929">
        <v>12467</v>
      </c>
      <c r="J79" s="929">
        <v>12506</v>
      </c>
      <c r="K79" s="929">
        <v>12451</v>
      </c>
      <c r="L79" s="929">
        <v>12442</v>
      </c>
      <c r="M79" s="929">
        <v>12494</v>
      </c>
      <c r="N79" s="929">
        <v>12555</v>
      </c>
      <c r="O79" s="929">
        <v>12750</v>
      </c>
      <c r="P79" s="495">
        <v>12529.5</v>
      </c>
      <c r="Q79" s="253"/>
    </row>
    <row r="80" spans="2:17" x14ac:dyDescent="0.2">
      <c r="B80" s="927">
        <v>5304</v>
      </c>
      <c r="C80" s="928" t="s">
        <v>456</v>
      </c>
      <c r="D80" s="929">
        <v>2219</v>
      </c>
      <c r="E80" s="929">
        <v>2208</v>
      </c>
      <c r="F80" s="929">
        <v>2248</v>
      </c>
      <c r="G80" s="929">
        <v>2284</v>
      </c>
      <c r="H80" s="929">
        <v>2233</v>
      </c>
      <c r="I80" s="929">
        <v>2236</v>
      </c>
      <c r="J80" s="929">
        <v>2247</v>
      </c>
      <c r="K80" s="929">
        <v>2280</v>
      </c>
      <c r="L80" s="929">
        <v>2282</v>
      </c>
      <c r="M80" s="929">
        <v>2280</v>
      </c>
      <c r="N80" s="929">
        <v>2291</v>
      </c>
      <c r="O80" s="929">
        <v>2313</v>
      </c>
      <c r="P80" s="495">
        <v>2260.0833333333335</v>
      </c>
      <c r="Q80" s="253"/>
    </row>
    <row r="81" spans="2:17" x14ac:dyDescent="0.2">
      <c r="B81" s="927">
        <v>5701</v>
      </c>
      <c r="C81" s="928" t="s">
        <v>457</v>
      </c>
      <c r="D81" s="929">
        <v>8625</v>
      </c>
      <c r="E81" s="929">
        <v>8527</v>
      </c>
      <c r="F81" s="929">
        <v>8669</v>
      </c>
      <c r="G81" s="929">
        <v>8686</v>
      </c>
      <c r="H81" s="929">
        <v>8674</v>
      </c>
      <c r="I81" s="929">
        <v>8648</v>
      </c>
      <c r="J81" s="929">
        <v>8693</v>
      </c>
      <c r="K81" s="929">
        <v>8741</v>
      </c>
      <c r="L81" s="929">
        <v>8722</v>
      </c>
      <c r="M81" s="929">
        <v>8778</v>
      </c>
      <c r="N81" s="929">
        <v>8783</v>
      </c>
      <c r="O81" s="929">
        <v>8856</v>
      </c>
      <c r="P81" s="495">
        <v>8700.1666666666661</v>
      </c>
      <c r="Q81" s="253"/>
    </row>
    <row r="82" spans="2:17" x14ac:dyDescent="0.2">
      <c r="B82" s="927">
        <v>5706</v>
      </c>
      <c r="C82" s="928" t="s">
        <v>458</v>
      </c>
      <c r="D82" s="929">
        <v>2524</v>
      </c>
      <c r="E82" s="929">
        <v>2474</v>
      </c>
      <c r="F82" s="929">
        <v>2527</v>
      </c>
      <c r="G82" s="929">
        <v>2531</v>
      </c>
      <c r="H82" s="929">
        <v>2492</v>
      </c>
      <c r="I82" s="929">
        <v>2502</v>
      </c>
      <c r="J82" s="929">
        <v>2535</v>
      </c>
      <c r="K82" s="929">
        <v>2524</v>
      </c>
      <c r="L82" s="929">
        <v>2513</v>
      </c>
      <c r="M82" s="929">
        <v>2521</v>
      </c>
      <c r="N82" s="929">
        <v>2527</v>
      </c>
      <c r="O82" s="929">
        <v>2491</v>
      </c>
      <c r="P82" s="495">
        <v>2513.4166666666665</v>
      </c>
      <c r="Q82" s="253"/>
    </row>
    <row r="83" spans="2:17" x14ac:dyDescent="0.2">
      <c r="B83" s="927">
        <v>5606</v>
      </c>
      <c r="C83" s="928" t="s">
        <v>459</v>
      </c>
      <c r="D83" s="929">
        <v>817</v>
      </c>
      <c r="E83" s="929">
        <v>797</v>
      </c>
      <c r="F83" s="929">
        <v>816</v>
      </c>
      <c r="G83" s="929">
        <v>823</v>
      </c>
      <c r="H83" s="929">
        <v>816</v>
      </c>
      <c r="I83" s="929">
        <v>818</v>
      </c>
      <c r="J83" s="929">
        <v>808</v>
      </c>
      <c r="K83" s="929">
        <v>790</v>
      </c>
      <c r="L83" s="929">
        <v>777</v>
      </c>
      <c r="M83" s="929">
        <v>791</v>
      </c>
      <c r="N83" s="929">
        <v>784</v>
      </c>
      <c r="O83" s="929">
        <v>794</v>
      </c>
      <c r="P83" s="495">
        <v>802.58333333333337</v>
      </c>
      <c r="Q83" s="253"/>
    </row>
    <row r="84" spans="2:17" x14ac:dyDescent="0.2">
      <c r="B84" s="927">
        <v>5101</v>
      </c>
      <c r="C84" s="928" t="s">
        <v>364</v>
      </c>
      <c r="D84" s="929">
        <v>33707</v>
      </c>
      <c r="E84" s="929">
        <v>33472</v>
      </c>
      <c r="F84" s="929">
        <v>34029</v>
      </c>
      <c r="G84" s="929">
        <v>34067</v>
      </c>
      <c r="H84" s="929">
        <v>33907</v>
      </c>
      <c r="I84" s="929">
        <v>33859</v>
      </c>
      <c r="J84" s="929">
        <v>34088</v>
      </c>
      <c r="K84" s="929">
        <v>34323</v>
      </c>
      <c r="L84" s="929">
        <v>34423</v>
      </c>
      <c r="M84" s="929">
        <v>34630</v>
      </c>
      <c r="N84" s="929">
        <v>34952</v>
      </c>
      <c r="O84" s="929">
        <v>35376</v>
      </c>
      <c r="P84" s="495">
        <v>34236.083333333336</v>
      </c>
      <c r="Q84" s="253"/>
    </row>
    <row r="85" spans="2:17" x14ac:dyDescent="0.2">
      <c r="B85" s="927">
        <v>5804</v>
      </c>
      <c r="C85" s="928" t="s">
        <v>460</v>
      </c>
      <c r="D85" s="929">
        <v>10481</v>
      </c>
      <c r="E85" s="929">
        <v>10382</v>
      </c>
      <c r="F85" s="929">
        <v>10510</v>
      </c>
      <c r="G85" s="929">
        <v>10568</v>
      </c>
      <c r="H85" s="929">
        <v>10494</v>
      </c>
      <c r="I85" s="929">
        <v>10404</v>
      </c>
      <c r="J85" s="929">
        <v>10483</v>
      </c>
      <c r="K85" s="929">
        <v>10512</v>
      </c>
      <c r="L85" s="929">
        <v>10584</v>
      </c>
      <c r="M85" s="929">
        <v>10700</v>
      </c>
      <c r="N85" s="929">
        <v>10750</v>
      </c>
      <c r="O85" s="929">
        <v>10799</v>
      </c>
      <c r="P85" s="495">
        <v>10555.583333333334</v>
      </c>
      <c r="Q85" s="253"/>
    </row>
    <row r="86" spans="2:17" x14ac:dyDescent="0.2">
      <c r="B86" s="927">
        <v>5109</v>
      </c>
      <c r="C86" s="928" t="s">
        <v>461</v>
      </c>
      <c r="D86" s="929">
        <v>28898</v>
      </c>
      <c r="E86" s="929">
        <v>28560</v>
      </c>
      <c r="F86" s="929">
        <v>29076</v>
      </c>
      <c r="G86" s="929">
        <v>29168</v>
      </c>
      <c r="H86" s="929">
        <v>28861</v>
      </c>
      <c r="I86" s="929">
        <v>28626</v>
      </c>
      <c r="J86" s="929">
        <v>28886</v>
      </c>
      <c r="K86" s="929">
        <v>29159</v>
      </c>
      <c r="L86" s="929">
        <v>29353</v>
      </c>
      <c r="M86" s="929">
        <v>29385</v>
      </c>
      <c r="N86" s="929">
        <v>29721</v>
      </c>
      <c r="O86" s="929">
        <v>29883</v>
      </c>
      <c r="P86" s="495">
        <v>29131.333333333332</v>
      </c>
      <c r="Q86" s="253"/>
    </row>
    <row r="87" spans="2:17" x14ac:dyDescent="0.2">
      <c r="B87" s="927">
        <v>5405</v>
      </c>
      <c r="C87" s="928" t="s">
        <v>462</v>
      </c>
      <c r="D87" s="929">
        <v>649</v>
      </c>
      <c r="E87" s="929">
        <v>653</v>
      </c>
      <c r="F87" s="929">
        <v>665</v>
      </c>
      <c r="G87" s="929">
        <v>664</v>
      </c>
      <c r="H87" s="929">
        <v>668</v>
      </c>
      <c r="I87" s="929">
        <v>650</v>
      </c>
      <c r="J87" s="929">
        <v>648</v>
      </c>
      <c r="K87" s="929">
        <v>656</v>
      </c>
      <c r="L87" s="929">
        <v>670</v>
      </c>
      <c r="M87" s="929">
        <v>678</v>
      </c>
      <c r="N87" s="929">
        <v>694</v>
      </c>
      <c r="O87" s="929">
        <v>685</v>
      </c>
      <c r="P87" s="495">
        <v>665</v>
      </c>
      <c r="Q87" s="253"/>
    </row>
    <row r="88" spans="2:17" x14ac:dyDescent="0.2">
      <c r="B88" s="927">
        <v>6302</v>
      </c>
      <c r="C88" s="928" t="s">
        <v>463</v>
      </c>
      <c r="D88" s="929">
        <v>2892</v>
      </c>
      <c r="E88" s="929">
        <v>2827</v>
      </c>
      <c r="F88" s="929">
        <v>2822</v>
      </c>
      <c r="G88" s="929">
        <v>2841</v>
      </c>
      <c r="H88" s="929">
        <v>2809</v>
      </c>
      <c r="I88" s="929">
        <v>2812</v>
      </c>
      <c r="J88" s="929">
        <v>2868</v>
      </c>
      <c r="K88" s="929">
        <v>2863</v>
      </c>
      <c r="L88" s="929">
        <v>2882</v>
      </c>
      <c r="M88" s="929">
        <v>2926</v>
      </c>
      <c r="N88" s="929">
        <v>2965</v>
      </c>
      <c r="O88" s="929">
        <v>2974</v>
      </c>
      <c r="P88" s="495">
        <v>2873.4166666666665</v>
      </c>
      <c r="Q88" s="253"/>
    </row>
    <row r="89" spans="2:17" x14ac:dyDescent="0.2">
      <c r="B89" s="927">
        <v>6303</v>
      </c>
      <c r="C89" s="928" t="s">
        <v>464</v>
      </c>
      <c r="D89" s="929">
        <v>6182</v>
      </c>
      <c r="E89" s="929">
        <v>6125</v>
      </c>
      <c r="F89" s="929">
        <v>6190</v>
      </c>
      <c r="G89" s="929">
        <v>6183</v>
      </c>
      <c r="H89" s="929">
        <v>6138</v>
      </c>
      <c r="I89" s="929">
        <v>6071</v>
      </c>
      <c r="J89" s="929">
        <v>6093</v>
      </c>
      <c r="K89" s="929">
        <v>6110</v>
      </c>
      <c r="L89" s="929">
        <v>6156</v>
      </c>
      <c r="M89" s="929">
        <v>6206</v>
      </c>
      <c r="N89" s="929">
        <v>6243</v>
      </c>
      <c r="O89" s="929">
        <v>6248</v>
      </c>
      <c r="P89" s="495">
        <v>6162.083333333333</v>
      </c>
      <c r="Q89" s="253"/>
    </row>
    <row r="90" spans="2:17" x14ac:dyDescent="0.2">
      <c r="B90" s="927">
        <v>6102</v>
      </c>
      <c r="C90" s="928" t="s">
        <v>465</v>
      </c>
      <c r="D90" s="929">
        <v>1857</v>
      </c>
      <c r="E90" s="929">
        <v>1838</v>
      </c>
      <c r="F90" s="929">
        <v>1870</v>
      </c>
      <c r="G90" s="929">
        <v>1891</v>
      </c>
      <c r="H90" s="929">
        <v>1836</v>
      </c>
      <c r="I90" s="929">
        <v>1812</v>
      </c>
      <c r="J90" s="929">
        <v>1815</v>
      </c>
      <c r="K90" s="929">
        <v>1797</v>
      </c>
      <c r="L90" s="929">
        <v>1805</v>
      </c>
      <c r="M90" s="929">
        <v>1806</v>
      </c>
      <c r="N90" s="929">
        <v>1822</v>
      </c>
      <c r="O90" s="929">
        <v>1845</v>
      </c>
      <c r="P90" s="495">
        <v>1832.8333333333333</v>
      </c>
      <c r="Q90" s="253"/>
    </row>
    <row r="91" spans="2:17" x14ac:dyDescent="0.2">
      <c r="B91" s="927">
        <v>6103</v>
      </c>
      <c r="C91" s="928" t="s">
        <v>466</v>
      </c>
      <c r="D91" s="929">
        <v>1058</v>
      </c>
      <c r="E91" s="929">
        <v>1016</v>
      </c>
      <c r="F91" s="929">
        <v>1036</v>
      </c>
      <c r="G91" s="929">
        <v>1024</v>
      </c>
      <c r="H91" s="929">
        <v>1016</v>
      </c>
      <c r="I91" s="929">
        <v>997</v>
      </c>
      <c r="J91" s="929">
        <v>1009</v>
      </c>
      <c r="K91" s="929">
        <v>1002</v>
      </c>
      <c r="L91" s="929">
        <v>1001</v>
      </c>
      <c r="M91" s="929">
        <v>1018</v>
      </c>
      <c r="N91" s="929">
        <v>1016</v>
      </c>
      <c r="O91" s="929">
        <v>1006</v>
      </c>
      <c r="P91" s="495">
        <v>1016.5833333333334</v>
      </c>
      <c r="Q91" s="253"/>
    </row>
    <row r="92" spans="2:17" x14ac:dyDescent="0.2">
      <c r="B92" s="927">
        <v>6104</v>
      </c>
      <c r="C92" s="928" t="s">
        <v>467</v>
      </c>
      <c r="D92" s="929">
        <v>3147</v>
      </c>
      <c r="E92" s="929">
        <v>3077</v>
      </c>
      <c r="F92" s="929">
        <v>3150</v>
      </c>
      <c r="G92" s="929">
        <v>3153</v>
      </c>
      <c r="H92" s="929">
        <v>3050</v>
      </c>
      <c r="I92" s="929">
        <v>3069</v>
      </c>
      <c r="J92" s="929">
        <v>3066</v>
      </c>
      <c r="K92" s="929">
        <v>3085</v>
      </c>
      <c r="L92" s="929">
        <v>3098</v>
      </c>
      <c r="M92" s="929">
        <v>3085</v>
      </c>
      <c r="N92" s="929">
        <v>3136</v>
      </c>
      <c r="O92" s="929">
        <v>3156</v>
      </c>
      <c r="P92" s="495">
        <v>3106</v>
      </c>
      <c r="Q92" s="253"/>
    </row>
    <row r="93" spans="2:17" x14ac:dyDescent="0.2">
      <c r="B93" s="927">
        <v>6105</v>
      </c>
      <c r="C93" s="928" t="s">
        <v>468</v>
      </c>
      <c r="D93" s="929">
        <v>1762</v>
      </c>
      <c r="E93" s="929">
        <v>1752</v>
      </c>
      <c r="F93" s="929">
        <v>1829</v>
      </c>
      <c r="G93" s="929">
        <v>1873</v>
      </c>
      <c r="H93" s="929">
        <v>1897</v>
      </c>
      <c r="I93" s="929">
        <v>1905</v>
      </c>
      <c r="J93" s="929">
        <v>1962</v>
      </c>
      <c r="K93" s="929">
        <v>1983</v>
      </c>
      <c r="L93" s="929">
        <v>1989</v>
      </c>
      <c r="M93" s="929">
        <v>2023</v>
      </c>
      <c r="N93" s="929">
        <v>2024</v>
      </c>
      <c r="O93" s="929">
        <v>2046</v>
      </c>
      <c r="P93" s="495">
        <v>1920.4166666666667</v>
      </c>
      <c r="Q93" s="253"/>
    </row>
    <row r="94" spans="2:17" x14ac:dyDescent="0.2">
      <c r="B94" s="927">
        <v>6106</v>
      </c>
      <c r="C94" s="928" t="s">
        <v>469</v>
      </c>
      <c r="D94" s="929">
        <v>4571</v>
      </c>
      <c r="E94" s="929">
        <v>4541</v>
      </c>
      <c r="F94" s="929">
        <v>4606</v>
      </c>
      <c r="G94" s="929">
        <v>4613</v>
      </c>
      <c r="H94" s="929">
        <v>4521</v>
      </c>
      <c r="I94" s="929">
        <v>4521</v>
      </c>
      <c r="J94" s="929">
        <v>4550</v>
      </c>
      <c r="K94" s="929">
        <v>4581</v>
      </c>
      <c r="L94" s="929">
        <v>4627</v>
      </c>
      <c r="M94" s="929">
        <v>4620</v>
      </c>
      <c r="N94" s="929">
        <v>4633</v>
      </c>
      <c r="O94" s="929">
        <v>4685</v>
      </c>
      <c r="P94" s="495">
        <v>4589.083333333333</v>
      </c>
      <c r="Q94" s="253"/>
    </row>
    <row r="95" spans="2:17" x14ac:dyDescent="0.2">
      <c r="B95" s="927">
        <v>6202</v>
      </c>
      <c r="C95" s="928" t="s">
        <v>470</v>
      </c>
      <c r="D95" s="929">
        <v>278</v>
      </c>
      <c r="E95" s="929">
        <v>287</v>
      </c>
      <c r="F95" s="929">
        <v>291</v>
      </c>
      <c r="G95" s="929">
        <v>287</v>
      </c>
      <c r="H95" s="929">
        <v>274</v>
      </c>
      <c r="I95" s="929">
        <v>291</v>
      </c>
      <c r="J95" s="929">
        <v>290</v>
      </c>
      <c r="K95" s="929">
        <v>284</v>
      </c>
      <c r="L95" s="929">
        <v>311</v>
      </c>
      <c r="M95" s="929">
        <v>311</v>
      </c>
      <c r="N95" s="929">
        <v>307</v>
      </c>
      <c r="O95" s="929">
        <v>309</v>
      </c>
      <c r="P95" s="495">
        <v>293.33333333333331</v>
      </c>
      <c r="Q95" s="253"/>
    </row>
    <row r="96" spans="2:17" x14ac:dyDescent="0.2">
      <c r="B96" s="927">
        <v>6107</v>
      </c>
      <c r="C96" s="928" t="s">
        <v>471</v>
      </c>
      <c r="D96" s="929">
        <v>3853</v>
      </c>
      <c r="E96" s="929">
        <v>3849</v>
      </c>
      <c r="F96" s="929">
        <v>3951</v>
      </c>
      <c r="G96" s="929">
        <v>3915</v>
      </c>
      <c r="H96" s="929">
        <v>3880</v>
      </c>
      <c r="I96" s="929">
        <v>3837</v>
      </c>
      <c r="J96" s="929">
        <v>3878</v>
      </c>
      <c r="K96" s="929">
        <v>3898</v>
      </c>
      <c r="L96" s="929">
        <v>3933</v>
      </c>
      <c r="M96" s="929">
        <v>3923</v>
      </c>
      <c r="N96" s="929">
        <v>3928</v>
      </c>
      <c r="O96" s="929">
        <v>3934</v>
      </c>
      <c r="P96" s="495">
        <v>3898.25</v>
      </c>
      <c r="Q96" s="253"/>
    </row>
    <row r="97" spans="2:17" x14ac:dyDescent="0.2">
      <c r="B97" s="927">
        <v>6203</v>
      </c>
      <c r="C97" s="928" t="s">
        <v>472</v>
      </c>
      <c r="D97" s="929">
        <v>1101</v>
      </c>
      <c r="E97" s="929">
        <v>1101</v>
      </c>
      <c r="F97" s="929">
        <v>1108</v>
      </c>
      <c r="G97" s="929">
        <v>1116</v>
      </c>
      <c r="H97" s="929">
        <v>1100</v>
      </c>
      <c r="I97" s="929">
        <v>1092</v>
      </c>
      <c r="J97" s="929">
        <v>1078</v>
      </c>
      <c r="K97" s="929">
        <v>1089</v>
      </c>
      <c r="L97" s="929">
        <v>1085</v>
      </c>
      <c r="M97" s="929">
        <v>1096</v>
      </c>
      <c r="N97" s="929">
        <v>1108</v>
      </c>
      <c r="O97" s="929">
        <v>1131</v>
      </c>
      <c r="P97" s="495">
        <v>1100.4166666666667</v>
      </c>
      <c r="Q97" s="253"/>
    </row>
    <row r="98" spans="2:17" x14ac:dyDescent="0.2">
      <c r="B98" s="927">
        <v>6304</v>
      </c>
      <c r="C98" s="928" t="s">
        <v>473</v>
      </c>
      <c r="D98" s="929">
        <v>1054</v>
      </c>
      <c r="E98" s="929">
        <v>1028</v>
      </c>
      <c r="F98" s="929">
        <v>1032</v>
      </c>
      <c r="G98" s="929">
        <v>1034</v>
      </c>
      <c r="H98" s="929">
        <v>1019</v>
      </c>
      <c r="I98" s="929">
        <v>1022</v>
      </c>
      <c r="J98" s="929">
        <v>1038</v>
      </c>
      <c r="K98" s="929">
        <v>1033</v>
      </c>
      <c r="L98" s="929">
        <v>1051</v>
      </c>
      <c r="M98" s="929">
        <v>1045</v>
      </c>
      <c r="N98" s="929">
        <v>1058</v>
      </c>
      <c r="O98" s="929">
        <v>1073</v>
      </c>
      <c r="P98" s="495">
        <v>1040.5833333333333</v>
      </c>
      <c r="Q98" s="253"/>
    </row>
    <row r="99" spans="2:17" x14ac:dyDescent="0.2">
      <c r="B99" s="927">
        <v>6108</v>
      </c>
      <c r="C99" s="928" t="s">
        <v>474</v>
      </c>
      <c r="D99" s="929">
        <v>2177</v>
      </c>
      <c r="E99" s="929">
        <v>2182</v>
      </c>
      <c r="F99" s="929">
        <v>2210</v>
      </c>
      <c r="G99" s="929">
        <v>2240</v>
      </c>
      <c r="H99" s="929">
        <v>2190</v>
      </c>
      <c r="I99" s="929">
        <v>2189</v>
      </c>
      <c r="J99" s="929">
        <v>2182</v>
      </c>
      <c r="K99" s="929">
        <v>2180</v>
      </c>
      <c r="L99" s="929">
        <v>2193</v>
      </c>
      <c r="M99" s="929">
        <v>2233</v>
      </c>
      <c r="N99" s="929">
        <v>2236</v>
      </c>
      <c r="O99" s="929">
        <v>2238</v>
      </c>
      <c r="P99" s="495">
        <v>2204.1666666666665</v>
      </c>
      <c r="Q99" s="253"/>
    </row>
    <row r="100" spans="2:17" x14ac:dyDescent="0.2">
      <c r="B100" s="927">
        <v>6109</v>
      </c>
      <c r="C100" s="928" t="s">
        <v>475</v>
      </c>
      <c r="D100" s="929">
        <v>2419</v>
      </c>
      <c r="E100" s="929">
        <v>2397</v>
      </c>
      <c r="F100" s="929">
        <v>2406</v>
      </c>
      <c r="G100" s="929">
        <v>2475</v>
      </c>
      <c r="H100" s="929">
        <v>2417</v>
      </c>
      <c r="I100" s="929">
        <v>2401</v>
      </c>
      <c r="J100" s="929">
        <v>2399</v>
      </c>
      <c r="K100" s="929">
        <v>2403</v>
      </c>
      <c r="L100" s="929">
        <v>2406</v>
      </c>
      <c r="M100" s="929">
        <v>2400</v>
      </c>
      <c r="N100" s="929">
        <v>2400</v>
      </c>
      <c r="O100" s="929">
        <v>2393</v>
      </c>
      <c r="P100" s="495">
        <v>2409.6666666666665</v>
      </c>
      <c r="Q100" s="253"/>
    </row>
    <row r="101" spans="2:17" x14ac:dyDescent="0.2">
      <c r="B101" s="927">
        <v>6204</v>
      </c>
      <c r="C101" s="928" t="s">
        <v>476</v>
      </c>
      <c r="D101" s="929">
        <v>834</v>
      </c>
      <c r="E101" s="929">
        <v>805</v>
      </c>
      <c r="F101" s="929">
        <v>823</v>
      </c>
      <c r="G101" s="929">
        <v>839</v>
      </c>
      <c r="H101" s="929">
        <v>823</v>
      </c>
      <c r="I101" s="929">
        <v>824</v>
      </c>
      <c r="J101" s="929">
        <v>811</v>
      </c>
      <c r="K101" s="929">
        <v>801</v>
      </c>
      <c r="L101" s="929">
        <v>793</v>
      </c>
      <c r="M101" s="929">
        <v>796</v>
      </c>
      <c r="N101" s="929">
        <v>804</v>
      </c>
      <c r="O101" s="929">
        <v>809</v>
      </c>
      <c r="P101" s="495">
        <v>813.5</v>
      </c>
      <c r="Q101" s="253"/>
    </row>
    <row r="102" spans="2:17" x14ac:dyDescent="0.2">
      <c r="B102" s="927">
        <v>6110</v>
      </c>
      <c r="C102" s="928" t="s">
        <v>477</v>
      </c>
      <c r="D102" s="929">
        <v>3095</v>
      </c>
      <c r="E102" s="929">
        <v>3111</v>
      </c>
      <c r="F102" s="929">
        <v>3195</v>
      </c>
      <c r="G102" s="929">
        <v>3325</v>
      </c>
      <c r="H102" s="929">
        <v>3201</v>
      </c>
      <c r="I102" s="929">
        <v>3197</v>
      </c>
      <c r="J102" s="929">
        <v>3197</v>
      </c>
      <c r="K102" s="929">
        <v>3192</v>
      </c>
      <c r="L102" s="929">
        <v>3208</v>
      </c>
      <c r="M102" s="929">
        <v>3231</v>
      </c>
      <c r="N102" s="929">
        <v>3319</v>
      </c>
      <c r="O102" s="929">
        <v>3305</v>
      </c>
      <c r="P102" s="495">
        <v>3214.6666666666665</v>
      </c>
      <c r="Q102" s="253"/>
    </row>
    <row r="103" spans="2:17" x14ac:dyDescent="0.2">
      <c r="B103" s="927">
        <v>6305</v>
      </c>
      <c r="C103" s="928" t="s">
        <v>478</v>
      </c>
      <c r="D103" s="929">
        <v>2765</v>
      </c>
      <c r="E103" s="929">
        <v>2735</v>
      </c>
      <c r="F103" s="929">
        <v>2767</v>
      </c>
      <c r="G103" s="929">
        <v>2791</v>
      </c>
      <c r="H103" s="929">
        <v>2763</v>
      </c>
      <c r="I103" s="929">
        <v>2768</v>
      </c>
      <c r="J103" s="929">
        <v>2765</v>
      </c>
      <c r="K103" s="929">
        <v>2799</v>
      </c>
      <c r="L103" s="929">
        <v>2823</v>
      </c>
      <c r="M103" s="929">
        <v>2813</v>
      </c>
      <c r="N103" s="929">
        <v>2855</v>
      </c>
      <c r="O103" s="929">
        <v>2872</v>
      </c>
      <c r="P103" s="495">
        <v>2793</v>
      </c>
      <c r="Q103" s="253"/>
    </row>
    <row r="104" spans="2:17" x14ac:dyDescent="0.2">
      <c r="B104" s="927">
        <v>6205</v>
      </c>
      <c r="C104" s="928" t="s">
        <v>479</v>
      </c>
      <c r="D104" s="929">
        <v>925</v>
      </c>
      <c r="E104" s="929">
        <v>922</v>
      </c>
      <c r="F104" s="929">
        <v>943</v>
      </c>
      <c r="G104" s="929">
        <v>956</v>
      </c>
      <c r="H104" s="929">
        <v>948</v>
      </c>
      <c r="I104" s="929">
        <v>933</v>
      </c>
      <c r="J104" s="929">
        <v>942</v>
      </c>
      <c r="K104" s="929">
        <v>938</v>
      </c>
      <c r="L104" s="929">
        <v>945</v>
      </c>
      <c r="M104" s="929">
        <v>966</v>
      </c>
      <c r="N104" s="929">
        <v>974</v>
      </c>
      <c r="O104" s="929">
        <v>978</v>
      </c>
      <c r="P104" s="495">
        <v>947.5</v>
      </c>
      <c r="Q104" s="253"/>
    </row>
    <row r="105" spans="2:17" x14ac:dyDescent="0.2">
      <c r="B105" s="927">
        <v>6111</v>
      </c>
      <c r="C105" s="928" t="s">
        <v>480</v>
      </c>
      <c r="D105" s="929">
        <v>2046</v>
      </c>
      <c r="E105" s="929">
        <v>2038</v>
      </c>
      <c r="F105" s="929">
        <v>2054</v>
      </c>
      <c r="G105" s="929">
        <v>2011</v>
      </c>
      <c r="H105" s="929">
        <v>2065</v>
      </c>
      <c r="I105" s="929">
        <v>2021</v>
      </c>
      <c r="J105" s="929">
        <v>2042</v>
      </c>
      <c r="K105" s="929">
        <v>2057</v>
      </c>
      <c r="L105" s="929">
        <v>2029</v>
      </c>
      <c r="M105" s="929">
        <v>2022</v>
      </c>
      <c r="N105" s="929">
        <v>2049</v>
      </c>
      <c r="O105" s="929">
        <v>2074</v>
      </c>
      <c r="P105" s="495">
        <v>2042.3333333333333</v>
      </c>
      <c r="Q105" s="253"/>
    </row>
    <row r="106" spans="2:17" x14ac:dyDescent="0.2">
      <c r="B106" s="927">
        <v>6306</v>
      </c>
      <c r="C106" s="928" t="s">
        <v>481</v>
      </c>
      <c r="D106" s="929">
        <v>1495</v>
      </c>
      <c r="E106" s="929">
        <v>1482</v>
      </c>
      <c r="F106" s="929">
        <v>1489</v>
      </c>
      <c r="G106" s="929">
        <v>1499</v>
      </c>
      <c r="H106" s="929">
        <v>1486</v>
      </c>
      <c r="I106" s="929">
        <v>1500</v>
      </c>
      <c r="J106" s="929">
        <v>1505</v>
      </c>
      <c r="K106" s="929">
        <v>1518</v>
      </c>
      <c r="L106" s="929">
        <v>1532</v>
      </c>
      <c r="M106" s="929">
        <v>1565</v>
      </c>
      <c r="N106" s="929">
        <v>1556</v>
      </c>
      <c r="O106" s="929">
        <v>1575</v>
      </c>
      <c r="P106" s="495">
        <v>1516.8333333333333</v>
      </c>
      <c r="Q106" s="253"/>
    </row>
    <row r="107" spans="2:17" x14ac:dyDescent="0.2">
      <c r="B107" s="927">
        <v>6206</v>
      </c>
      <c r="C107" s="928" t="s">
        <v>482</v>
      </c>
      <c r="D107" s="929">
        <v>1107</v>
      </c>
      <c r="E107" s="929">
        <v>1110</v>
      </c>
      <c r="F107" s="929">
        <v>1109</v>
      </c>
      <c r="G107" s="929">
        <v>1130</v>
      </c>
      <c r="H107" s="929">
        <v>1123</v>
      </c>
      <c r="I107" s="929">
        <v>1131</v>
      </c>
      <c r="J107" s="929">
        <v>1135</v>
      </c>
      <c r="K107" s="929">
        <v>1147</v>
      </c>
      <c r="L107" s="929">
        <v>1149</v>
      </c>
      <c r="M107" s="929">
        <v>1144</v>
      </c>
      <c r="N107" s="929">
        <v>1156</v>
      </c>
      <c r="O107" s="929">
        <v>1183</v>
      </c>
      <c r="P107" s="495">
        <v>1135.3333333333333</v>
      </c>
      <c r="Q107" s="253"/>
    </row>
    <row r="108" spans="2:17" x14ac:dyDescent="0.2">
      <c r="B108" s="927">
        <v>6307</v>
      </c>
      <c r="C108" s="928" t="s">
        <v>483</v>
      </c>
      <c r="D108" s="929">
        <v>1373</v>
      </c>
      <c r="E108" s="929">
        <v>1355</v>
      </c>
      <c r="F108" s="929">
        <v>1414</v>
      </c>
      <c r="G108" s="929">
        <v>1434</v>
      </c>
      <c r="H108" s="929">
        <v>1404</v>
      </c>
      <c r="I108" s="929">
        <v>1373</v>
      </c>
      <c r="J108" s="929">
        <v>1385</v>
      </c>
      <c r="K108" s="929">
        <v>1384</v>
      </c>
      <c r="L108" s="929">
        <v>1417</v>
      </c>
      <c r="M108" s="929">
        <v>1430</v>
      </c>
      <c r="N108" s="929">
        <v>1468</v>
      </c>
      <c r="O108" s="929">
        <v>1467</v>
      </c>
      <c r="P108" s="495">
        <v>1408.6666666666667</v>
      </c>
      <c r="Q108" s="253"/>
    </row>
    <row r="109" spans="2:17" x14ac:dyDescent="0.2">
      <c r="B109" s="927">
        <v>6112</v>
      </c>
      <c r="C109" s="928" t="s">
        <v>484</v>
      </c>
      <c r="D109" s="929">
        <v>1910</v>
      </c>
      <c r="E109" s="929">
        <v>1872</v>
      </c>
      <c r="F109" s="929">
        <v>1898</v>
      </c>
      <c r="G109" s="929">
        <v>1892</v>
      </c>
      <c r="H109" s="929">
        <v>1881</v>
      </c>
      <c r="I109" s="929">
        <v>1859</v>
      </c>
      <c r="J109" s="929">
        <v>1859</v>
      </c>
      <c r="K109" s="929">
        <v>1820</v>
      </c>
      <c r="L109" s="929">
        <v>1817</v>
      </c>
      <c r="M109" s="929">
        <v>1835</v>
      </c>
      <c r="N109" s="929">
        <v>1849</v>
      </c>
      <c r="O109" s="929">
        <v>1879</v>
      </c>
      <c r="P109" s="495">
        <v>1864.25</v>
      </c>
      <c r="Q109" s="253"/>
    </row>
    <row r="110" spans="2:17" x14ac:dyDescent="0.2">
      <c r="B110" s="927">
        <v>6113</v>
      </c>
      <c r="C110" s="928" t="s">
        <v>485</v>
      </c>
      <c r="D110" s="929">
        <v>2806</v>
      </c>
      <c r="E110" s="929">
        <v>2799</v>
      </c>
      <c r="F110" s="929">
        <v>2847</v>
      </c>
      <c r="G110" s="929">
        <v>2822</v>
      </c>
      <c r="H110" s="929">
        <v>2803</v>
      </c>
      <c r="I110" s="929">
        <v>2794</v>
      </c>
      <c r="J110" s="929">
        <v>2815</v>
      </c>
      <c r="K110" s="929">
        <v>2818</v>
      </c>
      <c r="L110" s="929">
        <v>2818</v>
      </c>
      <c r="M110" s="929">
        <v>2832</v>
      </c>
      <c r="N110" s="929">
        <v>2857</v>
      </c>
      <c r="O110" s="929">
        <v>2902</v>
      </c>
      <c r="P110" s="495">
        <v>2826.0833333333335</v>
      </c>
      <c r="Q110" s="253"/>
    </row>
    <row r="111" spans="2:17" x14ac:dyDescent="0.2">
      <c r="B111" s="927">
        <v>6201</v>
      </c>
      <c r="C111" s="928" t="s">
        <v>486</v>
      </c>
      <c r="D111" s="929">
        <v>1869</v>
      </c>
      <c r="E111" s="929">
        <v>1855</v>
      </c>
      <c r="F111" s="929">
        <v>1915</v>
      </c>
      <c r="G111" s="929">
        <v>1884</v>
      </c>
      <c r="H111" s="929">
        <v>1868</v>
      </c>
      <c r="I111" s="929">
        <v>1862</v>
      </c>
      <c r="J111" s="929">
        <v>1856</v>
      </c>
      <c r="K111" s="929">
        <v>1841</v>
      </c>
      <c r="L111" s="929">
        <v>1857</v>
      </c>
      <c r="M111" s="929">
        <v>1858</v>
      </c>
      <c r="N111" s="929">
        <v>1877</v>
      </c>
      <c r="O111" s="929">
        <v>1897</v>
      </c>
      <c r="P111" s="495">
        <v>1869.9166666666667</v>
      </c>
      <c r="Q111" s="253"/>
    </row>
    <row r="112" spans="2:17" x14ac:dyDescent="0.2">
      <c r="B112" s="927">
        <v>6308</v>
      </c>
      <c r="C112" s="928" t="s">
        <v>487</v>
      </c>
      <c r="D112" s="929">
        <v>1418</v>
      </c>
      <c r="E112" s="929">
        <v>1426</v>
      </c>
      <c r="F112" s="929">
        <v>1450</v>
      </c>
      <c r="G112" s="929">
        <v>1478</v>
      </c>
      <c r="H112" s="929">
        <v>1441</v>
      </c>
      <c r="I112" s="929">
        <v>1413</v>
      </c>
      <c r="J112" s="929">
        <v>1430</v>
      </c>
      <c r="K112" s="929">
        <v>1435</v>
      </c>
      <c r="L112" s="929">
        <v>1436</v>
      </c>
      <c r="M112" s="929">
        <v>1450</v>
      </c>
      <c r="N112" s="929">
        <v>1464</v>
      </c>
      <c r="O112" s="929">
        <v>1479</v>
      </c>
      <c r="P112" s="495">
        <v>1443.3333333333333</v>
      </c>
      <c r="Q112" s="253"/>
    </row>
    <row r="113" spans="2:17" x14ac:dyDescent="0.2">
      <c r="B113" s="927">
        <v>6309</v>
      </c>
      <c r="C113" s="928" t="s">
        <v>488</v>
      </c>
      <c r="D113" s="929">
        <v>501</v>
      </c>
      <c r="E113" s="929">
        <v>497</v>
      </c>
      <c r="F113" s="929">
        <v>491</v>
      </c>
      <c r="G113" s="929">
        <v>517</v>
      </c>
      <c r="H113" s="929">
        <v>485</v>
      </c>
      <c r="I113" s="929">
        <v>481</v>
      </c>
      <c r="J113" s="929">
        <v>502</v>
      </c>
      <c r="K113" s="929">
        <v>509</v>
      </c>
      <c r="L113" s="929">
        <v>511</v>
      </c>
      <c r="M113" s="929">
        <v>504</v>
      </c>
      <c r="N113" s="929">
        <v>516</v>
      </c>
      <c r="O113" s="929">
        <v>529</v>
      </c>
      <c r="P113" s="495">
        <v>503.58333333333331</v>
      </c>
      <c r="Q113" s="253"/>
    </row>
    <row r="114" spans="2:17" x14ac:dyDescent="0.2">
      <c r="B114" s="927">
        <v>6114</v>
      </c>
      <c r="C114" s="928" t="s">
        <v>489</v>
      </c>
      <c r="D114" s="929">
        <v>2080</v>
      </c>
      <c r="E114" s="929">
        <v>2060</v>
      </c>
      <c r="F114" s="929">
        <v>2072</v>
      </c>
      <c r="G114" s="929">
        <v>2067</v>
      </c>
      <c r="H114" s="929">
        <v>2086</v>
      </c>
      <c r="I114" s="929">
        <v>2098</v>
      </c>
      <c r="J114" s="929">
        <v>2125</v>
      </c>
      <c r="K114" s="929">
        <v>2132</v>
      </c>
      <c r="L114" s="929">
        <v>2119</v>
      </c>
      <c r="M114" s="929">
        <v>2147</v>
      </c>
      <c r="N114" s="929">
        <v>2153</v>
      </c>
      <c r="O114" s="929">
        <v>2182</v>
      </c>
      <c r="P114" s="495">
        <v>2110.0833333333335</v>
      </c>
      <c r="Q114" s="253"/>
    </row>
    <row r="115" spans="2:17" x14ac:dyDescent="0.2">
      <c r="B115" s="927">
        <v>6101</v>
      </c>
      <c r="C115" s="928" t="s">
        <v>490</v>
      </c>
      <c r="D115" s="929">
        <v>23318</v>
      </c>
      <c r="E115" s="929">
        <v>23069</v>
      </c>
      <c r="F115" s="929">
        <v>23408</v>
      </c>
      <c r="G115" s="929">
        <v>23451</v>
      </c>
      <c r="H115" s="929">
        <v>23373</v>
      </c>
      <c r="I115" s="929">
        <v>23175</v>
      </c>
      <c r="J115" s="929">
        <v>23442</v>
      </c>
      <c r="K115" s="929">
        <v>23684</v>
      </c>
      <c r="L115" s="929">
        <v>23777</v>
      </c>
      <c r="M115" s="929">
        <v>23990</v>
      </c>
      <c r="N115" s="929">
        <v>24050</v>
      </c>
      <c r="O115" s="929">
        <v>24478</v>
      </c>
      <c r="P115" s="495">
        <v>23601.25</v>
      </c>
      <c r="Q115" s="253"/>
    </row>
    <row r="116" spans="2:17" x14ac:dyDescent="0.2">
      <c r="B116" s="927">
        <v>6115</v>
      </c>
      <c r="C116" s="928" t="s">
        <v>491</v>
      </c>
      <c r="D116" s="929">
        <v>9799</v>
      </c>
      <c r="E116" s="929">
        <v>9748</v>
      </c>
      <c r="F116" s="929">
        <v>9873</v>
      </c>
      <c r="G116" s="929">
        <v>9911</v>
      </c>
      <c r="H116" s="929">
        <v>9836</v>
      </c>
      <c r="I116" s="929">
        <v>9778</v>
      </c>
      <c r="J116" s="929">
        <v>9905</v>
      </c>
      <c r="K116" s="929">
        <v>9889</v>
      </c>
      <c r="L116" s="929">
        <v>9919</v>
      </c>
      <c r="M116" s="929">
        <v>9972</v>
      </c>
      <c r="N116" s="929">
        <v>10073</v>
      </c>
      <c r="O116" s="929">
        <v>10134</v>
      </c>
      <c r="P116" s="495">
        <v>9903.0833333333339</v>
      </c>
      <c r="Q116" s="253"/>
    </row>
    <row r="117" spans="2:17" x14ac:dyDescent="0.2">
      <c r="B117" s="927">
        <v>6116</v>
      </c>
      <c r="C117" s="928" t="s">
        <v>492</v>
      </c>
      <c r="D117" s="929">
        <v>2519</v>
      </c>
      <c r="E117" s="929">
        <v>2520</v>
      </c>
      <c r="F117" s="929">
        <v>2531</v>
      </c>
      <c r="G117" s="929">
        <v>2529</v>
      </c>
      <c r="H117" s="929">
        <v>2520</v>
      </c>
      <c r="I117" s="929">
        <v>2476</v>
      </c>
      <c r="J117" s="929">
        <v>2446</v>
      </c>
      <c r="K117" s="929">
        <v>2434</v>
      </c>
      <c r="L117" s="929">
        <v>2420</v>
      </c>
      <c r="M117" s="929">
        <v>2427</v>
      </c>
      <c r="N117" s="929">
        <v>2426</v>
      </c>
      <c r="O117" s="929">
        <v>2446</v>
      </c>
      <c r="P117" s="495">
        <v>2474.5</v>
      </c>
      <c r="Q117" s="253"/>
    </row>
    <row r="118" spans="2:17" x14ac:dyDescent="0.2">
      <c r="B118" s="927">
        <v>6301</v>
      </c>
      <c r="C118" s="928" t="s">
        <v>493</v>
      </c>
      <c r="D118" s="929">
        <v>9271</v>
      </c>
      <c r="E118" s="929">
        <v>9237</v>
      </c>
      <c r="F118" s="929">
        <v>9391</v>
      </c>
      <c r="G118" s="929">
        <v>9448</v>
      </c>
      <c r="H118" s="929">
        <v>9525</v>
      </c>
      <c r="I118" s="929">
        <v>9216</v>
      </c>
      <c r="J118" s="929">
        <v>9164</v>
      </c>
      <c r="K118" s="929">
        <v>9200</v>
      </c>
      <c r="L118" s="929">
        <v>9318</v>
      </c>
      <c r="M118" s="929">
        <v>9374</v>
      </c>
      <c r="N118" s="929">
        <v>9424</v>
      </c>
      <c r="O118" s="929">
        <v>9453</v>
      </c>
      <c r="P118" s="495">
        <v>9335.0833333333339</v>
      </c>
      <c r="Q118" s="253"/>
    </row>
    <row r="119" spans="2:17" x14ac:dyDescent="0.2">
      <c r="B119" s="927">
        <v>6117</v>
      </c>
      <c r="C119" s="928" t="s">
        <v>494</v>
      </c>
      <c r="D119" s="929">
        <v>4874</v>
      </c>
      <c r="E119" s="929">
        <v>4858</v>
      </c>
      <c r="F119" s="929">
        <v>4902</v>
      </c>
      <c r="G119" s="929">
        <v>4879</v>
      </c>
      <c r="H119" s="929">
        <v>4848</v>
      </c>
      <c r="I119" s="929">
        <v>4814</v>
      </c>
      <c r="J119" s="929">
        <v>4865</v>
      </c>
      <c r="K119" s="929">
        <v>4881</v>
      </c>
      <c r="L119" s="929">
        <v>4918</v>
      </c>
      <c r="M119" s="929">
        <v>4925</v>
      </c>
      <c r="N119" s="929">
        <v>4931</v>
      </c>
      <c r="O119" s="929">
        <v>4968</v>
      </c>
      <c r="P119" s="495">
        <v>4888.583333333333</v>
      </c>
      <c r="Q119" s="253"/>
    </row>
    <row r="120" spans="2:17" x14ac:dyDescent="0.2">
      <c r="B120" s="927">
        <v>6310</v>
      </c>
      <c r="C120" s="928" t="s">
        <v>495</v>
      </c>
      <c r="D120" s="929">
        <v>5274</v>
      </c>
      <c r="E120" s="929">
        <v>5226</v>
      </c>
      <c r="F120" s="929">
        <v>5298</v>
      </c>
      <c r="G120" s="929">
        <v>5324</v>
      </c>
      <c r="H120" s="929">
        <v>5294</v>
      </c>
      <c r="I120" s="929">
        <v>5279</v>
      </c>
      <c r="J120" s="929">
        <v>5328</v>
      </c>
      <c r="K120" s="929">
        <v>5335</v>
      </c>
      <c r="L120" s="929">
        <v>5371</v>
      </c>
      <c r="M120" s="929">
        <v>5432</v>
      </c>
      <c r="N120" s="929">
        <v>5450</v>
      </c>
      <c r="O120" s="929">
        <v>5454</v>
      </c>
      <c r="P120" s="495">
        <v>5338.75</v>
      </c>
      <c r="Q120" s="253"/>
    </row>
    <row r="121" spans="2:17" x14ac:dyDescent="0.2">
      <c r="B121" s="927">
        <v>7201</v>
      </c>
      <c r="C121" s="928" t="s">
        <v>496</v>
      </c>
      <c r="D121" s="929">
        <v>9155</v>
      </c>
      <c r="E121" s="929">
        <v>9078</v>
      </c>
      <c r="F121" s="929">
        <v>9250</v>
      </c>
      <c r="G121" s="929">
        <v>9199</v>
      </c>
      <c r="H121" s="929">
        <v>9180</v>
      </c>
      <c r="I121" s="929">
        <v>9189</v>
      </c>
      <c r="J121" s="929">
        <v>9252</v>
      </c>
      <c r="K121" s="929">
        <v>9239</v>
      </c>
      <c r="L121" s="929">
        <v>9283</v>
      </c>
      <c r="M121" s="929">
        <v>9304</v>
      </c>
      <c r="N121" s="929">
        <v>9299</v>
      </c>
      <c r="O121" s="929">
        <v>9435</v>
      </c>
      <c r="P121" s="495">
        <v>9238.5833333333339</v>
      </c>
      <c r="Q121" s="253"/>
    </row>
    <row r="122" spans="2:17" x14ac:dyDescent="0.2">
      <c r="B122" s="927">
        <v>7202</v>
      </c>
      <c r="C122" s="928" t="s">
        <v>497</v>
      </c>
      <c r="D122" s="929">
        <v>2338</v>
      </c>
      <c r="E122" s="929">
        <v>2278</v>
      </c>
      <c r="F122" s="929">
        <v>2329</v>
      </c>
      <c r="G122" s="929">
        <v>2339</v>
      </c>
      <c r="H122" s="929">
        <v>2348</v>
      </c>
      <c r="I122" s="929">
        <v>2344</v>
      </c>
      <c r="J122" s="929">
        <v>2348</v>
      </c>
      <c r="K122" s="929">
        <v>2360</v>
      </c>
      <c r="L122" s="929">
        <v>2365</v>
      </c>
      <c r="M122" s="929">
        <v>2370</v>
      </c>
      <c r="N122" s="929">
        <v>2378</v>
      </c>
      <c r="O122" s="929">
        <v>2398</v>
      </c>
      <c r="P122" s="495">
        <v>2349.5833333333335</v>
      </c>
      <c r="Q122" s="253"/>
    </row>
    <row r="123" spans="2:17" x14ac:dyDescent="0.2">
      <c r="B123" s="927">
        <v>7402</v>
      </c>
      <c r="C123" s="928" t="s">
        <v>498</v>
      </c>
      <c r="D123" s="929">
        <v>5103</v>
      </c>
      <c r="E123" s="929">
        <v>5095</v>
      </c>
      <c r="F123" s="929">
        <v>5198</v>
      </c>
      <c r="G123" s="929">
        <v>5212</v>
      </c>
      <c r="H123" s="929">
        <v>5155</v>
      </c>
      <c r="I123" s="929">
        <v>5173</v>
      </c>
      <c r="J123" s="929">
        <v>5178</v>
      </c>
      <c r="K123" s="929">
        <v>5175</v>
      </c>
      <c r="L123" s="929">
        <v>5196</v>
      </c>
      <c r="M123" s="929">
        <v>5188</v>
      </c>
      <c r="N123" s="929">
        <v>5203</v>
      </c>
      <c r="O123" s="929">
        <v>5223</v>
      </c>
      <c r="P123" s="495">
        <v>5174.916666666667</v>
      </c>
      <c r="Q123" s="253"/>
    </row>
    <row r="124" spans="2:17" x14ac:dyDescent="0.2">
      <c r="B124" s="927">
        <v>7102</v>
      </c>
      <c r="C124" s="928" t="s">
        <v>499</v>
      </c>
      <c r="D124" s="929">
        <v>9592</v>
      </c>
      <c r="E124" s="929">
        <v>9523</v>
      </c>
      <c r="F124" s="929">
        <v>9666</v>
      </c>
      <c r="G124" s="929">
        <v>9659</v>
      </c>
      <c r="H124" s="929">
        <v>9565</v>
      </c>
      <c r="I124" s="929">
        <v>9594</v>
      </c>
      <c r="J124" s="929">
        <v>9619</v>
      </c>
      <c r="K124" s="929">
        <v>9655</v>
      </c>
      <c r="L124" s="929">
        <v>9605</v>
      </c>
      <c r="M124" s="929">
        <v>9569</v>
      </c>
      <c r="N124" s="929">
        <v>9566</v>
      </c>
      <c r="O124" s="929">
        <v>9634</v>
      </c>
      <c r="P124" s="495">
        <v>9603.9166666666661</v>
      </c>
      <c r="Q124" s="253"/>
    </row>
    <row r="125" spans="2:17" x14ac:dyDescent="0.2">
      <c r="B125" s="927">
        <v>7103</v>
      </c>
      <c r="C125" s="928" t="s">
        <v>500</v>
      </c>
      <c r="D125" s="929">
        <v>1802</v>
      </c>
      <c r="E125" s="929">
        <v>1799</v>
      </c>
      <c r="F125" s="929">
        <v>1805</v>
      </c>
      <c r="G125" s="929">
        <v>1796</v>
      </c>
      <c r="H125" s="929">
        <v>1799</v>
      </c>
      <c r="I125" s="929">
        <v>1802</v>
      </c>
      <c r="J125" s="929">
        <v>1808</v>
      </c>
      <c r="K125" s="929">
        <v>1803</v>
      </c>
      <c r="L125" s="929">
        <v>1819</v>
      </c>
      <c r="M125" s="929">
        <v>1818</v>
      </c>
      <c r="N125" s="929">
        <v>1816</v>
      </c>
      <c r="O125" s="929">
        <v>1831</v>
      </c>
      <c r="P125" s="495">
        <v>1808.1666666666667</v>
      </c>
      <c r="Q125" s="253"/>
    </row>
    <row r="126" spans="2:17" x14ac:dyDescent="0.2">
      <c r="B126" s="927">
        <v>7301</v>
      </c>
      <c r="C126" s="928" t="s">
        <v>501</v>
      </c>
      <c r="D126" s="929">
        <v>17070</v>
      </c>
      <c r="E126" s="929">
        <v>16851</v>
      </c>
      <c r="F126" s="929">
        <v>17121</v>
      </c>
      <c r="G126" s="929">
        <v>17104</v>
      </c>
      <c r="H126" s="929">
        <v>16946</v>
      </c>
      <c r="I126" s="929">
        <v>16856</v>
      </c>
      <c r="J126" s="929">
        <v>17012</v>
      </c>
      <c r="K126" s="929">
        <v>17107</v>
      </c>
      <c r="L126" s="929">
        <v>17235</v>
      </c>
      <c r="M126" s="929">
        <v>17327</v>
      </c>
      <c r="N126" s="929">
        <v>17461</v>
      </c>
      <c r="O126" s="929">
        <v>16741</v>
      </c>
      <c r="P126" s="495">
        <v>17069.25</v>
      </c>
      <c r="Q126" s="253"/>
    </row>
    <row r="127" spans="2:17" x14ac:dyDescent="0.2">
      <c r="B127" s="927">
        <v>7104</v>
      </c>
      <c r="C127" s="928" t="s">
        <v>502</v>
      </c>
      <c r="D127" s="929">
        <v>1191</v>
      </c>
      <c r="E127" s="929">
        <v>1174</v>
      </c>
      <c r="F127" s="929">
        <v>1197</v>
      </c>
      <c r="G127" s="929">
        <v>1172</v>
      </c>
      <c r="H127" s="929">
        <v>1167</v>
      </c>
      <c r="I127" s="929">
        <v>1164</v>
      </c>
      <c r="J127" s="929">
        <v>1172</v>
      </c>
      <c r="K127" s="929">
        <v>1175</v>
      </c>
      <c r="L127" s="929">
        <v>1174</v>
      </c>
      <c r="M127" s="929">
        <v>1161</v>
      </c>
      <c r="N127" s="929">
        <v>1168</v>
      </c>
      <c r="O127" s="929">
        <v>1175</v>
      </c>
      <c r="P127" s="495">
        <v>1174.1666666666667</v>
      </c>
      <c r="Q127" s="253"/>
    </row>
    <row r="128" spans="2:17" x14ac:dyDescent="0.2">
      <c r="B128" s="927">
        <v>7302</v>
      </c>
      <c r="C128" s="928" t="s">
        <v>503</v>
      </c>
      <c r="D128" s="929">
        <v>1841</v>
      </c>
      <c r="E128" s="929">
        <v>1798</v>
      </c>
      <c r="F128" s="929">
        <v>1836</v>
      </c>
      <c r="G128" s="929">
        <v>1817</v>
      </c>
      <c r="H128" s="929">
        <v>1821</v>
      </c>
      <c r="I128" s="929">
        <v>1816</v>
      </c>
      <c r="J128" s="929">
        <v>1812</v>
      </c>
      <c r="K128" s="929">
        <v>1829</v>
      </c>
      <c r="L128" s="929">
        <v>1840</v>
      </c>
      <c r="M128" s="929">
        <v>1833</v>
      </c>
      <c r="N128" s="929">
        <v>1848</v>
      </c>
      <c r="O128" s="929">
        <v>1872</v>
      </c>
      <c r="P128" s="495">
        <v>1830.25</v>
      </c>
      <c r="Q128" s="253"/>
    </row>
    <row r="129" spans="2:17" x14ac:dyDescent="0.2">
      <c r="B129" s="927">
        <v>7303</v>
      </c>
      <c r="C129" s="928" t="s">
        <v>504</v>
      </c>
      <c r="D129" s="929">
        <v>1070</v>
      </c>
      <c r="E129" s="929">
        <v>1060</v>
      </c>
      <c r="F129" s="929">
        <v>1079</v>
      </c>
      <c r="G129" s="929">
        <v>1077</v>
      </c>
      <c r="H129" s="929">
        <v>1107</v>
      </c>
      <c r="I129" s="929">
        <v>1096</v>
      </c>
      <c r="J129" s="929">
        <v>1099</v>
      </c>
      <c r="K129" s="929">
        <v>1097</v>
      </c>
      <c r="L129" s="929">
        <v>1096</v>
      </c>
      <c r="M129" s="929">
        <v>1087</v>
      </c>
      <c r="N129" s="929">
        <v>1085</v>
      </c>
      <c r="O129" s="929">
        <v>1095</v>
      </c>
      <c r="P129" s="495">
        <v>1087.3333333333333</v>
      </c>
      <c r="Q129" s="253"/>
    </row>
    <row r="130" spans="2:17" x14ac:dyDescent="0.2">
      <c r="B130" s="927">
        <v>7401</v>
      </c>
      <c r="C130" s="928" t="s">
        <v>505</v>
      </c>
      <c r="D130" s="929">
        <v>15803</v>
      </c>
      <c r="E130" s="929">
        <v>15638</v>
      </c>
      <c r="F130" s="929">
        <v>15846</v>
      </c>
      <c r="G130" s="929">
        <v>15872</v>
      </c>
      <c r="H130" s="929">
        <v>15756</v>
      </c>
      <c r="I130" s="929">
        <v>15688</v>
      </c>
      <c r="J130" s="929">
        <v>15714</v>
      </c>
      <c r="K130" s="929">
        <v>15865</v>
      </c>
      <c r="L130" s="929">
        <v>15917</v>
      </c>
      <c r="M130" s="929">
        <v>15942</v>
      </c>
      <c r="N130" s="929">
        <v>15976</v>
      </c>
      <c r="O130" s="929">
        <v>16156</v>
      </c>
      <c r="P130" s="495">
        <v>15847.75</v>
      </c>
      <c r="Q130" s="253"/>
    </row>
    <row r="131" spans="2:17" x14ac:dyDescent="0.2">
      <c r="B131" s="927">
        <v>7403</v>
      </c>
      <c r="C131" s="928" t="s">
        <v>506</v>
      </c>
      <c r="D131" s="929">
        <v>7376</v>
      </c>
      <c r="E131" s="929">
        <v>7317</v>
      </c>
      <c r="F131" s="929">
        <v>7447</v>
      </c>
      <c r="G131" s="929">
        <v>7457</v>
      </c>
      <c r="H131" s="929">
        <v>7488</v>
      </c>
      <c r="I131" s="929">
        <v>7490</v>
      </c>
      <c r="J131" s="929">
        <v>7521</v>
      </c>
      <c r="K131" s="929">
        <v>7531</v>
      </c>
      <c r="L131" s="929">
        <v>7535</v>
      </c>
      <c r="M131" s="929">
        <v>7557</v>
      </c>
      <c r="N131" s="929">
        <v>7616</v>
      </c>
      <c r="O131" s="929">
        <v>7662</v>
      </c>
      <c r="P131" s="495">
        <v>7499.75</v>
      </c>
      <c r="Q131" s="253"/>
    </row>
    <row r="132" spans="2:17" x14ac:dyDescent="0.2">
      <c r="B132" s="927">
        <v>7105</v>
      </c>
      <c r="C132" s="928" t="s">
        <v>366</v>
      </c>
      <c r="D132" s="929">
        <v>9231</v>
      </c>
      <c r="E132" s="929">
        <v>9203</v>
      </c>
      <c r="F132" s="929">
        <v>9390</v>
      </c>
      <c r="G132" s="929">
        <v>9440</v>
      </c>
      <c r="H132" s="929">
        <v>9373</v>
      </c>
      <c r="I132" s="929">
        <v>9363</v>
      </c>
      <c r="J132" s="929">
        <v>9457</v>
      </c>
      <c r="K132" s="929">
        <v>9497</v>
      </c>
      <c r="L132" s="929">
        <v>9546</v>
      </c>
      <c r="M132" s="929">
        <v>9578</v>
      </c>
      <c r="N132" s="929">
        <v>9693</v>
      </c>
      <c r="O132" s="929">
        <v>9846</v>
      </c>
      <c r="P132" s="495">
        <v>9468.0833333333339</v>
      </c>
      <c r="Q132" s="253"/>
    </row>
    <row r="133" spans="2:17" x14ac:dyDescent="0.2">
      <c r="B133" s="927">
        <v>7304</v>
      </c>
      <c r="C133" s="928" t="s">
        <v>507</v>
      </c>
      <c r="D133" s="929">
        <v>6124</v>
      </c>
      <c r="E133" s="929">
        <v>6086</v>
      </c>
      <c r="F133" s="929">
        <v>6201</v>
      </c>
      <c r="G133" s="929">
        <v>6187</v>
      </c>
      <c r="H133" s="929">
        <v>6060</v>
      </c>
      <c r="I133" s="929">
        <v>6008</v>
      </c>
      <c r="J133" s="929">
        <v>6081</v>
      </c>
      <c r="K133" s="929">
        <v>6086</v>
      </c>
      <c r="L133" s="929">
        <v>6139</v>
      </c>
      <c r="M133" s="929">
        <v>6245</v>
      </c>
      <c r="N133" s="929">
        <v>6226</v>
      </c>
      <c r="O133" s="929">
        <v>6315</v>
      </c>
      <c r="P133" s="495">
        <v>6146.5</v>
      </c>
      <c r="Q133" s="253"/>
    </row>
    <row r="134" spans="2:17" x14ac:dyDescent="0.2">
      <c r="B134" s="927">
        <v>7404</v>
      </c>
      <c r="C134" s="928" t="s">
        <v>508</v>
      </c>
      <c r="D134" s="929">
        <v>8667</v>
      </c>
      <c r="E134" s="929">
        <v>8561</v>
      </c>
      <c r="F134" s="929">
        <v>8754</v>
      </c>
      <c r="G134" s="929">
        <v>8806</v>
      </c>
      <c r="H134" s="929">
        <v>8659</v>
      </c>
      <c r="I134" s="929">
        <v>8620</v>
      </c>
      <c r="J134" s="929">
        <v>8698</v>
      </c>
      <c r="K134" s="929">
        <v>8726</v>
      </c>
      <c r="L134" s="929">
        <v>8750</v>
      </c>
      <c r="M134" s="929">
        <v>8815</v>
      </c>
      <c r="N134" s="929">
        <v>8864</v>
      </c>
      <c r="O134" s="929">
        <v>8935</v>
      </c>
      <c r="P134" s="495">
        <v>8737.9166666666661</v>
      </c>
      <c r="Q134" s="253"/>
    </row>
    <row r="135" spans="2:17" x14ac:dyDescent="0.2">
      <c r="B135" s="927">
        <v>7106</v>
      </c>
      <c r="C135" s="928" t="s">
        <v>509</v>
      </c>
      <c r="D135" s="929">
        <v>1836</v>
      </c>
      <c r="E135" s="929">
        <v>1837</v>
      </c>
      <c r="F135" s="929">
        <v>1895</v>
      </c>
      <c r="G135" s="929">
        <v>1893</v>
      </c>
      <c r="H135" s="929">
        <v>1891</v>
      </c>
      <c r="I135" s="929">
        <v>1845</v>
      </c>
      <c r="J135" s="929">
        <v>1851</v>
      </c>
      <c r="K135" s="929">
        <v>1867</v>
      </c>
      <c r="L135" s="929">
        <v>1876</v>
      </c>
      <c r="M135" s="929">
        <v>1889</v>
      </c>
      <c r="N135" s="929">
        <v>1895</v>
      </c>
      <c r="O135" s="929">
        <v>1925</v>
      </c>
      <c r="P135" s="495">
        <v>1875</v>
      </c>
      <c r="Q135" s="253"/>
    </row>
    <row r="136" spans="2:17" x14ac:dyDescent="0.2">
      <c r="B136" s="927">
        <v>7203</v>
      </c>
      <c r="C136" s="928" t="s">
        <v>510</v>
      </c>
      <c r="D136" s="929">
        <v>1794</v>
      </c>
      <c r="E136" s="929">
        <v>1794</v>
      </c>
      <c r="F136" s="929">
        <v>1829</v>
      </c>
      <c r="G136" s="929">
        <v>1828</v>
      </c>
      <c r="H136" s="929">
        <v>1818</v>
      </c>
      <c r="I136" s="929">
        <v>1825</v>
      </c>
      <c r="J136" s="929">
        <v>1823</v>
      </c>
      <c r="K136" s="929">
        <v>1809</v>
      </c>
      <c r="L136" s="929">
        <v>1806</v>
      </c>
      <c r="M136" s="929">
        <v>1820</v>
      </c>
      <c r="N136" s="929">
        <v>1831</v>
      </c>
      <c r="O136" s="929">
        <v>1850</v>
      </c>
      <c r="P136" s="495">
        <v>1818.9166666666667</v>
      </c>
      <c r="Q136" s="253"/>
    </row>
    <row r="137" spans="2:17" x14ac:dyDescent="0.2">
      <c r="B137" s="927">
        <v>7107</v>
      </c>
      <c r="C137" s="928" t="s">
        <v>511</v>
      </c>
      <c r="D137" s="929">
        <v>1644</v>
      </c>
      <c r="E137" s="929">
        <v>1645</v>
      </c>
      <c r="F137" s="929">
        <v>1657</v>
      </c>
      <c r="G137" s="929">
        <v>1660</v>
      </c>
      <c r="H137" s="929">
        <v>1667</v>
      </c>
      <c r="I137" s="929">
        <v>1651</v>
      </c>
      <c r="J137" s="929">
        <v>1658</v>
      </c>
      <c r="K137" s="929">
        <v>1651</v>
      </c>
      <c r="L137" s="929">
        <v>1657</v>
      </c>
      <c r="M137" s="929">
        <v>1668</v>
      </c>
      <c r="N137" s="929">
        <v>1665</v>
      </c>
      <c r="O137" s="929">
        <v>1662</v>
      </c>
      <c r="P137" s="495">
        <v>1657.0833333333333</v>
      </c>
      <c r="Q137" s="253"/>
    </row>
    <row r="138" spans="2:17" x14ac:dyDescent="0.2">
      <c r="B138" s="927">
        <v>7305</v>
      </c>
      <c r="C138" s="928" t="s">
        <v>512</v>
      </c>
      <c r="D138" s="929">
        <v>2113</v>
      </c>
      <c r="E138" s="929">
        <v>2105</v>
      </c>
      <c r="F138" s="929">
        <v>2117</v>
      </c>
      <c r="G138" s="929">
        <v>2118</v>
      </c>
      <c r="H138" s="929">
        <v>2155</v>
      </c>
      <c r="I138" s="929">
        <v>2150</v>
      </c>
      <c r="J138" s="929">
        <v>2154</v>
      </c>
      <c r="K138" s="929">
        <v>2171</v>
      </c>
      <c r="L138" s="929">
        <v>2168</v>
      </c>
      <c r="M138" s="929">
        <v>2219</v>
      </c>
      <c r="N138" s="929">
        <v>2243</v>
      </c>
      <c r="O138" s="929">
        <v>2234</v>
      </c>
      <c r="P138" s="495">
        <v>2162.25</v>
      </c>
      <c r="Q138" s="253"/>
    </row>
    <row r="139" spans="2:17" x14ac:dyDescent="0.2">
      <c r="B139" s="927">
        <v>7405</v>
      </c>
      <c r="C139" s="928" t="s">
        <v>513</v>
      </c>
      <c r="D139" s="929">
        <v>4860</v>
      </c>
      <c r="E139" s="929">
        <v>4816</v>
      </c>
      <c r="F139" s="929">
        <v>4897</v>
      </c>
      <c r="G139" s="929">
        <v>4891</v>
      </c>
      <c r="H139" s="929">
        <v>4860</v>
      </c>
      <c r="I139" s="929">
        <v>4861</v>
      </c>
      <c r="J139" s="929">
        <v>4929</v>
      </c>
      <c r="K139" s="929">
        <v>4937</v>
      </c>
      <c r="L139" s="929">
        <v>4988</v>
      </c>
      <c r="M139" s="929">
        <v>5029</v>
      </c>
      <c r="N139" s="929">
        <v>5048</v>
      </c>
      <c r="O139" s="929">
        <v>5086</v>
      </c>
      <c r="P139" s="495">
        <v>4933.5</v>
      </c>
      <c r="Q139" s="253"/>
    </row>
    <row r="140" spans="2:17" x14ac:dyDescent="0.2">
      <c r="B140" s="927">
        <v>7108</v>
      </c>
      <c r="C140" s="928" t="s">
        <v>514</v>
      </c>
      <c r="D140" s="929">
        <v>3093</v>
      </c>
      <c r="E140" s="929">
        <v>3068</v>
      </c>
      <c r="F140" s="929">
        <v>3079</v>
      </c>
      <c r="G140" s="929">
        <v>3110</v>
      </c>
      <c r="H140" s="929">
        <v>3070</v>
      </c>
      <c r="I140" s="929">
        <v>3068</v>
      </c>
      <c r="J140" s="929">
        <v>3066</v>
      </c>
      <c r="K140" s="929">
        <v>3094</v>
      </c>
      <c r="L140" s="929">
        <v>3076</v>
      </c>
      <c r="M140" s="929">
        <v>3084</v>
      </c>
      <c r="N140" s="929">
        <v>3077</v>
      </c>
      <c r="O140" s="929">
        <v>3137</v>
      </c>
      <c r="P140" s="495">
        <v>3085.1666666666665</v>
      </c>
      <c r="Q140" s="253"/>
    </row>
    <row r="141" spans="2:17" x14ac:dyDescent="0.2">
      <c r="B141" s="927">
        <v>7306</v>
      </c>
      <c r="C141" s="928" t="s">
        <v>515</v>
      </c>
      <c r="D141" s="929">
        <v>2773</v>
      </c>
      <c r="E141" s="929">
        <v>2742</v>
      </c>
      <c r="F141" s="929">
        <v>2778</v>
      </c>
      <c r="G141" s="929">
        <v>2820</v>
      </c>
      <c r="H141" s="929">
        <v>2731</v>
      </c>
      <c r="I141" s="929">
        <v>2732</v>
      </c>
      <c r="J141" s="929">
        <v>2717</v>
      </c>
      <c r="K141" s="929">
        <v>2733</v>
      </c>
      <c r="L141" s="929">
        <v>2741</v>
      </c>
      <c r="M141" s="929">
        <v>2762</v>
      </c>
      <c r="N141" s="929">
        <v>2767</v>
      </c>
      <c r="O141" s="929">
        <v>2760</v>
      </c>
      <c r="P141" s="495">
        <v>2754.6666666666665</v>
      </c>
      <c r="Q141" s="253"/>
    </row>
    <row r="142" spans="2:17" x14ac:dyDescent="0.2">
      <c r="B142" s="927">
        <v>7307</v>
      </c>
      <c r="C142" s="928" t="s">
        <v>516</v>
      </c>
      <c r="D142" s="929">
        <v>2626</v>
      </c>
      <c r="E142" s="929">
        <v>2596</v>
      </c>
      <c r="F142" s="929">
        <v>2643</v>
      </c>
      <c r="G142" s="929">
        <v>2664</v>
      </c>
      <c r="H142" s="929">
        <v>2668</v>
      </c>
      <c r="I142" s="929">
        <v>2686</v>
      </c>
      <c r="J142" s="929">
        <v>2701</v>
      </c>
      <c r="K142" s="929">
        <v>2747</v>
      </c>
      <c r="L142" s="929">
        <v>2753</v>
      </c>
      <c r="M142" s="929">
        <v>2782</v>
      </c>
      <c r="N142" s="929">
        <v>2805</v>
      </c>
      <c r="O142" s="929">
        <v>2810</v>
      </c>
      <c r="P142" s="495">
        <v>2706.75</v>
      </c>
      <c r="Q142" s="253"/>
    </row>
    <row r="143" spans="2:17" x14ac:dyDescent="0.2">
      <c r="B143" s="927">
        <v>7109</v>
      </c>
      <c r="C143" s="928" t="s">
        <v>517</v>
      </c>
      <c r="D143" s="929">
        <v>10041</v>
      </c>
      <c r="E143" s="929">
        <v>9956</v>
      </c>
      <c r="F143" s="929">
        <v>10113</v>
      </c>
      <c r="G143" s="929">
        <v>10109</v>
      </c>
      <c r="H143" s="929">
        <v>10027</v>
      </c>
      <c r="I143" s="929">
        <v>9933</v>
      </c>
      <c r="J143" s="929">
        <v>10036</v>
      </c>
      <c r="K143" s="929">
        <v>10058</v>
      </c>
      <c r="L143" s="929">
        <v>10099</v>
      </c>
      <c r="M143" s="929">
        <v>10154</v>
      </c>
      <c r="N143" s="929">
        <v>10199</v>
      </c>
      <c r="O143" s="929">
        <v>10256</v>
      </c>
      <c r="P143" s="495">
        <v>10081.75</v>
      </c>
      <c r="Q143" s="253"/>
    </row>
    <row r="144" spans="2:17" x14ac:dyDescent="0.2">
      <c r="B144" s="927">
        <v>7406</v>
      </c>
      <c r="C144" s="928" t="s">
        <v>518</v>
      </c>
      <c r="D144" s="929">
        <v>8756</v>
      </c>
      <c r="E144" s="929">
        <v>8559</v>
      </c>
      <c r="F144" s="929">
        <v>8755</v>
      </c>
      <c r="G144" s="929">
        <v>8677</v>
      </c>
      <c r="H144" s="929">
        <v>8626</v>
      </c>
      <c r="I144" s="929">
        <v>8560</v>
      </c>
      <c r="J144" s="929">
        <v>8570</v>
      </c>
      <c r="K144" s="929">
        <v>8598</v>
      </c>
      <c r="L144" s="929">
        <v>8624</v>
      </c>
      <c r="M144" s="929">
        <v>8641</v>
      </c>
      <c r="N144" s="929">
        <v>8674</v>
      </c>
      <c r="O144" s="929">
        <v>8702</v>
      </c>
      <c r="P144" s="495">
        <v>8645.1666666666661</v>
      </c>
      <c r="Q144" s="253"/>
    </row>
    <row r="145" spans="2:17" x14ac:dyDescent="0.2">
      <c r="B145" s="927">
        <v>7110</v>
      </c>
      <c r="C145" s="928" t="s">
        <v>519</v>
      </c>
      <c r="D145" s="929">
        <v>2246</v>
      </c>
      <c r="E145" s="929">
        <v>2225</v>
      </c>
      <c r="F145" s="929">
        <v>2267</v>
      </c>
      <c r="G145" s="929">
        <v>2260</v>
      </c>
      <c r="H145" s="929">
        <v>2245</v>
      </c>
      <c r="I145" s="929">
        <v>2197</v>
      </c>
      <c r="J145" s="929">
        <v>2210</v>
      </c>
      <c r="K145" s="929">
        <v>2247</v>
      </c>
      <c r="L145" s="929">
        <v>2248</v>
      </c>
      <c r="M145" s="929">
        <v>2231</v>
      </c>
      <c r="N145" s="929">
        <v>2237</v>
      </c>
      <c r="O145" s="929">
        <v>2271</v>
      </c>
      <c r="P145" s="495">
        <v>2240.3333333333335</v>
      </c>
      <c r="Q145" s="253"/>
    </row>
    <row r="146" spans="2:17" x14ac:dyDescent="0.2">
      <c r="B146" s="927">
        <v>7101</v>
      </c>
      <c r="C146" s="928" t="s">
        <v>520</v>
      </c>
      <c r="D146" s="929">
        <v>22889</v>
      </c>
      <c r="E146" s="929">
        <v>22768</v>
      </c>
      <c r="F146" s="929">
        <v>23184</v>
      </c>
      <c r="G146" s="929">
        <v>23215</v>
      </c>
      <c r="H146" s="929">
        <v>23211</v>
      </c>
      <c r="I146" s="929">
        <v>23184</v>
      </c>
      <c r="J146" s="929">
        <v>23231</v>
      </c>
      <c r="K146" s="929">
        <v>23188</v>
      </c>
      <c r="L146" s="929">
        <v>23267</v>
      </c>
      <c r="M146" s="929">
        <v>23413</v>
      </c>
      <c r="N146" s="929">
        <v>23632</v>
      </c>
      <c r="O146" s="929">
        <v>23842</v>
      </c>
      <c r="P146" s="495">
        <v>23252</v>
      </c>
      <c r="Q146" s="253"/>
    </row>
    <row r="147" spans="2:17" x14ac:dyDescent="0.2">
      <c r="B147" s="927">
        <v>7308</v>
      </c>
      <c r="C147" s="928" t="s">
        <v>521</v>
      </c>
      <c r="D147" s="929">
        <v>4056</v>
      </c>
      <c r="E147" s="929">
        <v>4057</v>
      </c>
      <c r="F147" s="929">
        <v>4143</v>
      </c>
      <c r="G147" s="929">
        <v>4123</v>
      </c>
      <c r="H147" s="929">
        <v>4139</v>
      </c>
      <c r="I147" s="929">
        <v>4112</v>
      </c>
      <c r="J147" s="929">
        <v>4134</v>
      </c>
      <c r="K147" s="929">
        <v>4168</v>
      </c>
      <c r="L147" s="929">
        <v>4218</v>
      </c>
      <c r="M147" s="929">
        <v>4231</v>
      </c>
      <c r="N147" s="929">
        <v>4199</v>
      </c>
      <c r="O147" s="929">
        <v>4270</v>
      </c>
      <c r="P147" s="495">
        <v>4154.166666666667</v>
      </c>
      <c r="Q147" s="253"/>
    </row>
    <row r="148" spans="2:17" x14ac:dyDescent="0.2">
      <c r="B148" s="927">
        <v>7309</v>
      </c>
      <c r="C148" s="928" t="s">
        <v>522</v>
      </c>
      <c r="D148" s="929">
        <v>741</v>
      </c>
      <c r="E148" s="929">
        <v>741</v>
      </c>
      <c r="F148" s="929">
        <v>742</v>
      </c>
      <c r="G148" s="929">
        <v>746</v>
      </c>
      <c r="H148" s="929">
        <v>722</v>
      </c>
      <c r="I148" s="929">
        <v>720</v>
      </c>
      <c r="J148" s="929">
        <v>729</v>
      </c>
      <c r="K148" s="929">
        <v>732</v>
      </c>
      <c r="L148" s="929">
        <v>735</v>
      </c>
      <c r="M148" s="929">
        <v>726</v>
      </c>
      <c r="N148" s="929">
        <v>733</v>
      </c>
      <c r="O148" s="929">
        <v>733</v>
      </c>
      <c r="P148" s="495">
        <v>733.33333333333337</v>
      </c>
      <c r="Q148" s="253"/>
    </row>
    <row r="149" spans="2:17" x14ac:dyDescent="0.2">
      <c r="B149" s="927">
        <v>7407</v>
      </c>
      <c r="C149" s="928" t="s">
        <v>523</v>
      </c>
      <c r="D149" s="929">
        <v>3066</v>
      </c>
      <c r="E149" s="929">
        <v>3104</v>
      </c>
      <c r="F149" s="929">
        <v>3204</v>
      </c>
      <c r="G149" s="929">
        <v>3208</v>
      </c>
      <c r="H149" s="929">
        <v>3226</v>
      </c>
      <c r="I149" s="929">
        <v>3229</v>
      </c>
      <c r="J149" s="929">
        <v>3291</v>
      </c>
      <c r="K149" s="929">
        <v>3323</v>
      </c>
      <c r="L149" s="929">
        <v>3327</v>
      </c>
      <c r="M149" s="929">
        <v>3374</v>
      </c>
      <c r="N149" s="929">
        <v>3405</v>
      </c>
      <c r="O149" s="929">
        <v>3422</v>
      </c>
      <c r="P149" s="495">
        <v>3264.9166666666665</v>
      </c>
      <c r="Q149" s="253"/>
    </row>
    <row r="150" spans="2:17" x14ac:dyDescent="0.2">
      <c r="B150" s="927">
        <v>7408</v>
      </c>
      <c r="C150" s="928" t="s">
        <v>524</v>
      </c>
      <c r="D150" s="929">
        <v>4289</v>
      </c>
      <c r="E150" s="929">
        <v>4268</v>
      </c>
      <c r="F150" s="929">
        <v>4297</v>
      </c>
      <c r="G150" s="929">
        <v>4278</v>
      </c>
      <c r="H150" s="929">
        <v>4284</v>
      </c>
      <c r="I150" s="929">
        <v>4293</v>
      </c>
      <c r="J150" s="929">
        <v>4310</v>
      </c>
      <c r="K150" s="929">
        <v>4290</v>
      </c>
      <c r="L150" s="929">
        <v>4319</v>
      </c>
      <c r="M150" s="929">
        <v>4330</v>
      </c>
      <c r="N150" s="929">
        <v>4347</v>
      </c>
      <c r="O150" s="929">
        <v>4378</v>
      </c>
      <c r="P150" s="495">
        <v>4306.916666666667</v>
      </c>
      <c r="Q150" s="253"/>
    </row>
    <row r="151" spans="2:17" x14ac:dyDescent="0.2">
      <c r="B151" s="927">
        <v>8314</v>
      </c>
      <c r="C151" s="928" t="s">
        <v>525</v>
      </c>
      <c r="D151" s="929">
        <v>2900</v>
      </c>
      <c r="E151" s="929">
        <v>2852</v>
      </c>
      <c r="F151" s="929">
        <v>2844</v>
      </c>
      <c r="G151" s="929">
        <v>2928</v>
      </c>
      <c r="H151" s="929">
        <v>2936</v>
      </c>
      <c r="I151" s="929">
        <v>2864</v>
      </c>
      <c r="J151" s="929">
        <v>2875</v>
      </c>
      <c r="K151" s="929">
        <v>2909</v>
      </c>
      <c r="L151" s="929">
        <v>2936</v>
      </c>
      <c r="M151" s="929">
        <v>2938</v>
      </c>
      <c r="N151" s="929">
        <v>2962</v>
      </c>
      <c r="O151" s="929">
        <v>2943</v>
      </c>
      <c r="P151" s="495">
        <v>2907.25</v>
      </c>
      <c r="Q151" s="253"/>
    </row>
    <row r="152" spans="2:17" x14ac:dyDescent="0.2">
      <c r="B152" s="927">
        <v>8302</v>
      </c>
      <c r="C152" s="928" t="s">
        <v>526</v>
      </c>
      <c r="D152" s="929">
        <v>911</v>
      </c>
      <c r="E152" s="929">
        <v>890</v>
      </c>
      <c r="F152" s="929">
        <v>891</v>
      </c>
      <c r="G152" s="929">
        <v>890</v>
      </c>
      <c r="H152" s="929">
        <v>904</v>
      </c>
      <c r="I152" s="929">
        <v>915</v>
      </c>
      <c r="J152" s="929">
        <v>908</v>
      </c>
      <c r="K152" s="929">
        <v>922</v>
      </c>
      <c r="L152" s="929">
        <v>928</v>
      </c>
      <c r="M152" s="929">
        <v>922</v>
      </c>
      <c r="N152" s="929">
        <v>922</v>
      </c>
      <c r="O152" s="929">
        <v>960</v>
      </c>
      <c r="P152" s="495">
        <v>913.58333333333337</v>
      </c>
      <c r="Q152" s="253"/>
    </row>
    <row r="153" spans="2:17" x14ac:dyDescent="0.2">
      <c r="B153" s="927">
        <v>8202</v>
      </c>
      <c r="C153" s="928" t="s">
        <v>527</v>
      </c>
      <c r="D153" s="929">
        <v>7288</v>
      </c>
      <c r="E153" s="929">
        <v>7243</v>
      </c>
      <c r="F153" s="929">
        <v>7386</v>
      </c>
      <c r="G153" s="929">
        <v>7408</v>
      </c>
      <c r="H153" s="929">
        <v>7357</v>
      </c>
      <c r="I153" s="929">
        <v>7356</v>
      </c>
      <c r="J153" s="929">
        <v>7331</v>
      </c>
      <c r="K153" s="929">
        <v>7386</v>
      </c>
      <c r="L153" s="929">
        <v>7421</v>
      </c>
      <c r="M153" s="929">
        <v>7432</v>
      </c>
      <c r="N153" s="929">
        <v>7432</v>
      </c>
      <c r="O153" s="929">
        <v>7530</v>
      </c>
      <c r="P153" s="495">
        <v>7380.833333333333</v>
      </c>
      <c r="Q153" s="253"/>
    </row>
    <row r="154" spans="2:17" x14ac:dyDescent="0.2">
      <c r="B154" s="927">
        <v>8402</v>
      </c>
      <c r="C154" s="928" t="s">
        <v>528</v>
      </c>
      <c r="D154" s="929">
        <v>4154</v>
      </c>
      <c r="E154" s="929">
        <v>4079</v>
      </c>
      <c r="F154" s="929">
        <v>4170</v>
      </c>
      <c r="G154" s="929">
        <v>4156</v>
      </c>
      <c r="H154" s="929">
        <v>4071</v>
      </c>
      <c r="I154" s="929">
        <v>4062</v>
      </c>
      <c r="J154" s="929">
        <v>4061</v>
      </c>
      <c r="K154" s="929">
        <v>4075</v>
      </c>
      <c r="L154" s="929">
        <v>4069</v>
      </c>
      <c r="M154" s="929">
        <v>4078</v>
      </c>
      <c r="N154" s="929">
        <v>4112</v>
      </c>
      <c r="O154" s="929">
        <v>4141</v>
      </c>
      <c r="P154" s="495">
        <v>4102.333333333333</v>
      </c>
      <c r="Q154" s="253"/>
    </row>
    <row r="155" spans="2:17" x14ac:dyDescent="0.2">
      <c r="B155" s="927">
        <v>8303</v>
      </c>
      <c r="C155" s="928" t="s">
        <v>529</v>
      </c>
      <c r="D155" s="929">
        <v>5860</v>
      </c>
      <c r="E155" s="929">
        <v>5845</v>
      </c>
      <c r="F155" s="929">
        <v>5940</v>
      </c>
      <c r="G155" s="929">
        <v>6018</v>
      </c>
      <c r="H155" s="929">
        <v>5938</v>
      </c>
      <c r="I155" s="929">
        <v>5930</v>
      </c>
      <c r="J155" s="929">
        <v>5938</v>
      </c>
      <c r="K155" s="929">
        <v>5955</v>
      </c>
      <c r="L155" s="929">
        <v>5954</v>
      </c>
      <c r="M155" s="929">
        <v>6009</v>
      </c>
      <c r="N155" s="929">
        <v>6027</v>
      </c>
      <c r="O155" s="929">
        <v>6082</v>
      </c>
      <c r="P155" s="495">
        <v>5958</v>
      </c>
      <c r="Q155" s="253"/>
    </row>
    <row r="156" spans="2:17" x14ac:dyDescent="0.2">
      <c r="B156" s="927">
        <v>8203</v>
      </c>
      <c r="C156" s="928" t="s">
        <v>530</v>
      </c>
      <c r="D156" s="929">
        <v>9702</v>
      </c>
      <c r="E156" s="929">
        <v>9444</v>
      </c>
      <c r="F156" s="929">
        <v>9652</v>
      </c>
      <c r="G156" s="929">
        <v>9558</v>
      </c>
      <c r="H156" s="929">
        <v>9446</v>
      </c>
      <c r="I156" s="929">
        <v>9454</v>
      </c>
      <c r="J156" s="929">
        <v>9568</v>
      </c>
      <c r="K156" s="929">
        <v>9566</v>
      </c>
      <c r="L156" s="929">
        <v>9586</v>
      </c>
      <c r="M156" s="929">
        <v>9575</v>
      </c>
      <c r="N156" s="929">
        <v>9631</v>
      </c>
      <c r="O156" s="929">
        <v>9733</v>
      </c>
      <c r="P156" s="495">
        <v>9576.25</v>
      </c>
      <c r="Q156" s="253"/>
    </row>
    <row r="157" spans="2:17" x14ac:dyDescent="0.2">
      <c r="B157" s="927">
        <v>8103</v>
      </c>
      <c r="C157" s="928" t="s">
        <v>531</v>
      </c>
      <c r="D157" s="929">
        <v>8414</v>
      </c>
      <c r="E157" s="929">
        <v>8339</v>
      </c>
      <c r="F157" s="929">
        <v>8542</v>
      </c>
      <c r="G157" s="929">
        <v>8600</v>
      </c>
      <c r="H157" s="929">
        <v>8531</v>
      </c>
      <c r="I157" s="929">
        <v>8484</v>
      </c>
      <c r="J157" s="929">
        <v>8561</v>
      </c>
      <c r="K157" s="929">
        <v>8552</v>
      </c>
      <c r="L157" s="929">
        <v>8599</v>
      </c>
      <c r="M157" s="929">
        <v>8676</v>
      </c>
      <c r="N157" s="929">
        <v>8729</v>
      </c>
      <c r="O157" s="929">
        <v>8842</v>
      </c>
      <c r="P157" s="495">
        <v>8572.4166666666661</v>
      </c>
      <c r="Q157" s="253"/>
    </row>
    <row r="158" spans="2:17" x14ac:dyDescent="0.2">
      <c r="B158" s="927">
        <v>8401</v>
      </c>
      <c r="C158" s="928" t="s">
        <v>532</v>
      </c>
      <c r="D158" s="929">
        <v>21289</v>
      </c>
      <c r="E158" s="929">
        <v>21030</v>
      </c>
      <c r="F158" s="929">
        <v>21412</v>
      </c>
      <c r="G158" s="929">
        <v>21461</v>
      </c>
      <c r="H158" s="929">
        <v>21381</v>
      </c>
      <c r="I158" s="929">
        <v>21385</v>
      </c>
      <c r="J158" s="929">
        <v>21561</v>
      </c>
      <c r="K158" s="929">
        <v>21644</v>
      </c>
      <c r="L158" s="929">
        <v>21867</v>
      </c>
      <c r="M158" s="929">
        <v>21991</v>
      </c>
      <c r="N158" s="929">
        <v>22109</v>
      </c>
      <c r="O158" s="929">
        <v>22382</v>
      </c>
      <c r="P158" s="495">
        <v>21626</v>
      </c>
      <c r="Q158" s="253"/>
    </row>
    <row r="159" spans="2:17" x14ac:dyDescent="0.2">
      <c r="B159" s="927">
        <v>8406</v>
      </c>
      <c r="C159" s="928" t="s">
        <v>533</v>
      </c>
      <c r="D159" s="929">
        <v>5425</v>
      </c>
      <c r="E159" s="929">
        <v>5397</v>
      </c>
      <c r="F159" s="929">
        <v>5480</v>
      </c>
      <c r="G159" s="929">
        <v>5505</v>
      </c>
      <c r="H159" s="929">
        <v>5444</v>
      </c>
      <c r="I159" s="929">
        <v>5439</v>
      </c>
      <c r="J159" s="929">
        <v>5474</v>
      </c>
      <c r="K159" s="929">
        <v>5486</v>
      </c>
      <c r="L159" s="929">
        <v>5480</v>
      </c>
      <c r="M159" s="929">
        <v>5515</v>
      </c>
      <c r="N159" s="929">
        <v>5533</v>
      </c>
      <c r="O159" s="929">
        <v>5595</v>
      </c>
      <c r="P159" s="495">
        <v>5481.083333333333</v>
      </c>
      <c r="Q159" s="253"/>
    </row>
    <row r="160" spans="2:17" x14ac:dyDescent="0.2">
      <c r="B160" s="927">
        <v>8403</v>
      </c>
      <c r="C160" s="928" t="s">
        <v>534</v>
      </c>
      <c r="D160" s="929">
        <v>1029</v>
      </c>
      <c r="E160" s="929">
        <v>1029</v>
      </c>
      <c r="F160" s="929">
        <v>1045</v>
      </c>
      <c r="G160" s="929">
        <v>1054</v>
      </c>
      <c r="H160" s="929">
        <v>1019</v>
      </c>
      <c r="I160" s="929">
        <v>1015</v>
      </c>
      <c r="J160" s="929">
        <v>1024</v>
      </c>
      <c r="K160" s="929">
        <v>1030</v>
      </c>
      <c r="L160" s="929">
        <v>1035</v>
      </c>
      <c r="M160" s="929">
        <v>1026</v>
      </c>
      <c r="N160" s="929">
        <v>1020</v>
      </c>
      <c r="O160" s="929">
        <v>1022</v>
      </c>
      <c r="P160" s="495">
        <v>1029</v>
      </c>
      <c r="Q160" s="253"/>
    </row>
    <row r="161" spans="2:17" x14ac:dyDescent="0.2">
      <c r="B161" s="927">
        <v>8404</v>
      </c>
      <c r="C161" s="928" t="s">
        <v>535</v>
      </c>
      <c r="D161" s="929">
        <v>2786</v>
      </c>
      <c r="E161" s="929">
        <v>2768</v>
      </c>
      <c r="F161" s="929">
        <v>2784</v>
      </c>
      <c r="G161" s="929">
        <v>2811</v>
      </c>
      <c r="H161" s="929">
        <v>2794</v>
      </c>
      <c r="I161" s="929">
        <v>2778</v>
      </c>
      <c r="J161" s="929">
        <v>2780</v>
      </c>
      <c r="K161" s="929">
        <v>2798</v>
      </c>
      <c r="L161" s="929">
        <v>2818</v>
      </c>
      <c r="M161" s="929">
        <v>2815</v>
      </c>
      <c r="N161" s="929">
        <v>2798</v>
      </c>
      <c r="O161" s="929">
        <v>2830</v>
      </c>
      <c r="P161" s="495">
        <v>2796.6666666666665</v>
      </c>
      <c r="Q161" s="253"/>
    </row>
    <row r="162" spans="2:17" x14ac:dyDescent="0.2">
      <c r="B162" s="927">
        <v>8405</v>
      </c>
      <c r="C162" s="928" t="s">
        <v>536</v>
      </c>
      <c r="D162" s="929">
        <v>6435</v>
      </c>
      <c r="E162" s="929">
        <v>6406</v>
      </c>
      <c r="F162" s="929">
        <v>6526</v>
      </c>
      <c r="G162" s="929">
        <v>6611</v>
      </c>
      <c r="H162" s="929">
        <v>6531</v>
      </c>
      <c r="I162" s="929">
        <v>6538</v>
      </c>
      <c r="J162" s="929">
        <v>6589</v>
      </c>
      <c r="K162" s="929">
        <v>6601</v>
      </c>
      <c r="L162" s="929">
        <v>6612</v>
      </c>
      <c r="M162" s="929">
        <v>6664</v>
      </c>
      <c r="N162" s="929">
        <v>6701</v>
      </c>
      <c r="O162" s="929">
        <v>6773</v>
      </c>
      <c r="P162" s="495">
        <v>6582.25</v>
      </c>
      <c r="Q162" s="253"/>
    </row>
    <row r="163" spans="2:17" x14ac:dyDescent="0.2">
      <c r="B163" s="927">
        <v>8101</v>
      </c>
      <c r="C163" s="928" t="s">
        <v>537</v>
      </c>
      <c r="D163" s="929">
        <v>14313</v>
      </c>
      <c r="E163" s="929">
        <v>14170</v>
      </c>
      <c r="F163" s="929">
        <v>14357</v>
      </c>
      <c r="G163" s="929">
        <v>14261</v>
      </c>
      <c r="H163" s="929">
        <v>14101</v>
      </c>
      <c r="I163" s="929">
        <v>13882</v>
      </c>
      <c r="J163" s="929">
        <v>13907</v>
      </c>
      <c r="K163" s="929">
        <v>13958</v>
      </c>
      <c r="L163" s="929">
        <v>13960</v>
      </c>
      <c r="M163" s="929">
        <v>14114</v>
      </c>
      <c r="N163" s="929">
        <v>14194</v>
      </c>
      <c r="O163" s="929">
        <v>14351</v>
      </c>
      <c r="P163" s="495">
        <v>14130.666666666666</v>
      </c>
      <c r="Q163" s="253"/>
    </row>
    <row r="164" spans="2:17" x14ac:dyDescent="0.2">
      <c r="B164" s="927">
        <v>8204</v>
      </c>
      <c r="C164" s="928" t="s">
        <v>538</v>
      </c>
      <c r="D164" s="929">
        <v>1236</v>
      </c>
      <c r="E164" s="929">
        <v>1222</v>
      </c>
      <c r="F164" s="929">
        <v>1231</v>
      </c>
      <c r="G164" s="929">
        <v>1249</v>
      </c>
      <c r="H164" s="929">
        <v>1228</v>
      </c>
      <c r="I164" s="929">
        <v>1227</v>
      </c>
      <c r="J164" s="929">
        <v>1222</v>
      </c>
      <c r="K164" s="929">
        <v>1207</v>
      </c>
      <c r="L164" s="929">
        <v>1216</v>
      </c>
      <c r="M164" s="929">
        <v>1228</v>
      </c>
      <c r="N164" s="929">
        <v>1240</v>
      </c>
      <c r="O164" s="929">
        <v>1251</v>
      </c>
      <c r="P164" s="495">
        <v>1229.75</v>
      </c>
      <c r="Q164" s="253"/>
    </row>
    <row r="165" spans="2:17" x14ac:dyDescent="0.2">
      <c r="B165" s="927">
        <v>8102</v>
      </c>
      <c r="C165" s="928" t="s">
        <v>539</v>
      </c>
      <c r="D165" s="929">
        <v>19329</v>
      </c>
      <c r="E165" s="929">
        <v>19172</v>
      </c>
      <c r="F165" s="929">
        <v>19545</v>
      </c>
      <c r="G165" s="929">
        <v>19642</v>
      </c>
      <c r="H165" s="929">
        <v>19404</v>
      </c>
      <c r="I165" s="929">
        <v>19368</v>
      </c>
      <c r="J165" s="929">
        <v>19493</v>
      </c>
      <c r="K165" s="929">
        <v>19563</v>
      </c>
      <c r="L165" s="929">
        <v>19570</v>
      </c>
      <c r="M165" s="929">
        <v>19675</v>
      </c>
      <c r="N165" s="929">
        <v>19825</v>
      </c>
      <c r="O165" s="929">
        <v>20123</v>
      </c>
      <c r="P165" s="495">
        <v>19559.083333333332</v>
      </c>
      <c r="Q165" s="253"/>
    </row>
    <row r="166" spans="2:17" x14ac:dyDescent="0.2">
      <c r="B166" s="927">
        <v>8205</v>
      </c>
      <c r="C166" s="928" t="s">
        <v>540</v>
      </c>
      <c r="D166" s="929">
        <v>5389</v>
      </c>
      <c r="E166" s="929">
        <v>5335</v>
      </c>
      <c r="F166" s="929">
        <v>5404</v>
      </c>
      <c r="G166" s="929">
        <v>5402</v>
      </c>
      <c r="H166" s="929">
        <v>5286</v>
      </c>
      <c r="I166" s="929">
        <v>5236</v>
      </c>
      <c r="J166" s="929">
        <v>5207</v>
      </c>
      <c r="K166" s="929">
        <v>5191</v>
      </c>
      <c r="L166" s="929">
        <v>5190</v>
      </c>
      <c r="M166" s="929">
        <v>5171</v>
      </c>
      <c r="N166" s="929">
        <v>5127</v>
      </c>
      <c r="O166" s="929">
        <v>5147</v>
      </c>
      <c r="P166" s="495">
        <v>5257.083333333333</v>
      </c>
      <c r="Q166" s="253"/>
    </row>
    <row r="167" spans="2:17" x14ac:dyDescent="0.2">
      <c r="B167" s="927">
        <v>8407</v>
      </c>
      <c r="C167" s="928" t="s">
        <v>541</v>
      </c>
      <c r="D167" s="929">
        <v>2991</v>
      </c>
      <c r="E167" s="929">
        <v>2961</v>
      </c>
      <c r="F167" s="929">
        <v>2997</v>
      </c>
      <c r="G167" s="929">
        <v>2990</v>
      </c>
      <c r="H167" s="929">
        <v>3012</v>
      </c>
      <c r="I167" s="929">
        <v>3006</v>
      </c>
      <c r="J167" s="929">
        <v>3014</v>
      </c>
      <c r="K167" s="929">
        <v>3000</v>
      </c>
      <c r="L167" s="929">
        <v>3010</v>
      </c>
      <c r="M167" s="929">
        <v>3024</v>
      </c>
      <c r="N167" s="929">
        <v>3031</v>
      </c>
      <c r="O167" s="929">
        <v>3040</v>
      </c>
      <c r="P167" s="495">
        <v>3006.3333333333335</v>
      </c>
      <c r="Q167" s="253"/>
    </row>
    <row r="168" spans="2:17" x14ac:dyDescent="0.2">
      <c r="B168" s="927">
        <v>8104</v>
      </c>
      <c r="C168" s="928" t="s">
        <v>542</v>
      </c>
      <c r="D168" s="929">
        <v>1914</v>
      </c>
      <c r="E168" s="929">
        <v>1902</v>
      </c>
      <c r="F168" s="929">
        <v>1972</v>
      </c>
      <c r="G168" s="929">
        <v>1987</v>
      </c>
      <c r="H168" s="929">
        <v>1922</v>
      </c>
      <c r="I168" s="929">
        <v>1927</v>
      </c>
      <c r="J168" s="929">
        <v>1946</v>
      </c>
      <c r="K168" s="929">
        <v>1962</v>
      </c>
      <c r="L168" s="929">
        <v>1943</v>
      </c>
      <c r="M168" s="929">
        <v>1966</v>
      </c>
      <c r="N168" s="929">
        <v>1966</v>
      </c>
      <c r="O168" s="929">
        <v>1974</v>
      </c>
      <c r="P168" s="495">
        <v>1948.4166666666667</v>
      </c>
      <c r="Q168" s="253"/>
    </row>
    <row r="169" spans="2:17" x14ac:dyDescent="0.2">
      <c r="B169" s="927">
        <v>8112</v>
      </c>
      <c r="C169" s="928" t="s">
        <v>543</v>
      </c>
      <c r="D169" s="929">
        <v>9807</v>
      </c>
      <c r="E169" s="929">
        <v>9710</v>
      </c>
      <c r="F169" s="929">
        <v>9734</v>
      </c>
      <c r="G169" s="929">
        <v>9716</v>
      </c>
      <c r="H169" s="929">
        <v>9594</v>
      </c>
      <c r="I169" s="929">
        <v>9516</v>
      </c>
      <c r="J169" s="929">
        <v>9539</v>
      </c>
      <c r="K169" s="929">
        <v>9538</v>
      </c>
      <c r="L169" s="929">
        <v>9568</v>
      </c>
      <c r="M169" s="929">
        <v>9582</v>
      </c>
      <c r="N169" s="929">
        <v>9604</v>
      </c>
      <c r="O169" s="929">
        <v>9748</v>
      </c>
      <c r="P169" s="495">
        <v>9638</v>
      </c>
      <c r="Q169" s="253"/>
    </row>
    <row r="170" spans="2:17" x14ac:dyDescent="0.2">
      <c r="B170" s="927">
        <v>8105</v>
      </c>
      <c r="C170" s="928" t="s">
        <v>544</v>
      </c>
      <c r="D170" s="929">
        <v>5096</v>
      </c>
      <c r="E170" s="929">
        <v>5068</v>
      </c>
      <c r="F170" s="929">
        <v>5140</v>
      </c>
      <c r="G170" s="929">
        <v>5167</v>
      </c>
      <c r="H170" s="929">
        <v>5106</v>
      </c>
      <c r="I170" s="929">
        <v>5059</v>
      </c>
      <c r="J170" s="929">
        <v>5144</v>
      </c>
      <c r="K170" s="929">
        <v>5162</v>
      </c>
      <c r="L170" s="929">
        <v>5185</v>
      </c>
      <c r="M170" s="929">
        <v>5197</v>
      </c>
      <c r="N170" s="929">
        <v>5246</v>
      </c>
      <c r="O170" s="929">
        <v>5346</v>
      </c>
      <c r="P170" s="495">
        <v>5159.666666666667</v>
      </c>
      <c r="Q170" s="253"/>
    </row>
    <row r="171" spans="2:17" x14ac:dyDescent="0.2">
      <c r="B171" s="927">
        <v>8304</v>
      </c>
      <c r="C171" s="928" t="s">
        <v>545</v>
      </c>
      <c r="D171" s="929">
        <v>4583</v>
      </c>
      <c r="E171" s="929">
        <v>4533</v>
      </c>
      <c r="F171" s="929">
        <v>4574</v>
      </c>
      <c r="G171" s="929">
        <v>4661</v>
      </c>
      <c r="H171" s="929">
        <v>4550</v>
      </c>
      <c r="I171" s="929">
        <v>4554</v>
      </c>
      <c r="J171" s="929">
        <v>4624</v>
      </c>
      <c r="K171" s="929">
        <v>4649</v>
      </c>
      <c r="L171" s="929">
        <v>4648</v>
      </c>
      <c r="M171" s="929">
        <v>4636</v>
      </c>
      <c r="N171" s="929">
        <v>4654</v>
      </c>
      <c r="O171" s="929">
        <v>4713</v>
      </c>
      <c r="P171" s="495">
        <v>4614.916666666667</v>
      </c>
      <c r="Q171" s="253"/>
    </row>
    <row r="172" spans="2:17" x14ac:dyDescent="0.2">
      <c r="B172" s="927">
        <v>8201</v>
      </c>
      <c r="C172" s="928" t="s">
        <v>546</v>
      </c>
      <c r="D172" s="929">
        <v>5508</v>
      </c>
      <c r="E172" s="929">
        <v>5501</v>
      </c>
      <c r="F172" s="929">
        <v>5565</v>
      </c>
      <c r="G172" s="929">
        <v>5623</v>
      </c>
      <c r="H172" s="929">
        <v>5497</v>
      </c>
      <c r="I172" s="929">
        <v>5438</v>
      </c>
      <c r="J172" s="929">
        <v>5427</v>
      </c>
      <c r="K172" s="929">
        <v>5441</v>
      </c>
      <c r="L172" s="929">
        <v>5438</v>
      </c>
      <c r="M172" s="929">
        <v>5429</v>
      </c>
      <c r="N172" s="929">
        <v>5477</v>
      </c>
      <c r="O172" s="929">
        <v>5528</v>
      </c>
      <c r="P172" s="495">
        <v>5489.333333333333</v>
      </c>
      <c r="Q172" s="253"/>
    </row>
    <row r="173" spans="2:17" x14ac:dyDescent="0.2">
      <c r="B173" s="927">
        <v>8206</v>
      </c>
      <c r="C173" s="928" t="s">
        <v>547</v>
      </c>
      <c r="D173" s="929">
        <v>5815</v>
      </c>
      <c r="E173" s="929">
        <v>5752</v>
      </c>
      <c r="F173" s="929">
        <v>5887</v>
      </c>
      <c r="G173" s="929">
        <v>5891</v>
      </c>
      <c r="H173" s="929">
        <v>5961</v>
      </c>
      <c r="I173" s="929">
        <v>5879</v>
      </c>
      <c r="J173" s="929">
        <v>5902</v>
      </c>
      <c r="K173" s="929">
        <v>5928</v>
      </c>
      <c r="L173" s="929">
        <v>5966</v>
      </c>
      <c r="M173" s="929">
        <v>5976</v>
      </c>
      <c r="N173" s="929">
        <v>5988</v>
      </c>
      <c r="O173" s="929">
        <v>6011</v>
      </c>
      <c r="P173" s="495">
        <v>5913</v>
      </c>
      <c r="Q173" s="253"/>
    </row>
    <row r="174" spans="2:17" x14ac:dyDescent="0.2">
      <c r="B174" s="927">
        <v>8301</v>
      </c>
      <c r="C174" s="928" t="s">
        <v>548</v>
      </c>
      <c r="D174" s="929">
        <v>30819</v>
      </c>
      <c r="E174" s="929">
        <v>30512</v>
      </c>
      <c r="F174" s="929">
        <v>31067</v>
      </c>
      <c r="G174" s="929">
        <v>31239</v>
      </c>
      <c r="H174" s="929">
        <v>30995</v>
      </c>
      <c r="I174" s="929">
        <v>30773</v>
      </c>
      <c r="J174" s="929">
        <v>30826</v>
      </c>
      <c r="K174" s="929">
        <v>30959</v>
      </c>
      <c r="L174" s="929">
        <v>31164</v>
      </c>
      <c r="M174" s="929">
        <v>31429</v>
      </c>
      <c r="N174" s="929">
        <v>31662</v>
      </c>
      <c r="O174" s="929">
        <v>31942</v>
      </c>
      <c r="P174" s="495">
        <v>31115.583333333332</v>
      </c>
      <c r="Q174" s="253"/>
    </row>
    <row r="175" spans="2:17" x14ac:dyDescent="0.2">
      <c r="B175" s="927">
        <v>8106</v>
      </c>
      <c r="C175" s="928" t="s">
        <v>549</v>
      </c>
      <c r="D175" s="929">
        <v>8651</v>
      </c>
      <c r="E175" s="929">
        <v>8540</v>
      </c>
      <c r="F175" s="929">
        <v>8608</v>
      </c>
      <c r="G175" s="929">
        <v>8636</v>
      </c>
      <c r="H175" s="929">
        <v>8395</v>
      </c>
      <c r="I175" s="929">
        <v>8406</v>
      </c>
      <c r="J175" s="929">
        <v>8367</v>
      </c>
      <c r="K175" s="929">
        <v>8346</v>
      </c>
      <c r="L175" s="929">
        <v>8294</v>
      </c>
      <c r="M175" s="929">
        <v>8276</v>
      </c>
      <c r="N175" s="929">
        <v>8305</v>
      </c>
      <c r="O175" s="929">
        <v>8317</v>
      </c>
      <c r="P175" s="495">
        <v>8428.4166666666661</v>
      </c>
      <c r="Q175" s="253"/>
    </row>
    <row r="176" spans="2:17" x14ac:dyDescent="0.2">
      <c r="B176" s="927">
        <v>8305</v>
      </c>
      <c r="C176" s="928" t="s">
        <v>550</v>
      </c>
      <c r="D176" s="929">
        <v>6990</v>
      </c>
      <c r="E176" s="929">
        <v>6750</v>
      </c>
      <c r="F176" s="929">
        <v>6915</v>
      </c>
      <c r="G176" s="929">
        <v>6914</v>
      </c>
      <c r="H176" s="929">
        <v>6844</v>
      </c>
      <c r="I176" s="929">
        <v>6862</v>
      </c>
      <c r="J176" s="929">
        <v>6901</v>
      </c>
      <c r="K176" s="929">
        <v>6952</v>
      </c>
      <c r="L176" s="929">
        <v>7001</v>
      </c>
      <c r="M176" s="929">
        <v>6999</v>
      </c>
      <c r="N176" s="929">
        <v>7010</v>
      </c>
      <c r="O176" s="929">
        <v>7040</v>
      </c>
      <c r="P176" s="495">
        <v>6931.5</v>
      </c>
      <c r="Q176" s="253"/>
    </row>
    <row r="177" spans="2:17" x14ac:dyDescent="0.2">
      <c r="B177" s="927">
        <v>8306</v>
      </c>
      <c r="C177" s="928" t="s">
        <v>551</v>
      </c>
      <c r="D177" s="929">
        <v>5673</v>
      </c>
      <c r="E177" s="929">
        <v>5630</v>
      </c>
      <c r="F177" s="929">
        <v>5707</v>
      </c>
      <c r="G177" s="929">
        <v>5739</v>
      </c>
      <c r="H177" s="929">
        <v>5673</v>
      </c>
      <c r="I177" s="929">
        <v>5648</v>
      </c>
      <c r="J177" s="929">
        <v>5684</v>
      </c>
      <c r="K177" s="929">
        <v>5691</v>
      </c>
      <c r="L177" s="929">
        <v>5690</v>
      </c>
      <c r="M177" s="929">
        <v>5680</v>
      </c>
      <c r="N177" s="929">
        <v>5675</v>
      </c>
      <c r="O177" s="929">
        <v>5732</v>
      </c>
      <c r="P177" s="495">
        <v>5685.166666666667</v>
      </c>
      <c r="Q177" s="253"/>
    </row>
    <row r="178" spans="2:17" x14ac:dyDescent="0.2">
      <c r="B178" s="927">
        <v>8307</v>
      </c>
      <c r="C178" s="928" t="s">
        <v>552</v>
      </c>
      <c r="D178" s="929">
        <v>2575</v>
      </c>
      <c r="E178" s="929">
        <v>2545</v>
      </c>
      <c r="F178" s="929">
        <v>2600</v>
      </c>
      <c r="G178" s="929">
        <v>2598</v>
      </c>
      <c r="H178" s="929">
        <v>2573</v>
      </c>
      <c r="I178" s="929">
        <v>2554</v>
      </c>
      <c r="J178" s="929">
        <v>2556</v>
      </c>
      <c r="K178" s="929">
        <v>2566</v>
      </c>
      <c r="L178" s="929">
        <v>2579</v>
      </c>
      <c r="M178" s="929">
        <v>2587</v>
      </c>
      <c r="N178" s="929">
        <v>2594</v>
      </c>
      <c r="O178" s="929">
        <v>2520</v>
      </c>
      <c r="P178" s="495">
        <v>2570.5833333333335</v>
      </c>
      <c r="Q178" s="253"/>
    </row>
    <row r="179" spans="2:17" x14ac:dyDescent="0.2">
      <c r="B179" s="927">
        <v>8408</v>
      </c>
      <c r="C179" s="928" t="s">
        <v>553</v>
      </c>
      <c r="D179" s="929">
        <v>1128</v>
      </c>
      <c r="E179" s="929">
        <v>1093</v>
      </c>
      <c r="F179" s="929">
        <v>1123</v>
      </c>
      <c r="G179" s="929">
        <v>1147</v>
      </c>
      <c r="H179" s="929">
        <v>1153</v>
      </c>
      <c r="I179" s="929">
        <v>1129</v>
      </c>
      <c r="J179" s="929">
        <v>1106</v>
      </c>
      <c r="K179" s="929">
        <v>1132</v>
      </c>
      <c r="L179" s="929">
        <v>1149</v>
      </c>
      <c r="M179" s="929">
        <v>1153</v>
      </c>
      <c r="N179" s="929">
        <v>1160</v>
      </c>
      <c r="O179" s="929">
        <v>1172</v>
      </c>
      <c r="P179" s="495">
        <v>1137.0833333333333</v>
      </c>
      <c r="Q179" s="253"/>
    </row>
    <row r="180" spans="2:17" x14ac:dyDescent="0.2">
      <c r="B180" s="927">
        <v>8409</v>
      </c>
      <c r="C180" s="928" t="s">
        <v>554</v>
      </c>
      <c r="D180" s="929">
        <v>2664</v>
      </c>
      <c r="E180" s="929">
        <v>2629</v>
      </c>
      <c r="F180" s="929">
        <v>2673</v>
      </c>
      <c r="G180" s="929">
        <v>2686</v>
      </c>
      <c r="H180" s="929">
        <v>2697</v>
      </c>
      <c r="I180" s="929">
        <v>2696</v>
      </c>
      <c r="J180" s="929">
        <v>2667</v>
      </c>
      <c r="K180" s="929">
        <v>2682</v>
      </c>
      <c r="L180" s="929">
        <v>2693</v>
      </c>
      <c r="M180" s="929">
        <v>2689</v>
      </c>
      <c r="N180" s="929">
        <v>2726</v>
      </c>
      <c r="O180" s="929">
        <v>2742</v>
      </c>
      <c r="P180" s="495">
        <v>2687</v>
      </c>
      <c r="Q180" s="253"/>
    </row>
    <row r="181" spans="2:17" x14ac:dyDescent="0.2">
      <c r="B181" s="927">
        <v>8410</v>
      </c>
      <c r="C181" s="928" t="s">
        <v>555</v>
      </c>
      <c r="D181" s="929">
        <v>1997</v>
      </c>
      <c r="E181" s="929">
        <v>1996</v>
      </c>
      <c r="F181" s="929">
        <v>2031</v>
      </c>
      <c r="G181" s="929">
        <v>2040</v>
      </c>
      <c r="H181" s="929">
        <v>1987</v>
      </c>
      <c r="I181" s="929">
        <v>1971</v>
      </c>
      <c r="J181" s="929">
        <v>1983</v>
      </c>
      <c r="K181" s="929">
        <v>2009</v>
      </c>
      <c r="L181" s="929">
        <v>2009</v>
      </c>
      <c r="M181" s="929">
        <v>2022</v>
      </c>
      <c r="N181" s="929">
        <v>2040</v>
      </c>
      <c r="O181" s="929">
        <v>2046</v>
      </c>
      <c r="P181" s="495">
        <v>2010.9166666666667</v>
      </c>
      <c r="Q181" s="253"/>
    </row>
    <row r="182" spans="2:17" x14ac:dyDescent="0.2">
      <c r="B182" s="927">
        <v>8107</v>
      </c>
      <c r="C182" s="928" t="s">
        <v>556</v>
      </c>
      <c r="D182" s="929">
        <v>7897</v>
      </c>
      <c r="E182" s="929">
        <v>7831</v>
      </c>
      <c r="F182" s="929">
        <v>7946</v>
      </c>
      <c r="G182" s="929">
        <v>7924</v>
      </c>
      <c r="H182" s="929">
        <v>7908</v>
      </c>
      <c r="I182" s="929">
        <v>7906</v>
      </c>
      <c r="J182" s="929">
        <v>7912</v>
      </c>
      <c r="K182" s="929">
        <v>7896</v>
      </c>
      <c r="L182" s="929">
        <v>7914</v>
      </c>
      <c r="M182" s="929">
        <v>7977</v>
      </c>
      <c r="N182" s="929">
        <v>8003</v>
      </c>
      <c r="O182" s="929">
        <v>8149</v>
      </c>
      <c r="P182" s="495">
        <v>7938.583333333333</v>
      </c>
      <c r="Q182" s="253"/>
    </row>
    <row r="183" spans="2:17" x14ac:dyDescent="0.2">
      <c r="B183" s="927">
        <v>8411</v>
      </c>
      <c r="C183" s="928" t="s">
        <v>557</v>
      </c>
      <c r="D183" s="929">
        <v>2393</v>
      </c>
      <c r="E183" s="929">
        <v>2371</v>
      </c>
      <c r="F183" s="929">
        <v>2414</v>
      </c>
      <c r="G183" s="929">
        <v>2407</v>
      </c>
      <c r="H183" s="929">
        <v>2359</v>
      </c>
      <c r="I183" s="929">
        <v>2377</v>
      </c>
      <c r="J183" s="929">
        <v>2390</v>
      </c>
      <c r="K183" s="929">
        <v>2400</v>
      </c>
      <c r="L183" s="929">
        <v>2404</v>
      </c>
      <c r="M183" s="929">
        <v>2414</v>
      </c>
      <c r="N183" s="929">
        <v>2432</v>
      </c>
      <c r="O183" s="929">
        <v>2478</v>
      </c>
      <c r="P183" s="495">
        <v>2403.25</v>
      </c>
      <c r="Q183" s="253"/>
    </row>
    <row r="184" spans="2:17" x14ac:dyDescent="0.2">
      <c r="B184" s="927">
        <v>8412</v>
      </c>
      <c r="C184" s="928" t="s">
        <v>558</v>
      </c>
      <c r="D184" s="929">
        <v>1106</v>
      </c>
      <c r="E184" s="929">
        <v>1097</v>
      </c>
      <c r="F184" s="929">
        <v>1106</v>
      </c>
      <c r="G184" s="929">
        <v>1106</v>
      </c>
      <c r="H184" s="929">
        <v>1099</v>
      </c>
      <c r="I184" s="929">
        <v>1101</v>
      </c>
      <c r="J184" s="929">
        <v>1096</v>
      </c>
      <c r="K184" s="929">
        <v>1109</v>
      </c>
      <c r="L184" s="929">
        <v>1119</v>
      </c>
      <c r="M184" s="929">
        <v>1138</v>
      </c>
      <c r="N184" s="929">
        <v>1137</v>
      </c>
      <c r="O184" s="929">
        <v>1147</v>
      </c>
      <c r="P184" s="495">
        <v>1113.4166666666667</v>
      </c>
      <c r="Q184" s="253"/>
    </row>
    <row r="185" spans="2:17" x14ac:dyDescent="0.2">
      <c r="B185" s="927">
        <v>8308</v>
      </c>
      <c r="C185" s="928" t="s">
        <v>559</v>
      </c>
      <c r="D185" s="929">
        <v>833</v>
      </c>
      <c r="E185" s="929">
        <v>819</v>
      </c>
      <c r="F185" s="929">
        <v>831</v>
      </c>
      <c r="G185" s="929">
        <v>833</v>
      </c>
      <c r="H185" s="929">
        <v>837</v>
      </c>
      <c r="I185" s="929">
        <v>852</v>
      </c>
      <c r="J185" s="929">
        <v>849</v>
      </c>
      <c r="K185" s="929">
        <v>844</v>
      </c>
      <c r="L185" s="929">
        <v>851</v>
      </c>
      <c r="M185" s="929">
        <v>845</v>
      </c>
      <c r="N185" s="929">
        <v>846</v>
      </c>
      <c r="O185" s="929">
        <v>864</v>
      </c>
      <c r="P185" s="495">
        <v>842</v>
      </c>
      <c r="Q185" s="253"/>
    </row>
    <row r="186" spans="2:17" x14ac:dyDescent="0.2">
      <c r="B186" s="927">
        <v>8309</v>
      </c>
      <c r="C186" s="928" t="s">
        <v>560</v>
      </c>
      <c r="D186" s="929">
        <v>2294</v>
      </c>
      <c r="E186" s="929">
        <v>2244</v>
      </c>
      <c r="F186" s="929">
        <v>2301</v>
      </c>
      <c r="G186" s="929">
        <v>2294</v>
      </c>
      <c r="H186" s="929">
        <v>2293</v>
      </c>
      <c r="I186" s="929">
        <v>2288</v>
      </c>
      <c r="J186" s="929">
        <v>2300</v>
      </c>
      <c r="K186" s="929">
        <v>2311</v>
      </c>
      <c r="L186" s="929">
        <v>2304</v>
      </c>
      <c r="M186" s="929">
        <v>2307</v>
      </c>
      <c r="N186" s="929">
        <v>2339</v>
      </c>
      <c r="O186" s="929">
        <v>2340</v>
      </c>
      <c r="P186" s="495">
        <v>2301.25</v>
      </c>
      <c r="Q186" s="253"/>
    </row>
    <row r="187" spans="2:17" x14ac:dyDescent="0.2">
      <c r="B187" s="927">
        <v>8413</v>
      </c>
      <c r="C187" s="928" t="s">
        <v>561</v>
      </c>
      <c r="D187" s="929">
        <v>3305</v>
      </c>
      <c r="E187" s="929">
        <v>3274</v>
      </c>
      <c r="F187" s="929">
        <v>3336</v>
      </c>
      <c r="G187" s="929">
        <v>3346</v>
      </c>
      <c r="H187" s="929">
        <v>3312</v>
      </c>
      <c r="I187" s="929">
        <v>3309</v>
      </c>
      <c r="J187" s="929">
        <v>3291</v>
      </c>
      <c r="K187" s="929">
        <v>3305</v>
      </c>
      <c r="L187" s="929">
        <v>3328</v>
      </c>
      <c r="M187" s="929">
        <v>3374</v>
      </c>
      <c r="N187" s="929">
        <v>3371</v>
      </c>
      <c r="O187" s="929">
        <v>3419</v>
      </c>
      <c r="P187" s="495">
        <v>3330.8333333333335</v>
      </c>
      <c r="Q187" s="253"/>
    </row>
    <row r="188" spans="2:17" x14ac:dyDescent="0.2">
      <c r="B188" s="927">
        <v>8414</v>
      </c>
      <c r="C188" s="928" t="s">
        <v>562</v>
      </c>
      <c r="D188" s="929">
        <v>2018</v>
      </c>
      <c r="E188" s="929">
        <v>2030</v>
      </c>
      <c r="F188" s="929">
        <v>2076</v>
      </c>
      <c r="G188" s="929">
        <v>2088</v>
      </c>
      <c r="H188" s="929">
        <v>2056</v>
      </c>
      <c r="I188" s="929">
        <v>2066</v>
      </c>
      <c r="J188" s="929">
        <v>2065</v>
      </c>
      <c r="K188" s="929">
        <v>2066</v>
      </c>
      <c r="L188" s="929">
        <v>2054</v>
      </c>
      <c r="M188" s="929">
        <v>2067</v>
      </c>
      <c r="N188" s="929">
        <v>2066</v>
      </c>
      <c r="O188" s="929">
        <v>2095</v>
      </c>
      <c r="P188" s="495">
        <v>2062.25</v>
      </c>
      <c r="Q188" s="253"/>
    </row>
    <row r="189" spans="2:17" x14ac:dyDescent="0.2">
      <c r="B189" s="927">
        <v>8415</v>
      </c>
      <c r="C189" s="928" t="s">
        <v>563</v>
      </c>
      <c r="D189" s="929">
        <v>1070</v>
      </c>
      <c r="E189" s="929">
        <v>1060</v>
      </c>
      <c r="F189" s="929">
        <v>1055</v>
      </c>
      <c r="G189" s="929">
        <v>1057</v>
      </c>
      <c r="H189" s="929">
        <v>1063</v>
      </c>
      <c r="I189" s="929">
        <v>1077</v>
      </c>
      <c r="J189" s="929">
        <v>1087</v>
      </c>
      <c r="K189" s="929">
        <v>1070</v>
      </c>
      <c r="L189" s="929">
        <v>1071</v>
      </c>
      <c r="M189" s="929">
        <v>1072</v>
      </c>
      <c r="N189" s="929">
        <v>1077</v>
      </c>
      <c r="O189" s="929">
        <v>1121</v>
      </c>
      <c r="P189" s="495">
        <v>1073.3333333333333</v>
      </c>
      <c r="Q189" s="253"/>
    </row>
    <row r="190" spans="2:17" x14ac:dyDescent="0.2">
      <c r="B190" s="927">
        <v>8416</v>
      </c>
      <c r="C190" s="928" t="s">
        <v>564</v>
      </c>
      <c r="D190" s="929">
        <v>11045</v>
      </c>
      <c r="E190" s="929">
        <v>10842</v>
      </c>
      <c r="F190" s="929">
        <v>11066</v>
      </c>
      <c r="G190" s="929">
        <v>11042</v>
      </c>
      <c r="H190" s="929">
        <v>10940</v>
      </c>
      <c r="I190" s="929">
        <v>10959</v>
      </c>
      <c r="J190" s="929">
        <v>11050</v>
      </c>
      <c r="K190" s="929">
        <v>11036</v>
      </c>
      <c r="L190" s="929">
        <v>11033</v>
      </c>
      <c r="M190" s="929">
        <v>11084</v>
      </c>
      <c r="N190" s="929">
        <v>11147</v>
      </c>
      <c r="O190" s="929">
        <v>11340</v>
      </c>
      <c r="P190" s="495">
        <v>11048.666666666666</v>
      </c>
      <c r="Q190" s="253"/>
    </row>
    <row r="191" spans="2:17" x14ac:dyDescent="0.2">
      <c r="B191" s="927">
        <v>8417</v>
      </c>
      <c r="C191" s="928" t="s">
        <v>565</v>
      </c>
      <c r="D191" s="929">
        <v>1107</v>
      </c>
      <c r="E191" s="929">
        <v>1095</v>
      </c>
      <c r="F191" s="929">
        <v>1120</v>
      </c>
      <c r="G191" s="929">
        <v>1127</v>
      </c>
      <c r="H191" s="929">
        <v>1129</v>
      </c>
      <c r="I191" s="929">
        <v>1146</v>
      </c>
      <c r="J191" s="929">
        <v>1145</v>
      </c>
      <c r="K191" s="929">
        <v>1142</v>
      </c>
      <c r="L191" s="929">
        <v>1156</v>
      </c>
      <c r="M191" s="929">
        <v>1134</v>
      </c>
      <c r="N191" s="929">
        <v>1168</v>
      </c>
      <c r="O191" s="929">
        <v>1179</v>
      </c>
      <c r="P191" s="495">
        <v>1137.3333333333333</v>
      </c>
      <c r="Q191" s="253"/>
    </row>
    <row r="192" spans="2:17" x14ac:dyDescent="0.2">
      <c r="B192" s="927">
        <v>8418</v>
      </c>
      <c r="C192" s="928" t="s">
        <v>566</v>
      </c>
      <c r="D192" s="929">
        <v>3724</v>
      </c>
      <c r="E192" s="929">
        <v>3673</v>
      </c>
      <c r="F192" s="929">
        <v>3715</v>
      </c>
      <c r="G192" s="929">
        <v>3759</v>
      </c>
      <c r="H192" s="929">
        <v>3743</v>
      </c>
      <c r="I192" s="929">
        <v>3712</v>
      </c>
      <c r="J192" s="929">
        <v>3730</v>
      </c>
      <c r="K192" s="929">
        <v>3738</v>
      </c>
      <c r="L192" s="929">
        <v>3741</v>
      </c>
      <c r="M192" s="929">
        <v>3747</v>
      </c>
      <c r="N192" s="929">
        <v>3776</v>
      </c>
      <c r="O192" s="929">
        <v>3844</v>
      </c>
      <c r="P192" s="495">
        <v>3741.8333333333335</v>
      </c>
      <c r="Q192" s="253"/>
    </row>
    <row r="193" spans="2:17" x14ac:dyDescent="0.2">
      <c r="B193" s="927">
        <v>8419</v>
      </c>
      <c r="C193" s="928" t="s">
        <v>567</v>
      </c>
      <c r="D193" s="929">
        <v>2573</v>
      </c>
      <c r="E193" s="929">
        <v>2548</v>
      </c>
      <c r="F193" s="929">
        <v>2573</v>
      </c>
      <c r="G193" s="929">
        <v>2622</v>
      </c>
      <c r="H193" s="929">
        <v>2621</v>
      </c>
      <c r="I193" s="929">
        <v>2616</v>
      </c>
      <c r="J193" s="929">
        <v>2605</v>
      </c>
      <c r="K193" s="929">
        <v>2610</v>
      </c>
      <c r="L193" s="929">
        <v>2606</v>
      </c>
      <c r="M193" s="929">
        <v>2590</v>
      </c>
      <c r="N193" s="929">
        <v>2620</v>
      </c>
      <c r="O193" s="929">
        <v>2682</v>
      </c>
      <c r="P193" s="495">
        <v>2605.5</v>
      </c>
      <c r="Q193" s="253"/>
    </row>
    <row r="194" spans="2:17" x14ac:dyDescent="0.2">
      <c r="B194" s="927">
        <v>8108</v>
      </c>
      <c r="C194" s="928" t="s">
        <v>568</v>
      </c>
      <c r="D194" s="929">
        <v>10984</v>
      </c>
      <c r="E194" s="929">
        <v>10973</v>
      </c>
      <c r="F194" s="929">
        <v>11273</v>
      </c>
      <c r="G194" s="929">
        <v>11235</v>
      </c>
      <c r="H194" s="929">
        <v>11102</v>
      </c>
      <c r="I194" s="929">
        <v>11054</v>
      </c>
      <c r="J194" s="929">
        <v>11298</v>
      </c>
      <c r="K194" s="929">
        <v>11627</v>
      </c>
      <c r="L194" s="929">
        <v>11813</v>
      </c>
      <c r="M194" s="929">
        <v>12069</v>
      </c>
      <c r="N194" s="929">
        <v>12306</v>
      </c>
      <c r="O194" s="929">
        <v>12438</v>
      </c>
      <c r="P194" s="495">
        <v>11514.333333333334</v>
      </c>
      <c r="Q194" s="253"/>
    </row>
    <row r="195" spans="2:17" x14ac:dyDescent="0.2">
      <c r="B195" s="927">
        <v>8310</v>
      </c>
      <c r="C195" s="928" t="s">
        <v>569</v>
      </c>
      <c r="D195" s="929">
        <v>844</v>
      </c>
      <c r="E195" s="929">
        <v>836</v>
      </c>
      <c r="F195" s="929">
        <v>859</v>
      </c>
      <c r="G195" s="929">
        <v>889</v>
      </c>
      <c r="H195" s="929">
        <v>858</v>
      </c>
      <c r="I195" s="929">
        <v>854</v>
      </c>
      <c r="J195" s="929">
        <v>846</v>
      </c>
      <c r="K195" s="929">
        <v>861</v>
      </c>
      <c r="L195" s="929">
        <v>851</v>
      </c>
      <c r="M195" s="929">
        <v>848</v>
      </c>
      <c r="N195" s="929">
        <v>848</v>
      </c>
      <c r="O195" s="929">
        <v>875</v>
      </c>
      <c r="P195" s="495">
        <v>855.75</v>
      </c>
      <c r="Q195" s="253"/>
    </row>
    <row r="196" spans="2:17" x14ac:dyDescent="0.2">
      <c r="B196" s="927">
        <v>8311</v>
      </c>
      <c r="C196" s="928" t="s">
        <v>570</v>
      </c>
      <c r="D196" s="929">
        <v>2920</v>
      </c>
      <c r="E196" s="929">
        <v>2881</v>
      </c>
      <c r="F196" s="929">
        <v>2914</v>
      </c>
      <c r="G196" s="929">
        <v>2933</v>
      </c>
      <c r="H196" s="929">
        <v>2841</v>
      </c>
      <c r="I196" s="929">
        <v>2823</v>
      </c>
      <c r="J196" s="929">
        <v>2870</v>
      </c>
      <c r="K196" s="929">
        <v>2867</v>
      </c>
      <c r="L196" s="929">
        <v>2888</v>
      </c>
      <c r="M196" s="929">
        <v>2870</v>
      </c>
      <c r="N196" s="929">
        <v>2888</v>
      </c>
      <c r="O196" s="929">
        <v>2938</v>
      </c>
      <c r="P196" s="495">
        <v>2886.0833333333335</v>
      </c>
      <c r="Q196" s="253"/>
    </row>
    <row r="197" spans="2:17" x14ac:dyDescent="0.2">
      <c r="B197" s="927">
        <v>8109</v>
      </c>
      <c r="C197" s="928" t="s">
        <v>571</v>
      </c>
      <c r="D197" s="929">
        <v>3387</v>
      </c>
      <c r="E197" s="929">
        <v>3386</v>
      </c>
      <c r="F197" s="929">
        <v>3415</v>
      </c>
      <c r="G197" s="929">
        <v>3525</v>
      </c>
      <c r="H197" s="929">
        <v>3410</v>
      </c>
      <c r="I197" s="929">
        <v>3388</v>
      </c>
      <c r="J197" s="929">
        <v>3389</v>
      </c>
      <c r="K197" s="929">
        <v>3378</v>
      </c>
      <c r="L197" s="929">
        <v>3407</v>
      </c>
      <c r="M197" s="929">
        <v>3425</v>
      </c>
      <c r="N197" s="929">
        <v>3448</v>
      </c>
      <c r="O197" s="929">
        <v>3520</v>
      </c>
      <c r="P197" s="495">
        <v>3423.1666666666665</v>
      </c>
      <c r="Q197" s="253"/>
    </row>
    <row r="198" spans="2:17" x14ac:dyDescent="0.2">
      <c r="B198" s="927">
        <v>8110</v>
      </c>
      <c r="C198" s="928" t="s">
        <v>572</v>
      </c>
      <c r="D198" s="929">
        <v>11216</v>
      </c>
      <c r="E198" s="929">
        <v>11112</v>
      </c>
      <c r="F198" s="929">
        <v>11146</v>
      </c>
      <c r="G198" s="929">
        <v>11172</v>
      </c>
      <c r="H198" s="929">
        <v>10907</v>
      </c>
      <c r="I198" s="929">
        <v>10680</v>
      </c>
      <c r="J198" s="929">
        <v>10625</v>
      </c>
      <c r="K198" s="929">
        <v>10643</v>
      </c>
      <c r="L198" s="929">
        <v>10621</v>
      </c>
      <c r="M198" s="929">
        <v>10629</v>
      </c>
      <c r="N198" s="929">
        <v>10726</v>
      </c>
      <c r="O198" s="929">
        <v>10877</v>
      </c>
      <c r="P198" s="495">
        <v>10862.833333333334</v>
      </c>
      <c r="Q198" s="253"/>
    </row>
    <row r="199" spans="2:17" x14ac:dyDescent="0.2">
      <c r="B199" s="927">
        <v>8207</v>
      </c>
      <c r="C199" s="928" t="s">
        <v>573</v>
      </c>
      <c r="D199" s="929">
        <v>3583</v>
      </c>
      <c r="E199" s="929">
        <v>3571</v>
      </c>
      <c r="F199" s="929">
        <v>3673</v>
      </c>
      <c r="G199" s="929">
        <v>3694</v>
      </c>
      <c r="H199" s="929">
        <v>3691</v>
      </c>
      <c r="I199" s="929">
        <v>3704</v>
      </c>
      <c r="J199" s="929">
        <v>3725</v>
      </c>
      <c r="K199" s="929">
        <v>3727</v>
      </c>
      <c r="L199" s="929">
        <v>3754</v>
      </c>
      <c r="M199" s="929">
        <v>3796</v>
      </c>
      <c r="N199" s="929">
        <v>3828</v>
      </c>
      <c r="O199" s="929">
        <v>3839</v>
      </c>
      <c r="P199" s="495">
        <v>3715.4166666666665</v>
      </c>
      <c r="Q199" s="253"/>
    </row>
    <row r="200" spans="2:17" x14ac:dyDescent="0.2">
      <c r="B200" s="927">
        <v>8111</v>
      </c>
      <c r="C200" s="928" t="s">
        <v>574</v>
      </c>
      <c r="D200" s="929">
        <v>7345</v>
      </c>
      <c r="E200" s="929">
        <v>7210</v>
      </c>
      <c r="F200" s="929">
        <v>7310</v>
      </c>
      <c r="G200" s="929">
        <v>7344</v>
      </c>
      <c r="H200" s="929">
        <v>7239</v>
      </c>
      <c r="I200" s="929">
        <v>7210</v>
      </c>
      <c r="J200" s="929">
        <v>7213</v>
      </c>
      <c r="K200" s="929">
        <v>7178</v>
      </c>
      <c r="L200" s="929">
        <v>7206</v>
      </c>
      <c r="M200" s="929">
        <v>7185</v>
      </c>
      <c r="N200" s="929">
        <v>7236</v>
      </c>
      <c r="O200" s="929">
        <v>7326</v>
      </c>
      <c r="P200" s="495">
        <v>7250.166666666667</v>
      </c>
      <c r="Q200" s="253"/>
    </row>
    <row r="201" spans="2:17" x14ac:dyDescent="0.2">
      <c r="B201" s="927">
        <v>8420</v>
      </c>
      <c r="C201" s="928" t="s">
        <v>575</v>
      </c>
      <c r="D201" s="929">
        <v>1027</v>
      </c>
      <c r="E201" s="929">
        <v>1019</v>
      </c>
      <c r="F201" s="929">
        <v>1057</v>
      </c>
      <c r="G201" s="929">
        <v>1056</v>
      </c>
      <c r="H201" s="929">
        <v>1045</v>
      </c>
      <c r="I201" s="929">
        <v>1042</v>
      </c>
      <c r="J201" s="929">
        <v>1045</v>
      </c>
      <c r="K201" s="929">
        <v>1040</v>
      </c>
      <c r="L201" s="929">
        <v>1031</v>
      </c>
      <c r="M201" s="929">
        <v>1044</v>
      </c>
      <c r="N201" s="929">
        <v>1047</v>
      </c>
      <c r="O201" s="929">
        <v>1060</v>
      </c>
      <c r="P201" s="495">
        <v>1042.75</v>
      </c>
      <c r="Q201" s="253"/>
    </row>
    <row r="202" spans="2:17" x14ac:dyDescent="0.2">
      <c r="B202" s="927">
        <v>8312</v>
      </c>
      <c r="C202" s="928" t="s">
        <v>576</v>
      </c>
      <c r="D202" s="929">
        <v>3231</v>
      </c>
      <c r="E202" s="929">
        <v>3155</v>
      </c>
      <c r="F202" s="929">
        <v>3228</v>
      </c>
      <c r="G202" s="929">
        <v>3205</v>
      </c>
      <c r="H202" s="929">
        <v>3199</v>
      </c>
      <c r="I202" s="929">
        <v>3208</v>
      </c>
      <c r="J202" s="929">
        <v>3222</v>
      </c>
      <c r="K202" s="929">
        <v>3250</v>
      </c>
      <c r="L202" s="929">
        <v>3242</v>
      </c>
      <c r="M202" s="929">
        <v>3257</v>
      </c>
      <c r="N202" s="929">
        <v>3258</v>
      </c>
      <c r="O202" s="929">
        <v>3293</v>
      </c>
      <c r="P202" s="495">
        <v>3229</v>
      </c>
      <c r="Q202" s="253"/>
    </row>
    <row r="203" spans="2:17" x14ac:dyDescent="0.2">
      <c r="B203" s="927">
        <v>8313</v>
      </c>
      <c r="C203" s="928" t="s">
        <v>577</v>
      </c>
      <c r="D203" s="929">
        <v>4292</v>
      </c>
      <c r="E203" s="929">
        <v>4167</v>
      </c>
      <c r="F203" s="929">
        <v>4234</v>
      </c>
      <c r="G203" s="929">
        <v>4234</v>
      </c>
      <c r="H203" s="929">
        <v>4193</v>
      </c>
      <c r="I203" s="929">
        <v>4174</v>
      </c>
      <c r="J203" s="929">
        <v>4196</v>
      </c>
      <c r="K203" s="929">
        <v>4189</v>
      </c>
      <c r="L203" s="929">
        <v>4208</v>
      </c>
      <c r="M203" s="929">
        <v>4189</v>
      </c>
      <c r="N203" s="929">
        <v>4206</v>
      </c>
      <c r="O203" s="929">
        <v>4279</v>
      </c>
      <c r="P203" s="495">
        <v>4213.416666666667</v>
      </c>
      <c r="Q203" s="253"/>
    </row>
    <row r="204" spans="2:17" x14ac:dyDescent="0.2">
      <c r="B204" s="927">
        <v>8421</v>
      </c>
      <c r="C204" s="928" t="s">
        <v>578</v>
      </c>
      <c r="D204" s="929">
        <v>2713</v>
      </c>
      <c r="E204" s="929">
        <v>2706</v>
      </c>
      <c r="F204" s="929">
        <v>2765</v>
      </c>
      <c r="G204" s="929">
        <v>2745</v>
      </c>
      <c r="H204" s="929">
        <v>2730</v>
      </c>
      <c r="I204" s="929">
        <v>2740</v>
      </c>
      <c r="J204" s="929">
        <v>2745</v>
      </c>
      <c r="K204" s="929">
        <v>2732</v>
      </c>
      <c r="L204" s="929">
        <v>2704</v>
      </c>
      <c r="M204" s="929">
        <v>2715</v>
      </c>
      <c r="N204" s="929">
        <v>2728</v>
      </c>
      <c r="O204" s="929">
        <v>2785</v>
      </c>
      <c r="P204" s="495">
        <v>2734</v>
      </c>
      <c r="Q204" s="253"/>
    </row>
    <row r="205" spans="2:17" x14ac:dyDescent="0.2">
      <c r="B205" s="927">
        <v>9201</v>
      </c>
      <c r="C205" s="928" t="s">
        <v>579</v>
      </c>
      <c r="D205" s="929">
        <v>9499</v>
      </c>
      <c r="E205" s="929">
        <v>9364</v>
      </c>
      <c r="F205" s="929">
        <v>9601</v>
      </c>
      <c r="G205" s="929">
        <v>9612</v>
      </c>
      <c r="H205" s="929">
        <v>9661</v>
      </c>
      <c r="I205" s="929">
        <v>9659</v>
      </c>
      <c r="J205" s="929">
        <v>9732</v>
      </c>
      <c r="K205" s="929">
        <v>9868</v>
      </c>
      <c r="L205" s="929">
        <v>9887</v>
      </c>
      <c r="M205" s="929">
        <v>9863</v>
      </c>
      <c r="N205" s="929">
        <v>9969</v>
      </c>
      <c r="O205" s="929">
        <v>9970</v>
      </c>
      <c r="P205" s="495">
        <v>9723.75</v>
      </c>
      <c r="Q205" s="253"/>
    </row>
    <row r="206" spans="2:17" x14ac:dyDescent="0.2">
      <c r="B206" s="927">
        <v>9102</v>
      </c>
      <c r="C206" s="928" t="s">
        <v>580</v>
      </c>
      <c r="D206" s="929">
        <v>7480</v>
      </c>
      <c r="E206" s="929">
        <v>7402</v>
      </c>
      <c r="F206" s="929">
        <v>7497</v>
      </c>
      <c r="G206" s="929">
        <v>7455</v>
      </c>
      <c r="H206" s="929">
        <v>7439</v>
      </c>
      <c r="I206" s="929">
        <v>7452</v>
      </c>
      <c r="J206" s="929">
        <v>7511</v>
      </c>
      <c r="K206" s="929">
        <v>7540</v>
      </c>
      <c r="L206" s="929">
        <v>7543</v>
      </c>
      <c r="M206" s="929">
        <v>7519</v>
      </c>
      <c r="N206" s="929">
        <v>7538</v>
      </c>
      <c r="O206" s="929">
        <v>7588</v>
      </c>
      <c r="P206" s="495">
        <v>7497</v>
      </c>
      <c r="Q206" s="253"/>
    </row>
    <row r="207" spans="2:17" x14ac:dyDescent="0.2">
      <c r="B207" s="927">
        <v>9121</v>
      </c>
      <c r="C207" s="928" t="s">
        <v>581</v>
      </c>
      <c r="D207" s="929">
        <v>4058</v>
      </c>
      <c r="E207" s="929">
        <v>3997</v>
      </c>
      <c r="F207" s="929">
        <v>4073</v>
      </c>
      <c r="G207" s="929">
        <v>4066</v>
      </c>
      <c r="H207" s="929">
        <v>4056</v>
      </c>
      <c r="I207" s="929">
        <v>4081</v>
      </c>
      <c r="J207" s="929">
        <v>4095</v>
      </c>
      <c r="K207" s="929">
        <v>4044</v>
      </c>
      <c r="L207" s="929">
        <v>4065</v>
      </c>
      <c r="M207" s="929">
        <v>4080</v>
      </c>
      <c r="N207" s="929">
        <v>4129</v>
      </c>
      <c r="O207" s="929">
        <v>4213</v>
      </c>
      <c r="P207" s="495">
        <v>4079.75</v>
      </c>
      <c r="Q207" s="253"/>
    </row>
    <row r="208" spans="2:17" x14ac:dyDescent="0.2">
      <c r="B208" s="927">
        <v>9202</v>
      </c>
      <c r="C208" s="928" t="s">
        <v>582</v>
      </c>
      <c r="D208" s="929">
        <v>6485</v>
      </c>
      <c r="E208" s="929">
        <v>6408</v>
      </c>
      <c r="F208" s="929">
        <v>6581</v>
      </c>
      <c r="G208" s="929">
        <v>6566</v>
      </c>
      <c r="H208" s="929">
        <v>6504</v>
      </c>
      <c r="I208" s="929">
        <v>6486</v>
      </c>
      <c r="J208" s="929">
        <v>6530</v>
      </c>
      <c r="K208" s="929">
        <v>6517</v>
      </c>
      <c r="L208" s="929">
        <v>6564</v>
      </c>
      <c r="M208" s="929">
        <v>6620</v>
      </c>
      <c r="N208" s="929">
        <v>6657</v>
      </c>
      <c r="O208" s="929">
        <v>6722</v>
      </c>
      <c r="P208" s="495">
        <v>6553.333333333333</v>
      </c>
      <c r="Q208" s="253"/>
    </row>
    <row r="209" spans="2:17" x14ac:dyDescent="0.2">
      <c r="B209" s="927">
        <v>9103</v>
      </c>
      <c r="C209" s="928" t="s">
        <v>583</v>
      </c>
      <c r="D209" s="929">
        <v>4211</v>
      </c>
      <c r="E209" s="929">
        <v>4195</v>
      </c>
      <c r="F209" s="929">
        <v>4223</v>
      </c>
      <c r="G209" s="929">
        <v>4216</v>
      </c>
      <c r="H209" s="929">
        <v>4206</v>
      </c>
      <c r="I209" s="929">
        <v>4206</v>
      </c>
      <c r="J209" s="929">
        <v>4242</v>
      </c>
      <c r="K209" s="929">
        <v>4267</v>
      </c>
      <c r="L209" s="929">
        <v>4269</v>
      </c>
      <c r="M209" s="929">
        <v>4253</v>
      </c>
      <c r="N209" s="929">
        <v>4302</v>
      </c>
      <c r="O209" s="929">
        <v>4353</v>
      </c>
      <c r="P209" s="495">
        <v>4245.25</v>
      </c>
      <c r="Q209" s="253"/>
    </row>
    <row r="210" spans="2:17" x14ac:dyDescent="0.2">
      <c r="B210" s="927">
        <v>9203</v>
      </c>
      <c r="C210" s="928" t="s">
        <v>584</v>
      </c>
      <c r="D210" s="929">
        <v>3937</v>
      </c>
      <c r="E210" s="929">
        <v>3876</v>
      </c>
      <c r="F210" s="929">
        <v>3977</v>
      </c>
      <c r="G210" s="929">
        <v>4005</v>
      </c>
      <c r="H210" s="929">
        <v>3994</v>
      </c>
      <c r="I210" s="929">
        <v>4003</v>
      </c>
      <c r="J210" s="929">
        <v>3999</v>
      </c>
      <c r="K210" s="929">
        <v>4016</v>
      </c>
      <c r="L210" s="929">
        <v>4050</v>
      </c>
      <c r="M210" s="929">
        <v>4067</v>
      </c>
      <c r="N210" s="929">
        <v>4076</v>
      </c>
      <c r="O210" s="929">
        <v>4126</v>
      </c>
      <c r="P210" s="495">
        <v>4010.5</v>
      </c>
      <c r="Q210" s="253"/>
    </row>
    <row r="211" spans="2:17" x14ac:dyDescent="0.2">
      <c r="B211" s="927">
        <v>9104</v>
      </c>
      <c r="C211" s="928" t="s">
        <v>585</v>
      </c>
      <c r="D211" s="929">
        <v>2588</v>
      </c>
      <c r="E211" s="929">
        <v>2542</v>
      </c>
      <c r="F211" s="929">
        <v>2607</v>
      </c>
      <c r="G211" s="929">
        <v>2647</v>
      </c>
      <c r="H211" s="929">
        <v>2602</v>
      </c>
      <c r="I211" s="929">
        <v>2582</v>
      </c>
      <c r="J211" s="929">
        <v>2606</v>
      </c>
      <c r="K211" s="929">
        <v>2603</v>
      </c>
      <c r="L211" s="929">
        <v>2586</v>
      </c>
      <c r="M211" s="929">
        <v>2578</v>
      </c>
      <c r="N211" s="929">
        <v>2590</v>
      </c>
      <c r="O211" s="929">
        <v>2646</v>
      </c>
      <c r="P211" s="495">
        <v>2598.0833333333335</v>
      </c>
      <c r="Q211" s="253"/>
    </row>
    <row r="212" spans="2:17" x14ac:dyDescent="0.2">
      <c r="B212" s="927">
        <v>9204</v>
      </c>
      <c r="C212" s="928" t="s">
        <v>586</v>
      </c>
      <c r="D212" s="929">
        <v>3278</v>
      </c>
      <c r="E212" s="929">
        <v>3198</v>
      </c>
      <c r="F212" s="929">
        <v>3270</v>
      </c>
      <c r="G212" s="929">
        <v>3267</v>
      </c>
      <c r="H212" s="929">
        <v>3212</v>
      </c>
      <c r="I212" s="929">
        <v>3186</v>
      </c>
      <c r="J212" s="929">
        <v>3220</v>
      </c>
      <c r="K212" s="929">
        <v>3246</v>
      </c>
      <c r="L212" s="929">
        <v>3240</v>
      </c>
      <c r="M212" s="929">
        <v>3231</v>
      </c>
      <c r="N212" s="929">
        <v>3283</v>
      </c>
      <c r="O212" s="929">
        <v>3307</v>
      </c>
      <c r="P212" s="495">
        <v>3244.8333333333335</v>
      </c>
      <c r="Q212" s="253"/>
    </row>
    <row r="213" spans="2:17" x14ac:dyDescent="0.2">
      <c r="B213" s="927">
        <v>9105</v>
      </c>
      <c r="C213" s="928" t="s">
        <v>587</v>
      </c>
      <c r="D213" s="929">
        <v>5761</v>
      </c>
      <c r="E213" s="929">
        <v>5773</v>
      </c>
      <c r="F213" s="929">
        <v>5839</v>
      </c>
      <c r="G213" s="929">
        <v>5856</v>
      </c>
      <c r="H213" s="929">
        <v>5818</v>
      </c>
      <c r="I213" s="929">
        <v>5836</v>
      </c>
      <c r="J213" s="929">
        <v>5868</v>
      </c>
      <c r="K213" s="929">
        <v>5840</v>
      </c>
      <c r="L213" s="929">
        <v>5849</v>
      </c>
      <c r="M213" s="929">
        <v>5868</v>
      </c>
      <c r="N213" s="929">
        <v>5921</v>
      </c>
      <c r="O213" s="929">
        <v>5957</v>
      </c>
      <c r="P213" s="495">
        <v>5848.833333333333</v>
      </c>
      <c r="Q213" s="253"/>
    </row>
    <row r="214" spans="2:17" x14ac:dyDescent="0.2">
      <c r="B214" s="927">
        <v>9106</v>
      </c>
      <c r="C214" s="928" t="s">
        <v>588</v>
      </c>
      <c r="D214" s="929">
        <v>4035</v>
      </c>
      <c r="E214" s="929">
        <v>4024</v>
      </c>
      <c r="F214" s="929">
        <v>4136</v>
      </c>
      <c r="G214" s="929">
        <v>4129</v>
      </c>
      <c r="H214" s="929">
        <v>4064</v>
      </c>
      <c r="I214" s="929">
        <v>4057</v>
      </c>
      <c r="J214" s="929">
        <v>4101</v>
      </c>
      <c r="K214" s="929">
        <v>4109</v>
      </c>
      <c r="L214" s="929">
        <v>4142</v>
      </c>
      <c r="M214" s="929">
        <v>4145</v>
      </c>
      <c r="N214" s="929">
        <v>4209</v>
      </c>
      <c r="O214" s="929">
        <v>4259</v>
      </c>
      <c r="P214" s="495">
        <v>4117.5</v>
      </c>
      <c r="Q214" s="253"/>
    </row>
    <row r="215" spans="2:17" x14ac:dyDescent="0.2">
      <c r="B215" s="927">
        <v>9107</v>
      </c>
      <c r="C215" s="928" t="s">
        <v>589</v>
      </c>
      <c r="D215" s="929">
        <v>3178</v>
      </c>
      <c r="E215" s="929">
        <v>3164</v>
      </c>
      <c r="F215" s="929">
        <v>3223</v>
      </c>
      <c r="G215" s="929">
        <v>3251</v>
      </c>
      <c r="H215" s="929">
        <v>3215</v>
      </c>
      <c r="I215" s="929">
        <v>3251</v>
      </c>
      <c r="J215" s="929">
        <v>3253</v>
      </c>
      <c r="K215" s="929">
        <v>3236</v>
      </c>
      <c r="L215" s="929">
        <v>3233</v>
      </c>
      <c r="M215" s="929">
        <v>3275</v>
      </c>
      <c r="N215" s="929">
        <v>3274</v>
      </c>
      <c r="O215" s="929">
        <v>3265</v>
      </c>
      <c r="P215" s="495">
        <v>3234.8333333333335</v>
      </c>
      <c r="Q215" s="253"/>
    </row>
    <row r="216" spans="2:17" x14ac:dyDescent="0.2">
      <c r="B216" s="927">
        <v>9108</v>
      </c>
      <c r="C216" s="928" t="s">
        <v>590</v>
      </c>
      <c r="D216" s="929">
        <v>8479</v>
      </c>
      <c r="E216" s="929">
        <v>8398</v>
      </c>
      <c r="F216" s="929">
        <v>8599</v>
      </c>
      <c r="G216" s="929">
        <v>8567</v>
      </c>
      <c r="H216" s="929">
        <v>8489</v>
      </c>
      <c r="I216" s="929">
        <v>8450</v>
      </c>
      <c r="J216" s="929">
        <v>8543</v>
      </c>
      <c r="K216" s="929">
        <v>8513</v>
      </c>
      <c r="L216" s="929">
        <v>8524</v>
      </c>
      <c r="M216" s="929">
        <v>8553</v>
      </c>
      <c r="N216" s="929">
        <v>8572</v>
      </c>
      <c r="O216" s="929">
        <v>8640</v>
      </c>
      <c r="P216" s="495">
        <v>8527.25</v>
      </c>
      <c r="Q216" s="253"/>
    </row>
    <row r="217" spans="2:17" x14ac:dyDescent="0.2">
      <c r="B217" s="927">
        <v>9109</v>
      </c>
      <c r="C217" s="928" t="s">
        <v>591</v>
      </c>
      <c r="D217" s="929">
        <v>5838</v>
      </c>
      <c r="E217" s="929">
        <v>5760</v>
      </c>
      <c r="F217" s="929">
        <v>5823</v>
      </c>
      <c r="G217" s="929">
        <v>5783</v>
      </c>
      <c r="H217" s="929">
        <v>5790</v>
      </c>
      <c r="I217" s="929">
        <v>5810</v>
      </c>
      <c r="J217" s="929">
        <v>5870</v>
      </c>
      <c r="K217" s="929">
        <v>5849</v>
      </c>
      <c r="L217" s="929">
        <v>5893</v>
      </c>
      <c r="M217" s="929">
        <v>5934</v>
      </c>
      <c r="N217" s="929">
        <v>5957</v>
      </c>
      <c r="O217" s="929">
        <v>5978</v>
      </c>
      <c r="P217" s="495">
        <v>5857.083333333333</v>
      </c>
      <c r="Q217" s="253"/>
    </row>
    <row r="218" spans="2:17" x14ac:dyDescent="0.2">
      <c r="B218" s="927">
        <v>9205</v>
      </c>
      <c r="C218" s="928" t="s">
        <v>592</v>
      </c>
      <c r="D218" s="929">
        <v>3349</v>
      </c>
      <c r="E218" s="929">
        <v>3329</v>
      </c>
      <c r="F218" s="929">
        <v>3314</v>
      </c>
      <c r="G218" s="929">
        <v>3309</v>
      </c>
      <c r="H218" s="929">
        <v>3332</v>
      </c>
      <c r="I218" s="929">
        <v>3307</v>
      </c>
      <c r="J218" s="929">
        <v>3330</v>
      </c>
      <c r="K218" s="929">
        <v>3323</v>
      </c>
      <c r="L218" s="929">
        <v>3391</v>
      </c>
      <c r="M218" s="929">
        <v>3396</v>
      </c>
      <c r="N218" s="929">
        <v>3424</v>
      </c>
      <c r="O218" s="929">
        <v>3435</v>
      </c>
      <c r="P218" s="495">
        <v>3353.25</v>
      </c>
      <c r="Q218" s="253"/>
    </row>
    <row r="219" spans="2:17" x14ac:dyDescent="0.2">
      <c r="B219" s="927">
        <v>9206</v>
      </c>
      <c r="C219" s="928" t="s">
        <v>593</v>
      </c>
      <c r="D219" s="929">
        <v>1962</v>
      </c>
      <c r="E219" s="929">
        <v>1927</v>
      </c>
      <c r="F219" s="929">
        <v>1988</v>
      </c>
      <c r="G219" s="929">
        <v>2013</v>
      </c>
      <c r="H219" s="929">
        <v>1985</v>
      </c>
      <c r="I219" s="929">
        <v>1993</v>
      </c>
      <c r="J219" s="929">
        <v>2005</v>
      </c>
      <c r="K219" s="929">
        <v>1989</v>
      </c>
      <c r="L219" s="929">
        <v>1997</v>
      </c>
      <c r="M219" s="929">
        <v>2000</v>
      </c>
      <c r="N219" s="929">
        <v>2017</v>
      </c>
      <c r="O219" s="929">
        <v>2008</v>
      </c>
      <c r="P219" s="495">
        <v>1990.3333333333333</v>
      </c>
      <c r="Q219" s="253"/>
    </row>
    <row r="220" spans="2:17" x14ac:dyDescent="0.2">
      <c r="B220" s="927">
        <v>9207</v>
      </c>
      <c r="C220" s="928" t="s">
        <v>594</v>
      </c>
      <c r="D220" s="929">
        <v>2843</v>
      </c>
      <c r="E220" s="929">
        <v>2774</v>
      </c>
      <c r="F220" s="929">
        <v>2846</v>
      </c>
      <c r="G220" s="929">
        <v>2906</v>
      </c>
      <c r="H220" s="929">
        <v>2866</v>
      </c>
      <c r="I220" s="929">
        <v>2859</v>
      </c>
      <c r="J220" s="929">
        <v>2883</v>
      </c>
      <c r="K220" s="929">
        <v>2882</v>
      </c>
      <c r="L220" s="929">
        <v>2869</v>
      </c>
      <c r="M220" s="929">
        <v>2874</v>
      </c>
      <c r="N220" s="929">
        <v>2878</v>
      </c>
      <c r="O220" s="929">
        <v>2919</v>
      </c>
      <c r="P220" s="495">
        <v>2866.5833333333335</v>
      </c>
      <c r="Q220" s="253"/>
    </row>
    <row r="221" spans="2:17" x14ac:dyDescent="0.2">
      <c r="B221" s="927">
        <v>9110</v>
      </c>
      <c r="C221" s="928" t="s">
        <v>595</v>
      </c>
      <c r="D221" s="929">
        <v>1947</v>
      </c>
      <c r="E221" s="929">
        <v>1948</v>
      </c>
      <c r="F221" s="929">
        <v>1962</v>
      </c>
      <c r="G221" s="929">
        <v>1972</v>
      </c>
      <c r="H221" s="929">
        <v>1993</v>
      </c>
      <c r="I221" s="929">
        <v>2000</v>
      </c>
      <c r="J221" s="929">
        <v>1999</v>
      </c>
      <c r="K221" s="929">
        <v>2012</v>
      </c>
      <c r="L221" s="929">
        <v>2017</v>
      </c>
      <c r="M221" s="929">
        <v>2015</v>
      </c>
      <c r="N221" s="929">
        <v>2012</v>
      </c>
      <c r="O221" s="929">
        <v>2018</v>
      </c>
      <c r="P221" s="495">
        <v>1991.25</v>
      </c>
      <c r="Q221" s="253"/>
    </row>
    <row r="222" spans="2:17" x14ac:dyDescent="0.2">
      <c r="B222" s="927">
        <v>9111</v>
      </c>
      <c r="C222" s="928" t="s">
        <v>596</v>
      </c>
      <c r="D222" s="929">
        <v>8805</v>
      </c>
      <c r="E222" s="929">
        <v>8716</v>
      </c>
      <c r="F222" s="929">
        <v>8832</v>
      </c>
      <c r="G222" s="929">
        <v>8862</v>
      </c>
      <c r="H222" s="929">
        <v>8841</v>
      </c>
      <c r="I222" s="929">
        <v>8809</v>
      </c>
      <c r="J222" s="929">
        <v>8839</v>
      </c>
      <c r="K222" s="929">
        <v>8877</v>
      </c>
      <c r="L222" s="929">
        <v>8890</v>
      </c>
      <c r="M222" s="929">
        <v>8910</v>
      </c>
      <c r="N222" s="929">
        <v>8955</v>
      </c>
      <c r="O222" s="929">
        <v>9034</v>
      </c>
      <c r="P222" s="495">
        <v>8864.1666666666661</v>
      </c>
      <c r="Q222" s="253"/>
    </row>
    <row r="223" spans="2:17" x14ac:dyDescent="0.2">
      <c r="B223" s="927">
        <v>9112</v>
      </c>
      <c r="C223" s="928" t="s">
        <v>597</v>
      </c>
      <c r="D223" s="929">
        <v>16878</v>
      </c>
      <c r="E223" s="929">
        <v>16724</v>
      </c>
      <c r="F223" s="929">
        <v>17049</v>
      </c>
      <c r="G223" s="929">
        <v>17087</v>
      </c>
      <c r="H223" s="929">
        <v>17030</v>
      </c>
      <c r="I223" s="929">
        <v>16950</v>
      </c>
      <c r="J223" s="929">
        <v>16986</v>
      </c>
      <c r="K223" s="929">
        <v>16967</v>
      </c>
      <c r="L223" s="929">
        <v>17044</v>
      </c>
      <c r="M223" s="929">
        <v>17350</v>
      </c>
      <c r="N223" s="929">
        <v>17153</v>
      </c>
      <c r="O223" s="929">
        <v>17276</v>
      </c>
      <c r="P223" s="495">
        <v>17041.166666666668</v>
      </c>
      <c r="Q223" s="253"/>
    </row>
    <row r="224" spans="2:17" x14ac:dyDescent="0.2">
      <c r="B224" s="927">
        <v>9113</v>
      </c>
      <c r="C224" s="928" t="s">
        <v>598</v>
      </c>
      <c r="D224" s="929">
        <v>1978</v>
      </c>
      <c r="E224" s="929">
        <v>1936</v>
      </c>
      <c r="F224" s="929">
        <v>1966</v>
      </c>
      <c r="G224" s="929">
        <v>1990</v>
      </c>
      <c r="H224" s="929">
        <v>1971</v>
      </c>
      <c r="I224" s="929">
        <v>1969</v>
      </c>
      <c r="J224" s="929">
        <v>1969</v>
      </c>
      <c r="K224" s="929">
        <v>1983</v>
      </c>
      <c r="L224" s="929">
        <v>1981</v>
      </c>
      <c r="M224" s="929">
        <v>2008</v>
      </c>
      <c r="N224" s="929">
        <v>2065</v>
      </c>
      <c r="O224" s="929">
        <v>2079</v>
      </c>
      <c r="P224" s="495">
        <v>1991.25</v>
      </c>
      <c r="Q224" s="253"/>
    </row>
    <row r="225" spans="2:17" x14ac:dyDescent="0.2">
      <c r="B225" s="927">
        <v>9114</v>
      </c>
      <c r="C225" s="928" t="s">
        <v>599</v>
      </c>
      <c r="D225" s="929">
        <v>4663</v>
      </c>
      <c r="E225" s="929">
        <v>4630</v>
      </c>
      <c r="F225" s="929">
        <v>4842</v>
      </c>
      <c r="G225" s="929">
        <v>4802</v>
      </c>
      <c r="H225" s="929">
        <v>4768</v>
      </c>
      <c r="I225" s="929">
        <v>4791</v>
      </c>
      <c r="J225" s="929">
        <v>4828</v>
      </c>
      <c r="K225" s="929">
        <v>4843</v>
      </c>
      <c r="L225" s="929">
        <v>4850</v>
      </c>
      <c r="M225" s="929">
        <v>4903</v>
      </c>
      <c r="N225" s="929">
        <v>4905</v>
      </c>
      <c r="O225" s="929">
        <v>4926</v>
      </c>
      <c r="P225" s="495">
        <v>4812.583333333333</v>
      </c>
      <c r="Q225" s="253"/>
    </row>
    <row r="226" spans="2:17" x14ac:dyDescent="0.2">
      <c r="B226" s="927">
        <v>9116</v>
      </c>
      <c r="C226" s="928" t="s">
        <v>600</v>
      </c>
      <c r="D226" s="929">
        <v>3754</v>
      </c>
      <c r="E226" s="929">
        <v>3698</v>
      </c>
      <c r="F226" s="929">
        <v>3829</v>
      </c>
      <c r="G226" s="929">
        <v>3780</v>
      </c>
      <c r="H226" s="929">
        <v>3771</v>
      </c>
      <c r="I226" s="929">
        <v>3796</v>
      </c>
      <c r="J226" s="929">
        <v>3834</v>
      </c>
      <c r="K226" s="929">
        <v>3839</v>
      </c>
      <c r="L226" s="929">
        <v>3852</v>
      </c>
      <c r="M226" s="929">
        <v>3881</v>
      </c>
      <c r="N226" s="929">
        <v>3932</v>
      </c>
      <c r="O226" s="929">
        <v>3957</v>
      </c>
      <c r="P226" s="495">
        <v>3826.9166666666665</v>
      </c>
      <c r="Q226" s="253"/>
    </row>
    <row r="227" spans="2:17" x14ac:dyDescent="0.2">
      <c r="B227" s="927">
        <v>9115</v>
      </c>
      <c r="C227" s="928" t="s">
        <v>601</v>
      </c>
      <c r="D227" s="929">
        <v>4851</v>
      </c>
      <c r="E227" s="929">
        <v>4757</v>
      </c>
      <c r="F227" s="929">
        <v>4857</v>
      </c>
      <c r="G227" s="929">
        <v>4840</v>
      </c>
      <c r="H227" s="929">
        <v>4832</v>
      </c>
      <c r="I227" s="929">
        <v>4820</v>
      </c>
      <c r="J227" s="929">
        <v>4860</v>
      </c>
      <c r="K227" s="929">
        <v>4918</v>
      </c>
      <c r="L227" s="929">
        <v>4959</v>
      </c>
      <c r="M227" s="929">
        <v>4961</v>
      </c>
      <c r="N227" s="929">
        <v>5014</v>
      </c>
      <c r="O227" s="929">
        <v>5064</v>
      </c>
      <c r="P227" s="495">
        <v>4894.416666666667</v>
      </c>
      <c r="Q227" s="253"/>
    </row>
    <row r="228" spans="2:17" x14ac:dyDescent="0.2">
      <c r="B228" s="927">
        <v>9208</v>
      </c>
      <c r="C228" s="928" t="s">
        <v>602</v>
      </c>
      <c r="D228" s="929">
        <v>3681</v>
      </c>
      <c r="E228" s="929">
        <v>3658</v>
      </c>
      <c r="F228" s="929">
        <v>3696</v>
      </c>
      <c r="G228" s="929">
        <v>3686</v>
      </c>
      <c r="H228" s="929">
        <v>3611</v>
      </c>
      <c r="I228" s="929">
        <v>3605</v>
      </c>
      <c r="J228" s="929">
        <v>3634</v>
      </c>
      <c r="K228" s="929">
        <v>3660</v>
      </c>
      <c r="L228" s="929">
        <v>3668</v>
      </c>
      <c r="M228" s="929">
        <v>3686</v>
      </c>
      <c r="N228" s="929">
        <v>3688</v>
      </c>
      <c r="O228" s="929">
        <v>3718</v>
      </c>
      <c r="P228" s="495">
        <v>3665.9166666666665</v>
      </c>
      <c r="Q228" s="253"/>
    </row>
    <row r="229" spans="2:17" x14ac:dyDescent="0.2">
      <c r="B229" s="927">
        <v>9209</v>
      </c>
      <c r="C229" s="928" t="s">
        <v>603</v>
      </c>
      <c r="D229" s="929">
        <v>2647</v>
      </c>
      <c r="E229" s="929">
        <v>2658</v>
      </c>
      <c r="F229" s="929">
        <v>2715</v>
      </c>
      <c r="G229" s="929">
        <v>2700</v>
      </c>
      <c r="H229" s="929">
        <v>2707</v>
      </c>
      <c r="I229" s="929">
        <v>2708</v>
      </c>
      <c r="J229" s="929">
        <v>2733</v>
      </c>
      <c r="K229" s="929">
        <v>2743</v>
      </c>
      <c r="L229" s="929">
        <v>2778</v>
      </c>
      <c r="M229" s="929">
        <v>2788</v>
      </c>
      <c r="N229" s="929">
        <v>2807</v>
      </c>
      <c r="O229" s="929">
        <v>2840</v>
      </c>
      <c r="P229" s="495">
        <v>2735.3333333333335</v>
      </c>
      <c r="Q229" s="253"/>
    </row>
    <row r="230" spans="2:17" x14ac:dyDescent="0.2">
      <c r="B230" s="927">
        <v>9101</v>
      </c>
      <c r="C230" s="928" t="s">
        <v>604</v>
      </c>
      <c r="D230" s="929">
        <v>35797</v>
      </c>
      <c r="E230" s="929">
        <v>35416</v>
      </c>
      <c r="F230" s="929">
        <v>36134</v>
      </c>
      <c r="G230" s="929">
        <v>36204</v>
      </c>
      <c r="H230" s="929">
        <v>35984</v>
      </c>
      <c r="I230" s="929">
        <v>35759</v>
      </c>
      <c r="J230" s="929">
        <v>35973</v>
      </c>
      <c r="K230" s="929">
        <v>36068</v>
      </c>
      <c r="L230" s="929">
        <v>36212</v>
      </c>
      <c r="M230" s="929">
        <v>36305</v>
      </c>
      <c r="N230" s="929">
        <v>36493</v>
      </c>
      <c r="O230" s="929">
        <v>36689</v>
      </c>
      <c r="P230" s="495">
        <v>36086.166666666664</v>
      </c>
      <c r="Q230" s="253"/>
    </row>
    <row r="231" spans="2:17" x14ac:dyDescent="0.2">
      <c r="B231" s="927">
        <v>9117</v>
      </c>
      <c r="C231" s="928" t="s">
        <v>605</v>
      </c>
      <c r="D231" s="929">
        <v>4506</v>
      </c>
      <c r="E231" s="929">
        <v>4484</v>
      </c>
      <c r="F231" s="929">
        <v>4584</v>
      </c>
      <c r="G231" s="929">
        <v>4600</v>
      </c>
      <c r="H231" s="929">
        <v>4572</v>
      </c>
      <c r="I231" s="929">
        <v>4537</v>
      </c>
      <c r="J231" s="929">
        <v>4518</v>
      </c>
      <c r="K231" s="929">
        <v>4549</v>
      </c>
      <c r="L231" s="929">
        <v>4548</v>
      </c>
      <c r="M231" s="929">
        <v>4577</v>
      </c>
      <c r="N231" s="929">
        <v>4547</v>
      </c>
      <c r="O231" s="929">
        <v>4558</v>
      </c>
      <c r="P231" s="495">
        <v>4548.333333333333</v>
      </c>
      <c r="Q231" s="253"/>
    </row>
    <row r="232" spans="2:17" x14ac:dyDescent="0.2">
      <c r="B232" s="927">
        <v>9118</v>
      </c>
      <c r="C232" s="928" t="s">
        <v>606</v>
      </c>
      <c r="D232" s="929">
        <v>2835</v>
      </c>
      <c r="E232" s="929">
        <v>2780</v>
      </c>
      <c r="F232" s="929">
        <v>2851</v>
      </c>
      <c r="G232" s="929">
        <v>2853</v>
      </c>
      <c r="H232" s="929">
        <v>2837</v>
      </c>
      <c r="I232" s="929">
        <v>2819</v>
      </c>
      <c r="J232" s="929">
        <v>2850</v>
      </c>
      <c r="K232" s="929">
        <v>2830</v>
      </c>
      <c r="L232" s="929">
        <v>2850</v>
      </c>
      <c r="M232" s="929">
        <v>2886</v>
      </c>
      <c r="N232" s="929">
        <v>2853</v>
      </c>
      <c r="O232" s="929">
        <v>2852</v>
      </c>
      <c r="P232" s="495">
        <v>2841.3333333333335</v>
      </c>
      <c r="Q232" s="253"/>
    </row>
    <row r="233" spans="2:17" x14ac:dyDescent="0.2">
      <c r="B233" s="927">
        <v>9210</v>
      </c>
      <c r="C233" s="928" t="s">
        <v>607</v>
      </c>
      <c r="D233" s="929">
        <v>4720</v>
      </c>
      <c r="E233" s="929">
        <v>4663</v>
      </c>
      <c r="F233" s="929">
        <v>4762</v>
      </c>
      <c r="G233" s="929">
        <v>4734</v>
      </c>
      <c r="H233" s="929">
        <v>4656</v>
      </c>
      <c r="I233" s="929">
        <v>4642</v>
      </c>
      <c r="J233" s="929">
        <v>4685</v>
      </c>
      <c r="K233" s="929">
        <v>4708</v>
      </c>
      <c r="L233" s="929">
        <v>4738</v>
      </c>
      <c r="M233" s="929">
        <v>4748</v>
      </c>
      <c r="N233" s="929">
        <v>4741</v>
      </c>
      <c r="O233" s="929">
        <v>4780</v>
      </c>
      <c r="P233" s="495">
        <v>4714.75</v>
      </c>
      <c r="Q233" s="253"/>
    </row>
    <row r="234" spans="2:17" x14ac:dyDescent="0.2">
      <c r="B234" s="927">
        <v>9211</v>
      </c>
      <c r="C234" s="928" t="s">
        <v>608</v>
      </c>
      <c r="D234" s="929">
        <v>7124</v>
      </c>
      <c r="E234" s="929">
        <v>7010</v>
      </c>
      <c r="F234" s="929">
        <v>7159</v>
      </c>
      <c r="G234" s="929">
        <v>7161</v>
      </c>
      <c r="H234" s="929">
        <v>7135</v>
      </c>
      <c r="I234" s="929">
        <v>7107</v>
      </c>
      <c r="J234" s="929">
        <v>7199</v>
      </c>
      <c r="K234" s="929">
        <v>7221</v>
      </c>
      <c r="L234" s="929">
        <v>7223</v>
      </c>
      <c r="M234" s="929">
        <v>7257</v>
      </c>
      <c r="N234" s="929">
        <v>7333</v>
      </c>
      <c r="O234" s="929">
        <v>7406</v>
      </c>
      <c r="P234" s="495">
        <v>7194.583333333333</v>
      </c>
      <c r="Q234" s="253"/>
    </row>
    <row r="235" spans="2:17" x14ac:dyDescent="0.2">
      <c r="B235" s="927">
        <v>9119</v>
      </c>
      <c r="C235" s="928" t="s">
        <v>609</v>
      </c>
      <c r="D235" s="929">
        <v>5846</v>
      </c>
      <c r="E235" s="929">
        <v>5831</v>
      </c>
      <c r="F235" s="929">
        <v>5944</v>
      </c>
      <c r="G235" s="929">
        <v>5988</v>
      </c>
      <c r="H235" s="929">
        <v>5957</v>
      </c>
      <c r="I235" s="929">
        <v>5938</v>
      </c>
      <c r="J235" s="929">
        <v>5928</v>
      </c>
      <c r="K235" s="929">
        <v>5945</v>
      </c>
      <c r="L235" s="929">
        <v>5963</v>
      </c>
      <c r="M235" s="929">
        <v>6035</v>
      </c>
      <c r="N235" s="929">
        <v>6050</v>
      </c>
      <c r="O235" s="929">
        <v>6186</v>
      </c>
      <c r="P235" s="495">
        <v>5967.583333333333</v>
      </c>
      <c r="Q235" s="253"/>
    </row>
    <row r="236" spans="2:17" x14ac:dyDescent="0.2">
      <c r="B236" s="927">
        <v>9120</v>
      </c>
      <c r="C236" s="928" t="s">
        <v>610</v>
      </c>
      <c r="D236" s="929">
        <v>11045</v>
      </c>
      <c r="E236" s="929">
        <v>10923</v>
      </c>
      <c r="F236" s="929">
        <v>11126</v>
      </c>
      <c r="G236" s="929">
        <v>11166</v>
      </c>
      <c r="H236" s="929">
        <v>11142</v>
      </c>
      <c r="I236" s="929">
        <v>11110</v>
      </c>
      <c r="J236" s="929">
        <v>11198</v>
      </c>
      <c r="K236" s="929">
        <v>11226</v>
      </c>
      <c r="L236" s="929">
        <v>11275</v>
      </c>
      <c r="M236" s="929">
        <v>11243</v>
      </c>
      <c r="N236" s="929">
        <v>11319</v>
      </c>
      <c r="O236" s="929">
        <v>11520</v>
      </c>
      <c r="P236" s="495">
        <v>11191.083333333334</v>
      </c>
      <c r="Q236" s="253"/>
    </row>
    <row r="237" spans="2:17" x14ac:dyDescent="0.2">
      <c r="B237" s="927">
        <v>14102</v>
      </c>
      <c r="C237" s="928" t="s">
        <v>611</v>
      </c>
      <c r="D237" s="929">
        <v>1329</v>
      </c>
      <c r="E237" s="929">
        <v>1310</v>
      </c>
      <c r="F237" s="929">
        <v>1340</v>
      </c>
      <c r="G237" s="929">
        <v>1326</v>
      </c>
      <c r="H237" s="929">
        <v>1280</v>
      </c>
      <c r="I237" s="929">
        <v>1284</v>
      </c>
      <c r="J237" s="929">
        <v>1287</v>
      </c>
      <c r="K237" s="929">
        <v>1289</v>
      </c>
      <c r="L237" s="929">
        <v>1266</v>
      </c>
      <c r="M237" s="929">
        <v>1252</v>
      </c>
      <c r="N237" s="929">
        <v>1268</v>
      </c>
      <c r="O237" s="929">
        <v>1309</v>
      </c>
      <c r="P237" s="495">
        <v>1295</v>
      </c>
      <c r="Q237" s="253"/>
    </row>
    <row r="238" spans="2:17" x14ac:dyDescent="0.2">
      <c r="B238" s="927">
        <v>14202</v>
      </c>
      <c r="C238" s="928" t="s">
        <v>612</v>
      </c>
      <c r="D238" s="929">
        <v>3821</v>
      </c>
      <c r="E238" s="929">
        <v>3770</v>
      </c>
      <c r="F238" s="929">
        <v>3836</v>
      </c>
      <c r="G238" s="929">
        <v>3875</v>
      </c>
      <c r="H238" s="929">
        <v>3846</v>
      </c>
      <c r="I238" s="929">
        <v>3834</v>
      </c>
      <c r="J238" s="929">
        <v>3852</v>
      </c>
      <c r="K238" s="929">
        <v>3864</v>
      </c>
      <c r="L238" s="929">
        <v>3864</v>
      </c>
      <c r="M238" s="929">
        <v>3923</v>
      </c>
      <c r="N238" s="929">
        <v>3938</v>
      </c>
      <c r="O238" s="929">
        <v>3928</v>
      </c>
      <c r="P238" s="495">
        <v>3862.5833333333335</v>
      </c>
      <c r="Q238" s="253"/>
    </row>
    <row r="239" spans="2:17" x14ac:dyDescent="0.2">
      <c r="B239" s="927">
        <v>14201</v>
      </c>
      <c r="C239" s="928" t="s">
        <v>613</v>
      </c>
      <c r="D239" s="929">
        <v>7083</v>
      </c>
      <c r="E239" s="929">
        <v>7005</v>
      </c>
      <c r="F239" s="929">
        <v>7144</v>
      </c>
      <c r="G239" s="929">
        <v>7167</v>
      </c>
      <c r="H239" s="929">
        <v>7145</v>
      </c>
      <c r="I239" s="929">
        <v>7158</v>
      </c>
      <c r="J239" s="929">
        <v>7230</v>
      </c>
      <c r="K239" s="929">
        <v>7258</v>
      </c>
      <c r="L239" s="929">
        <v>7282</v>
      </c>
      <c r="M239" s="929">
        <v>7292</v>
      </c>
      <c r="N239" s="929">
        <v>7298</v>
      </c>
      <c r="O239" s="929">
        <v>7332</v>
      </c>
      <c r="P239" s="495">
        <v>7199.5</v>
      </c>
      <c r="Q239" s="253"/>
    </row>
    <row r="240" spans="2:17" x14ac:dyDescent="0.2">
      <c r="B240" s="927">
        <v>14203</v>
      </c>
      <c r="C240" s="928" t="s">
        <v>614</v>
      </c>
      <c r="D240" s="929">
        <v>2522</v>
      </c>
      <c r="E240" s="929">
        <v>2499</v>
      </c>
      <c r="F240" s="929">
        <v>2551</v>
      </c>
      <c r="G240" s="929">
        <v>2557</v>
      </c>
      <c r="H240" s="929">
        <v>2547</v>
      </c>
      <c r="I240" s="929">
        <v>2552</v>
      </c>
      <c r="J240" s="929">
        <v>2528</v>
      </c>
      <c r="K240" s="929">
        <v>2536</v>
      </c>
      <c r="L240" s="929">
        <v>2528</v>
      </c>
      <c r="M240" s="929">
        <v>2544</v>
      </c>
      <c r="N240" s="929">
        <v>2566</v>
      </c>
      <c r="O240" s="929">
        <v>2591</v>
      </c>
      <c r="P240" s="495">
        <v>2543.4166666666665</v>
      </c>
      <c r="Q240" s="253"/>
    </row>
    <row r="241" spans="2:17" x14ac:dyDescent="0.2">
      <c r="B241" s="927">
        <v>14103</v>
      </c>
      <c r="C241" s="928" t="s">
        <v>615</v>
      </c>
      <c r="D241" s="929">
        <v>4490</v>
      </c>
      <c r="E241" s="929">
        <v>4466</v>
      </c>
      <c r="F241" s="929">
        <v>4548</v>
      </c>
      <c r="G241" s="929">
        <v>4548</v>
      </c>
      <c r="H241" s="929">
        <v>4476</v>
      </c>
      <c r="I241" s="929">
        <v>4463</v>
      </c>
      <c r="J241" s="929">
        <v>4428</v>
      </c>
      <c r="K241" s="929">
        <v>4444</v>
      </c>
      <c r="L241" s="929">
        <v>4459</v>
      </c>
      <c r="M241" s="929">
        <v>4502</v>
      </c>
      <c r="N241" s="929">
        <v>4542</v>
      </c>
      <c r="O241" s="929">
        <v>4625</v>
      </c>
      <c r="P241" s="495">
        <v>4499.25</v>
      </c>
      <c r="Q241" s="253"/>
    </row>
    <row r="242" spans="2:17" x14ac:dyDescent="0.2">
      <c r="B242" s="927">
        <v>14104</v>
      </c>
      <c r="C242" s="928" t="s">
        <v>370</v>
      </c>
      <c r="D242" s="929">
        <v>4548</v>
      </c>
      <c r="E242" s="929">
        <v>4530</v>
      </c>
      <c r="F242" s="929">
        <v>4671</v>
      </c>
      <c r="G242" s="929">
        <v>4673</v>
      </c>
      <c r="H242" s="929">
        <v>4636</v>
      </c>
      <c r="I242" s="929">
        <v>4603</v>
      </c>
      <c r="J242" s="929">
        <v>4607</v>
      </c>
      <c r="K242" s="929">
        <v>4617</v>
      </c>
      <c r="L242" s="929">
        <v>4638</v>
      </c>
      <c r="M242" s="929">
        <v>4657</v>
      </c>
      <c r="N242" s="929">
        <v>4653</v>
      </c>
      <c r="O242" s="929">
        <v>4461</v>
      </c>
      <c r="P242" s="495">
        <v>4607.833333333333</v>
      </c>
      <c r="Q242" s="253"/>
    </row>
    <row r="243" spans="2:17" x14ac:dyDescent="0.2">
      <c r="B243" s="927">
        <v>14105</v>
      </c>
      <c r="C243" s="928" t="s">
        <v>616</v>
      </c>
      <c r="D243" s="929">
        <v>1849</v>
      </c>
      <c r="E243" s="929">
        <v>1830</v>
      </c>
      <c r="F243" s="929">
        <v>1866</v>
      </c>
      <c r="G243" s="929">
        <v>1858</v>
      </c>
      <c r="H243" s="929">
        <v>1867</v>
      </c>
      <c r="I243" s="929">
        <v>1855</v>
      </c>
      <c r="J243" s="929">
        <v>1857</v>
      </c>
      <c r="K243" s="929">
        <v>1867</v>
      </c>
      <c r="L243" s="929">
        <v>1854</v>
      </c>
      <c r="M243" s="929">
        <v>1893</v>
      </c>
      <c r="N243" s="929">
        <v>1894</v>
      </c>
      <c r="O243" s="929">
        <v>1926</v>
      </c>
      <c r="P243" s="495">
        <v>1868</v>
      </c>
      <c r="Q243" s="253"/>
    </row>
    <row r="244" spans="2:17" x14ac:dyDescent="0.2">
      <c r="B244" s="927">
        <v>14106</v>
      </c>
      <c r="C244" s="928" t="s">
        <v>617</v>
      </c>
      <c r="D244" s="929">
        <v>5873</v>
      </c>
      <c r="E244" s="929">
        <v>5767</v>
      </c>
      <c r="F244" s="929">
        <v>5795</v>
      </c>
      <c r="G244" s="929">
        <v>5812</v>
      </c>
      <c r="H244" s="929">
        <v>5745</v>
      </c>
      <c r="I244" s="929">
        <v>5718</v>
      </c>
      <c r="J244" s="929">
        <v>5795</v>
      </c>
      <c r="K244" s="929">
        <v>5854</v>
      </c>
      <c r="L244" s="929">
        <v>5864</v>
      </c>
      <c r="M244" s="929">
        <v>5882</v>
      </c>
      <c r="N244" s="929">
        <v>5904</v>
      </c>
      <c r="O244" s="929">
        <v>6010</v>
      </c>
      <c r="P244" s="495">
        <v>5834.916666666667</v>
      </c>
      <c r="Q244" s="253"/>
    </row>
    <row r="245" spans="2:17" x14ac:dyDescent="0.2">
      <c r="B245" s="927">
        <v>14107</v>
      </c>
      <c r="C245" s="928" t="s">
        <v>618</v>
      </c>
      <c r="D245" s="929">
        <v>5069</v>
      </c>
      <c r="E245" s="929">
        <v>5001</v>
      </c>
      <c r="F245" s="929">
        <v>5048</v>
      </c>
      <c r="G245" s="929">
        <v>5085</v>
      </c>
      <c r="H245" s="929">
        <v>5027</v>
      </c>
      <c r="I245" s="929">
        <v>5028</v>
      </c>
      <c r="J245" s="929">
        <v>5030</v>
      </c>
      <c r="K245" s="929">
        <v>5012</v>
      </c>
      <c r="L245" s="929">
        <v>5012</v>
      </c>
      <c r="M245" s="929">
        <v>4969</v>
      </c>
      <c r="N245" s="929">
        <v>4962</v>
      </c>
      <c r="O245" s="929">
        <v>4997</v>
      </c>
      <c r="P245" s="495">
        <v>5020</v>
      </c>
      <c r="Q245" s="253"/>
    </row>
    <row r="246" spans="2:17" x14ac:dyDescent="0.2">
      <c r="B246" s="927">
        <v>14108</v>
      </c>
      <c r="C246" s="928" t="s">
        <v>619</v>
      </c>
      <c r="D246" s="929">
        <v>9031</v>
      </c>
      <c r="E246" s="929">
        <v>8946</v>
      </c>
      <c r="F246" s="929">
        <v>9147</v>
      </c>
      <c r="G246" s="929">
        <v>9097</v>
      </c>
      <c r="H246" s="929">
        <v>9110</v>
      </c>
      <c r="I246" s="929">
        <v>9035</v>
      </c>
      <c r="J246" s="929">
        <v>9082</v>
      </c>
      <c r="K246" s="929">
        <v>9105</v>
      </c>
      <c r="L246" s="929">
        <v>9121</v>
      </c>
      <c r="M246" s="929">
        <v>9137</v>
      </c>
      <c r="N246" s="929">
        <v>9216</v>
      </c>
      <c r="O246" s="929">
        <v>9356</v>
      </c>
      <c r="P246" s="495">
        <v>9115.25</v>
      </c>
      <c r="Q246" s="253"/>
    </row>
    <row r="247" spans="2:17" x14ac:dyDescent="0.2">
      <c r="B247" s="927">
        <v>14204</v>
      </c>
      <c r="C247" s="928" t="s">
        <v>620</v>
      </c>
      <c r="D247" s="929">
        <v>5988</v>
      </c>
      <c r="E247" s="929">
        <v>5963</v>
      </c>
      <c r="F247" s="929">
        <v>6142</v>
      </c>
      <c r="G247" s="929">
        <v>6087</v>
      </c>
      <c r="H247" s="929">
        <v>6040</v>
      </c>
      <c r="I247" s="929">
        <v>6029</v>
      </c>
      <c r="J247" s="929">
        <v>6069</v>
      </c>
      <c r="K247" s="929">
        <v>6076</v>
      </c>
      <c r="L247" s="929">
        <v>6075</v>
      </c>
      <c r="M247" s="929">
        <v>6081</v>
      </c>
      <c r="N247" s="929">
        <v>6059</v>
      </c>
      <c r="O247" s="929">
        <v>6043</v>
      </c>
      <c r="P247" s="495">
        <v>6054.333333333333</v>
      </c>
      <c r="Q247" s="253"/>
    </row>
    <row r="248" spans="2:17" x14ac:dyDescent="0.2">
      <c r="B248" s="927">
        <v>14101</v>
      </c>
      <c r="C248" s="928" t="s">
        <v>621</v>
      </c>
      <c r="D248" s="929">
        <v>19482</v>
      </c>
      <c r="E248" s="929">
        <v>19225</v>
      </c>
      <c r="F248" s="929">
        <v>19490</v>
      </c>
      <c r="G248" s="929">
        <v>19518</v>
      </c>
      <c r="H248" s="929">
        <v>19308</v>
      </c>
      <c r="I248" s="929">
        <v>19286</v>
      </c>
      <c r="J248" s="929">
        <v>19426</v>
      </c>
      <c r="K248" s="929">
        <v>19458</v>
      </c>
      <c r="L248" s="929">
        <v>19478</v>
      </c>
      <c r="M248" s="929">
        <v>19553</v>
      </c>
      <c r="N248" s="929">
        <v>19636</v>
      </c>
      <c r="O248" s="929">
        <v>19873</v>
      </c>
      <c r="P248" s="495">
        <v>19477.75</v>
      </c>
      <c r="Q248" s="253"/>
    </row>
    <row r="249" spans="2:17" x14ac:dyDescent="0.2">
      <c r="B249" s="927">
        <v>10202</v>
      </c>
      <c r="C249" s="928" t="s">
        <v>622</v>
      </c>
      <c r="D249" s="929">
        <v>9028</v>
      </c>
      <c r="E249" s="929">
        <v>8960</v>
      </c>
      <c r="F249" s="929">
        <v>9106</v>
      </c>
      <c r="G249" s="929">
        <v>9119</v>
      </c>
      <c r="H249" s="929">
        <v>9085</v>
      </c>
      <c r="I249" s="929">
        <v>9050</v>
      </c>
      <c r="J249" s="929">
        <v>9113</v>
      </c>
      <c r="K249" s="929">
        <v>9117</v>
      </c>
      <c r="L249" s="929">
        <v>9132</v>
      </c>
      <c r="M249" s="929">
        <v>9130</v>
      </c>
      <c r="N249" s="929">
        <v>9123</v>
      </c>
      <c r="O249" s="929">
        <v>9215</v>
      </c>
      <c r="P249" s="495">
        <v>9098.1666666666661</v>
      </c>
      <c r="Q249" s="253"/>
    </row>
    <row r="250" spans="2:17" x14ac:dyDescent="0.2">
      <c r="B250" s="927">
        <v>10102</v>
      </c>
      <c r="C250" s="928" t="s">
        <v>623</v>
      </c>
      <c r="D250" s="929">
        <v>9239</v>
      </c>
      <c r="E250" s="929">
        <v>9123</v>
      </c>
      <c r="F250" s="929">
        <v>9219</v>
      </c>
      <c r="G250" s="929">
        <v>9154</v>
      </c>
      <c r="H250" s="929">
        <v>9181</v>
      </c>
      <c r="I250" s="929">
        <v>9168</v>
      </c>
      <c r="J250" s="929">
        <v>9194</v>
      </c>
      <c r="K250" s="929">
        <v>9114</v>
      </c>
      <c r="L250" s="929">
        <v>9106</v>
      </c>
      <c r="M250" s="929">
        <v>9227</v>
      </c>
      <c r="N250" s="929">
        <v>9264</v>
      </c>
      <c r="O250" s="929">
        <v>9313</v>
      </c>
      <c r="P250" s="495">
        <v>9191.8333333333339</v>
      </c>
      <c r="Q250" s="253"/>
    </row>
    <row r="251" spans="2:17" x14ac:dyDescent="0.2">
      <c r="B251" s="927">
        <v>10201</v>
      </c>
      <c r="C251" s="928" t="s">
        <v>624</v>
      </c>
      <c r="D251" s="929">
        <v>5717</v>
      </c>
      <c r="E251" s="929">
        <v>5657</v>
      </c>
      <c r="F251" s="929">
        <v>5793</v>
      </c>
      <c r="G251" s="929">
        <v>5840</v>
      </c>
      <c r="H251" s="929">
        <v>5767</v>
      </c>
      <c r="I251" s="929">
        <v>5768</v>
      </c>
      <c r="J251" s="929">
        <v>5897</v>
      </c>
      <c r="K251" s="929">
        <v>5921</v>
      </c>
      <c r="L251" s="929">
        <v>5985</v>
      </c>
      <c r="M251" s="929">
        <v>5984</v>
      </c>
      <c r="N251" s="929">
        <v>6029</v>
      </c>
      <c r="O251" s="929">
        <v>6079</v>
      </c>
      <c r="P251" s="495">
        <v>5869.75</v>
      </c>
      <c r="Q251" s="253"/>
    </row>
    <row r="252" spans="2:17" x14ac:dyDescent="0.2">
      <c r="B252" s="927">
        <v>10401</v>
      </c>
      <c r="C252" s="928" t="s">
        <v>625</v>
      </c>
      <c r="D252" s="929">
        <v>924</v>
      </c>
      <c r="E252" s="929">
        <v>930</v>
      </c>
      <c r="F252" s="929">
        <v>952</v>
      </c>
      <c r="G252" s="929">
        <v>938</v>
      </c>
      <c r="H252" s="929">
        <v>931</v>
      </c>
      <c r="I252" s="929">
        <v>937</v>
      </c>
      <c r="J252" s="929">
        <v>940</v>
      </c>
      <c r="K252" s="929">
        <v>933</v>
      </c>
      <c r="L252" s="929">
        <v>931</v>
      </c>
      <c r="M252" s="929">
        <v>930</v>
      </c>
      <c r="N252" s="929">
        <v>939</v>
      </c>
      <c r="O252" s="929">
        <v>959</v>
      </c>
      <c r="P252" s="495">
        <v>937</v>
      </c>
      <c r="Q252" s="253"/>
    </row>
    <row r="253" spans="2:17" x14ac:dyDescent="0.2">
      <c r="B253" s="927">
        <v>10203</v>
      </c>
      <c r="C253" s="928" t="s">
        <v>626</v>
      </c>
      <c r="D253" s="929">
        <v>3010</v>
      </c>
      <c r="E253" s="929">
        <v>2940</v>
      </c>
      <c r="F253" s="929">
        <v>2990</v>
      </c>
      <c r="G253" s="929">
        <v>3045</v>
      </c>
      <c r="H253" s="929">
        <v>2991</v>
      </c>
      <c r="I253" s="929">
        <v>3005</v>
      </c>
      <c r="J253" s="929">
        <v>3067</v>
      </c>
      <c r="K253" s="929">
        <v>3092</v>
      </c>
      <c r="L253" s="929">
        <v>3120</v>
      </c>
      <c r="M253" s="929">
        <v>3121</v>
      </c>
      <c r="N253" s="929">
        <v>3137</v>
      </c>
      <c r="O253" s="929">
        <v>3189</v>
      </c>
      <c r="P253" s="495">
        <v>3058.9166666666665</v>
      </c>
      <c r="Q253" s="253"/>
    </row>
    <row r="254" spans="2:17" x14ac:dyDescent="0.2">
      <c r="B254" s="927">
        <v>10103</v>
      </c>
      <c r="C254" s="928" t="s">
        <v>627</v>
      </c>
      <c r="D254" s="929">
        <v>970</v>
      </c>
      <c r="E254" s="929">
        <v>961</v>
      </c>
      <c r="F254" s="929">
        <v>991</v>
      </c>
      <c r="G254" s="929">
        <v>984</v>
      </c>
      <c r="H254" s="929">
        <v>951</v>
      </c>
      <c r="I254" s="929">
        <v>960</v>
      </c>
      <c r="J254" s="929">
        <v>963</v>
      </c>
      <c r="K254" s="929">
        <v>963</v>
      </c>
      <c r="L254" s="929">
        <v>979</v>
      </c>
      <c r="M254" s="929">
        <v>977</v>
      </c>
      <c r="N254" s="929">
        <v>987</v>
      </c>
      <c r="O254" s="929">
        <v>975</v>
      </c>
      <c r="P254" s="495">
        <v>971.75</v>
      </c>
      <c r="Q254" s="253"/>
    </row>
    <row r="255" spans="2:17" x14ac:dyDescent="0.2">
      <c r="B255" s="927">
        <v>10204</v>
      </c>
      <c r="C255" s="928" t="s">
        <v>628</v>
      </c>
      <c r="D255" s="929">
        <v>823</v>
      </c>
      <c r="E255" s="929">
        <v>814</v>
      </c>
      <c r="F255" s="929">
        <v>823</v>
      </c>
      <c r="G255" s="929">
        <v>802</v>
      </c>
      <c r="H255" s="929">
        <v>795</v>
      </c>
      <c r="I255" s="929">
        <v>790</v>
      </c>
      <c r="J255" s="929">
        <v>803</v>
      </c>
      <c r="K255" s="929">
        <v>800</v>
      </c>
      <c r="L255" s="929">
        <v>808</v>
      </c>
      <c r="M255" s="929">
        <v>812</v>
      </c>
      <c r="N255" s="929">
        <v>799</v>
      </c>
      <c r="O255" s="929">
        <v>802</v>
      </c>
      <c r="P255" s="495">
        <v>805.91666666666663</v>
      </c>
      <c r="Q255" s="253"/>
    </row>
    <row r="256" spans="2:17" x14ac:dyDescent="0.2">
      <c r="B256" s="927">
        <v>10205</v>
      </c>
      <c r="C256" s="928" t="s">
        <v>629</v>
      </c>
      <c r="D256" s="929">
        <v>3768</v>
      </c>
      <c r="E256" s="929">
        <v>3740</v>
      </c>
      <c r="F256" s="929">
        <v>3832</v>
      </c>
      <c r="G256" s="929">
        <v>3818</v>
      </c>
      <c r="H256" s="929">
        <v>3792</v>
      </c>
      <c r="I256" s="929">
        <v>3781</v>
      </c>
      <c r="J256" s="929">
        <v>3831</v>
      </c>
      <c r="K256" s="929">
        <v>3869</v>
      </c>
      <c r="L256" s="929">
        <v>3883</v>
      </c>
      <c r="M256" s="929">
        <v>3881</v>
      </c>
      <c r="N256" s="929">
        <v>3881</v>
      </c>
      <c r="O256" s="929">
        <v>3910</v>
      </c>
      <c r="P256" s="495">
        <v>3832.1666666666665</v>
      </c>
      <c r="Q256" s="253"/>
    </row>
    <row r="257" spans="2:17" x14ac:dyDescent="0.2">
      <c r="B257" s="927">
        <v>10104</v>
      </c>
      <c r="C257" s="928" t="s">
        <v>630</v>
      </c>
      <c r="D257" s="929">
        <v>2727</v>
      </c>
      <c r="E257" s="929">
        <v>2720</v>
      </c>
      <c r="F257" s="929">
        <v>2756</v>
      </c>
      <c r="G257" s="929">
        <v>2772</v>
      </c>
      <c r="H257" s="929">
        <v>2711</v>
      </c>
      <c r="I257" s="929">
        <v>2692</v>
      </c>
      <c r="J257" s="929">
        <v>2699</v>
      </c>
      <c r="K257" s="929">
        <v>2708</v>
      </c>
      <c r="L257" s="929">
        <v>2717</v>
      </c>
      <c r="M257" s="929">
        <v>2713</v>
      </c>
      <c r="N257" s="929">
        <v>2721</v>
      </c>
      <c r="O257" s="929">
        <v>2737</v>
      </c>
      <c r="P257" s="495">
        <v>2722.75</v>
      </c>
      <c r="Q257" s="253"/>
    </row>
    <row r="258" spans="2:17" x14ac:dyDescent="0.2">
      <c r="B258" s="927">
        <v>10105</v>
      </c>
      <c r="C258" s="928" t="s">
        <v>631</v>
      </c>
      <c r="D258" s="929">
        <v>3611</v>
      </c>
      <c r="E258" s="929">
        <v>3544</v>
      </c>
      <c r="F258" s="929">
        <v>3630</v>
      </c>
      <c r="G258" s="929">
        <v>3668</v>
      </c>
      <c r="H258" s="929">
        <v>3535</v>
      </c>
      <c r="I258" s="929">
        <v>3612</v>
      </c>
      <c r="J258" s="929">
        <v>3653</v>
      </c>
      <c r="K258" s="929">
        <v>3652</v>
      </c>
      <c r="L258" s="929">
        <v>3658</v>
      </c>
      <c r="M258" s="929">
        <v>3628</v>
      </c>
      <c r="N258" s="929">
        <v>3647</v>
      </c>
      <c r="O258" s="929">
        <v>3647</v>
      </c>
      <c r="P258" s="495">
        <v>3623.75</v>
      </c>
      <c r="Q258" s="253"/>
    </row>
    <row r="259" spans="2:17" x14ac:dyDescent="0.2">
      <c r="B259" s="927">
        <v>10402</v>
      </c>
      <c r="C259" s="928" t="s">
        <v>632</v>
      </c>
      <c r="D259" s="929">
        <v>420</v>
      </c>
      <c r="E259" s="929">
        <v>424</v>
      </c>
      <c r="F259" s="929">
        <v>438</v>
      </c>
      <c r="G259" s="929">
        <v>438</v>
      </c>
      <c r="H259" s="929">
        <v>406</v>
      </c>
      <c r="I259" s="929">
        <v>399</v>
      </c>
      <c r="J259" s="929">
        <v>404</v>
      </c>
      <c r="K259" s="929">
        <v>416</v>
      </c>
      <c r="L259" s="929">
        <v>417</v>
      </c>
      <c r="M259" s="929">
        <v>422</v>
      </c>
      <c r="N259" s="929">
        <v>420</v>
      </c>
      <c r="O259" s="929">
        <v>430</v>
      </c>
      <c r="P259" s="495">
        <v>419.5</v>
      </c>
      <c r="Q259" s="253"/>
    </row>
    <row r="260" spans="2:17" x14ac:dyDescent="0.2">
      <c r="B260" s="927">
        <v>10403</v>
      </c>
      <c r="C260" s="928" t="s">
        <v>633</v>
      </c>
      <c r="D260" s="929">
        <v>2690</v>
      </c>
      <c r="E260" s="929">
        <v>2658</v>
      </c>
      <c r="F260" s="929">
        <v>2725</v>
      </c>
      <c r="G260" s="929">
        <v>2723</v>
      </c>
      <c r="H260" s="929">
        <v>2691</v>
      </c>
      <c r="I260" s="929">
        <v>2686</v>
      </c>
      <c r="J260" s="929">
        <v>2678</v>
      </c>
      <c r="K260" s="929">
        <v>2694</v>
      </c>
      <c r="L260" s="929">
        <v>2708</v>
      </c>
      <c r="M260" s="929">
        <v>2756</v>
      </c>
      <c r="N260" s="929">
        <v>2770</v>
      </c>
      <c r="O260" s="929">
        <v>2748</v>
      </c>
      <c r="P260" s="495">
        <v>2710.5833333333335</v>
      </c>
      <c r="Q260" s="253"/>
    </row>
    <row r="261" spans="2:17" x14ac:dyDescent="0.2">
      <c r="B261" s="927">
        <v>10107</v>
      </c>
      <c r="C261" s="928" t="s">
        <v>634</v>
      </c>
      <c r="D261" s="929">
        <v>3262</v>
      </c>
      <c r="E261" s="929">
        <v>3212</v>
      </c>
      <c r="F261" s="929">
        <v>3273</v>
      </c>
      <c r="G261" s="929">
        <v>3297</v>
      </c>
      <c r="H261" s="929">
        <v>3296</v>
      </c>
      <c r="I261" s="929">
        <v>3292</v>
      </c>
      <c r="J261" s="929">
        <v>3345</v>
      </c>
      <c r="K261" s="929">
        <v>3341</v>
      </c>
      <c r="L261" s="929">
        <v>3349</v>
      </c>
      <c r="M261" s="929">
        <v>3335</v>
      </c>
      <c r="N261" s="929">
        <v>3364</v>
      </c>
      <c r="O261" s="929">
        <v>3367</v>
      </c>
      <c r="P261" s="495">
        <v>3311.0833333333335</v>
      </c>
      <c r="Q261" s="253"/>
    </row>
    <row r="262" spans="2:17" x14ac:dyDescent="0.2">
      <c r="B262" s="927">
        <v>10106</v>
      </c>
      <c r="C262" s="928" t="s">
        <v>635</v>
      </c>
      <c r="D262" s="929">
        <v>4230</v>
      </c>
      <c r="E262" s="929">
        <v>4191</v>
      </c>
      <c r="F262" s="929">
        <v>4248</v>
      </c>
      <c r="G262" s="929">
        <v>4196</v>
      </c>
      <c r="H262" s="929">
        <v>4187</v>
      </c>
      <c r="I262" s="929">
        <v>4163</v>
      </c>
      <c r="J262" s="929">
        <v>4173</v>
      </c>
      <c r="K262" s="929">
        <v>4174</v>
      </c>
      <c r="L262" s="929">
        <v>4169</v>
      </c>
      <c r="M262" s="929">
        <v>4203</v>
      </c>
      <c r="N262" s="929">
        <v>4242</v>
      </c>
      <c r="O262" s="929">
        <v>4289</v>
      </c>
      <c r="P262" s="495">
        <v>4205.416666666667</v>
      </c>
      <c r="Q262" s="253"/>
    </row>
    <row r="263" spans="2:17" x14ac:dyDescent="0.2">
      <c r="B263" s="927">
        <v>10108</v>
      </c>
      <c r="C263" s="928" t="s">
        <v>636</v>
      </c>
      <c r="D263" s="929">
        <v>3663</v>
      </c>
      <c r="E263" s="929">
        <v>3608</v>
      </c>
      <c r="F263" s="929">
        <v>3672</v>
      </c>
      <c r="G263" s="929">
        <v>3718</v>
      </c>
      <c r="H263" s="929">
        <v>3611</v>
      </c>
      <c r="I263" s="929">
        <v>3592</v>
      </c>
      <c r="J263" s="929">
        <v>3598</v>
      </c>
      <c r="K263" s="929">
        <v>3596</v>
      </c>
      <c r="L263" s="929">
        <v>3592</v>
      </c>
      <c r="M263" s="929">
        <v>3617</v>
      </c>
      <c r="N263" s="929">
        <v>3642</v>
      </c>
      <c r="O263" s="929">
        <v>3692</v>
      </c>
      <c r="P263" s="495">
        <v>3633.4166666666665</v>
      </c>
      <c r="Q263" s="253"/>
    </row>
    <row r="264" spans="2:17" x14ac:dyDescent="0.2">
      <c r="B264" s="927">
        <v>10301</v>
      </c>
      <c r="C264" s="928" t="s">
        <v>637</v>
      </c>
      <c r="D264" s="929">
        <v>19201</v>
      </c>
      <c r="E264" s="929">
        <v>18859</v>
      </c>
      <c r="F264" s="929">
        <v>18743</v>
      </c>
      <c r="G264" s="929">
        <v>18640</v>
      </c>
      <c r="H264" s="929">
        <v>18171</v>
      </c>
      <c r="I264" s="929">
        <v>17787</v>
      </c>
      <c r="J264" s="929">
        <v>17588</v>
      </c>
      <c r="K264" s="929">
        <v>17574</v>
      </c>
      <c r="L264" s="929">
        <v>17527</v>
      </c>
      <c r="M264" s="929">
        <v>17459</v>
      </c>
      <c r="N264" s="929">
        <v>17322</v>
      </c>
      <c r="O264" s="929">
        <v>17220</v>
      </c>
      <c r="P264" s="495">
        <v>18007.583333333332</v>
      </c>
      <c r="Q264" s="253"/>
    </row>
    <row r="265" spans="2:17" x14ac:dyDescent="0.2">
      <c r="B265" s="927">
        <v>10404</v>
      </c>
      <c r="C265" s="928" t="s">
        <v>638</v>
      </c>
      <c r="D265" s="929">
        <v>252</v>
      </c>
      <c r="E265" s="929">
        <v>260</v>
      </c>
      <c r="F265" s="929">
        <v>255</v>
      </c>
      <c r="G265" s="929">
        <v>250</v>
      </c>
      <c r="H265" s="929">
        <v>258</v>
      </c>
      <c r="I265" s="929">
        <v>260</v>
      </c>
      <c r="J265" s="929">
        <v>269</v>
      </c>
      <c r="K265" s="929">
        <v>276</v>
      </c>
      <c r="L265" s="929">
        <v>279</v>
      </c>
      <c r="M265" s="929">
        <v>273</v>
      </c>
      <c r="N265" s="929">
        <v>271</v>
      </c>
      <c r="O265" s="929">
        <v>281</v>
      </c>
      <c r="P265" s="495">
        <v>265.33333333333331</v>
      </c>
      <c r="Q265" s="253"/>
    </row>
    <row r="266" spans="2:17" x14ac:dyDescent="0.2">
      <c r="B266" s="927">
        <v>10101</v>
      </c>
      <c r="C266" s="928" t="s">
        <v>639</v>
      </c>
      <c r="D266" s="929">
        <v>30941</v>
      </c>
      <c r="E266" s="929">
        <v>30693</v>
      </c>
      <c r="F266" s="929">
        <v>31193</v>
      </c>
      <c r="G266" s="929">
        <v>31252</v>
      </c>
      <c r="H266" s="929">
        <v>30867</v>
      </c>
      <c r="I266" s="929">
        <v>30682</v>
      </c>
      <c r="J266" s="929">
        <v>30870</v>
      </c>
      <c r="K266" s="929">
        <v>30879</v>
      </c>
      <c r="L266" s="929">
        <v>30981</v>
      </c>
      <c r="M266" s="929">
        <v>30952</v>
      </c>
      <c r="N266" s="929">
        <v>31151</v>
      </c>
      <c r="O266" s="929">
        <v>32042</v>
      </c>
      <c r="P266" s="495">
        <v>31041.916666666668</v>
      </c>
      <c r="Q266" s="253"/>
    </row>
    <row r="267" spans="2:17" x14ac:dyDescent="0.2">
      <c r="B267" s="927">
        <v>10302</v>
      </c>
      <c r="C267" s="928" t="s">
        <v>640</v>
      </c>
      <c r="D267" s="929">
        <v>1860</v>
      </c>
      <c r="E267" s="929">
        <v>1828</v>
      </c>
      <c r="F267" s="929">
        <v>1876</v>
      </c>
      <c r="G267" s="929">
        <v>1932</v>
      </c>
      <c r="H267" s="929">
        <v>1883</v>
      </c>
      <c r="I267" s="929">
        <v>1883</v>
      </c>
      <c r="J267" s="929">
        <v>1906</v>
      </c>
      <c r="K267" s="929">
        <v>1925</v>
      </c>
      <c r="L267" s="929">
        <v>1935</v>
      </c>
      <c r="M267" s="929">
        <v>1943</v>
      </c>
      <c r="N267" s="929">
        <v>1954</v>
      </c>
      <c r="O267" s="929">
        <v>1952</v>
      </c>
      <c r="P267" s="495">
        <v>1906.4166666666667</v>
      </c>
      <c r="Q267" s="253"/>
    </row>
    <row r="268" spans="2:17" x14ac:dyDescent="0.2">
      <c r="B268" s="927">
        <v>10109</v>
      </c>
      <c r="C268" s="928" t="s">
        <v>641</v>
      </c>
      <c r="D268" s="929">
        <v>4339</v>
      </c>
      <c r="E268" s="929">
        <v>4291</v>
      </c>
      <c r="F268" s="929">
        <v>4341</v>
      </c>
      <c r="G268" s="929">
        <v>4363</v>
      </c>
      <c r="H268" s="929">
        <v>4324</v>
      </c>
      <c r="I268" s="929">
        <v>4263</v>
      </c>
      <c r="J268" s="929">
        <v>4323</v>
      </c>
      <c r="K268" s="929">
        <v>4330</v>
      </c>
      <c r="L268" s="929">
        <v>4376</v>
      </c>
      <c r="M268" s="929">
        <v>4398</v>
      </c>
      <c r="N268" s="929">
        <v>4425</v>
      </c>
      <c r="O268" s="929">
        <v>4481</v>
      </c>
      <c r="P268" s="495">
        <v>4354.5</v>
      </c>
      <c r="Q268" s="253"/>
    </row>
    <row r="269" spans="2:17" x14ac:dyDescent="0.2">
      <c r="B269" s="927">
        <v>10206</v>
      </c>
      <c r="C269" s="928" t="s">
        <v>642</v>
      </c>
      <c r="D269" s="929">
        <v>1032</v>
      </c>
      <c r="E269" s="929">
        <v>1025</v>
      </c>
      <c r="F269" s="929">
        <v>1025</v>
      </c>
      <c r="G269" s="929">
        <v>1033</v>
      </c>
      <c r="H269" s="929">
        <v>1001</v>
      </c>
      <c r="I269" s="929">
        <v>1023</v>
      </c>
      <c r="J269" s="929">
        <v>1009</v>
      </c>
      <c r="K269" s="929">
        <v>1007</v>
      </c>
      <c r="L269" s="929">
        <v>1032</v>
      </c>
      <c r="M269" s="929">
        <v>1045</v>
      </c>
      <c r="N269" s="929">
        <v>1045</v>
      </c>
      <c r="O269" s="929">
        <v>1056</v>
      </c>
      <c r="P269" s="495">
        <v>1027.75</v>
      </c>
      <c r="Q269" s="253"/>
    </row>
    <row r="270" spans="2:17" x14ac:dyDescent="0.2">
      <c r="B270" s="927">
        <v>10303</v>
      </c>
      <c r="C270" s="928" t="s">
        <v>643</v>
      </c>
      <c r="D270" s="929">
        <v>3901</v>
      </c>
      <c r="E270" s="929">
        <v>3847</v>
      </c>
      <c r="F270" s="929">
        <v>3944</v>
      </c>
      <c r="G270" s="929">
        <v>3979</v>
      </c>
      <c r="H270" s="929">
        <v>3899</v>
      </c>
      <c r="I270" s="929">
        <v>3917</v>
      </c>
      <c r="J270" s="929">
        <v>3875</v>
      </c>
      <c r="K270" s="929">
        <v>3877</v>
      </c>
      <c r="L270" s="929">
        <v>3885</v>
      </c>
      <c r="M270" s="929">
        <v>3960</v>
      </c>
      <c r="N270" s="929">
        <v>3889</v>
      </c>
      <c r="O270" s="929">
        <v>3887</v>
      </c>
      <c r="P270" s="495">
        <v>3905</v>
      </c>
      <c r="Q270" s="253"/>
    </row>
    <row r="271" spans="2:17" x14ac:dyDescent="0.2">
      <c r="B271" s="927">
        <v>10304</v>
      </c>
      <c r="C271" s="928" t="s">
        <v>644</v>
      </c>
      <c r="D271" s="929">
        <v>1316</v>
      </c>
      <c r="E271" s="929">
        <v>1305</v>
      </c>
      <c r="F271" s="929">
        <v>1311</v>
      </c>
      <c r="G271" s="929">
        <v>1317</v>
      </c>
      <c r="H271" s="929">
        <v>1312</v>
      </c>
      <c r="I271" s="929">
        <v>1299</v>
      </c>
      <c r="J271" s="929">
        <v>1310</v>
      </c>
      <c r="K271" s="929">
        <v>1310</v>
      </c>
      <c r="L271" s="929">
        <v>1330</v>
      </c>
      <c r="M271" s="929">
        <v>1364</v>
      </c>
      <c r="N271" s="929">
        <v>1372</v>
      </c>
      <c r="O271" s="929">
        <v>1374</v>
      </c>
      <c r="P271" s="495">
        <v>1326.6666666666667</v>
      </c>
      <c r="Q271" s="253"/>
    </row>
    <row r="272" spans="2:17" x14ac:dyDescent="0.2">
      <c r="B272" s="927">
        <v>10207</v>
      </c>
      <c r="C272" s="928" t="s">
        <v>645</v>
      </c>
      <c r="D272" s="929">
        <v>1571</v>
      </c>
      <c r="E272" s="929">
        <v>1571</v>
      </c>
      <c r="F272" s="929">
        <v>1597</v>
      </c>
      <c r="G272" s="929">
        <v>1590</v>
      </c>
      <c r="H272" s="929">
        <v>1560</v>
      </c>
      <c r="I272" s="929">
        <v>1560</v>
      </c>
      <c r="J272" s="929">
        <v>1547</v>
      </c>
      <c r="K272" s="929">
        <v>1545</v>
      </c>
      <c r="L272" s="929">
        <v>1576</v>
      </c>
      <c r="M272" s="929">
        <v>1587</v>
      </c>
      <c r="N272" s="929">
        <v>1584</v>
      </c>
      <c r="O272" s="929">
        <v>1603</v>
      </c>
      <c r="P272" s="495">
        <v>1574.25</v>
      </c>
      <c r="Q272" s="253"/>
    </row>
    <row r="273" spans="2:17" x14ac:dyDescent="0.2">
      <c r="B273" s="927">
        <v>10208</v>
      </c>
      <c r="C273" s="928" t="s">
        <v>646</v>
      </c>
      <c r="D273" s="929">
        <v>7691</v>
      </c>
      <c r="E273" s="929">
        <v>7596</v>
      </c>
      <c r="F273" s="929">
        <v>7745</v>
      </c>
      <c r="G273" s="929">
        <v>7900</v>
      </c>
      <c r="H273" s="929">
        <v>7633</v>
      </c>
      <c r="I273" s="929">
        <v>7653</v>
      </c>
      <c r="J273" s="929">
        <v>7721</v>
      </c>
      <c r="K273" s="929">
        <v>7745</v>
      </c>
      <c r="L273" s="929">
        <v>7748</v>
      </c>
      <c r="M273" s="929">
        <v>7727</v>
      </c>
      <c r="N273" s="929">
        <v>7761</v>
      </c>
      <c r="O273" s="929">
        <v>7759</v>
      </c>
      <c r="P273" s="495">
        <v>7723.25</v>
      </c>
      <c r="Q273" s="253"/>
    </row>
    <row r="274" spans="2:17" x14ac:dyDescent="0.2">
      <c r="B274" s="927">
        <v>10209</v>
      </c>
      <c r="C274" s="928" t="s">
        <v>647</v>
      </c>
      <c r="D274" s="929">
        <v>2318</v>
      </c>
      <c r="E274" s="929">
        <v>2306</v>
      </c>
      <c r="F274" s="929">
        <v>2342</v>
      </c>
      <c r="G274" s="929">
        <v>2350</v>
      </c>
      <c r="H274" s="929">
        <v>2300</v>
      </c>
      <c r="I274" s="929">
        <v>2290</v>
      </c>
      <c r="J274" s="929">
        <v>2283</v>
      </c>
      <c r="K274" s="929">
        <v>2279</v>
      </c>
      <c r="L274" s="929">
        <v>2296</v>
      </c>
      <c r="M274" s="929">
        <v>2308</v>
      </c>
      <c r="N274" s="929">
        <v>2326</v>
      </c>
      <c r="O274" s="929">
        <v>2360</v>
      </c>
      <c r="P274" s="495">
        <v>2313.1666666666665</v>
      </c>
      <c r="Q274" s="253"/>
    </row>
    <row r="275" spans="2:17" x14ac:dyDescent="0.2">
      <c r="B275" s="927">
        <v>10210</v>
      </c>
      <c r="C275" s="928" t="s">
        <v>648</v>
      </c>
      <c r="D275" s="929">
        <v>1490</v>
      </c>
      <c r="E275" s="929">
        <v>1452</v>
      </c>
      <c r="F275" s="929">
        <v>1485</v>
      </c>
      <c r="G275" s="929">
        <v>1482</v>
      </c>
      <c r="H275" s="929">
        <v>1489</v>
      </c>
      <c r="I275" s="929">
        <v>1502</v>
      </c>
      <c r="J275" s="929">
        <v>1491</v>
      </c>
      <c r="K275" s="929">
        <v>1493</v>
      </c>
      <c r="L275" s="929">
        <v>1475</v>
      </c>
      <c r="M275" s="929">
        <v>1471</v>
      </c>
      <c r="N275" s="929">
        <v>1501</v>
      </c>
      <c r="O275" s="929">
        <v>1501</v>
      </c>
      <c r="P275" s="495">
        <v>1486</v>
      </c>
      <c r="Q275" s="253"/>
    </row>
    <row r="276" spans="2:17" x14ac:dyDescent="0.2">
      <c r="B276" s="927">
        <v>10305</v>
      </c>
      <c r="C276" s="928" t="s">
        <v>649</v>
      </c>
      <c r="D276" s="929">
        <v>2856</v>
      </c>
      <c r="E276" s="929">
        <v>2819</v>
      </c>
      <c r="F276" s="929">
        <v>2884</v>
      </c>
      <c r="G276" s="929">
        <v>2917</v>
      </c>
      <c r="H276" s="929">
        <v>2891</v>
      </c>
      <c r="I276" s="929">
        <v>2912</v>
      </c>
      <c r="J276" s="929">
        <v>2921</v>
      </c>
      <c r="K276" s="929">
        <v>2927</v>
      </c>
      <c r="L276" s="929">
        <v>2954</v>
      </c>
      <c r="M276" s="929">
        <v>2960</v>
      </c>
      <c r="N276" s="929">
        <v>2955</v>
      </c>
      <c r="O276" s="929">
        <v>2971</v>
      </c>
      <c r="P276" s="495">
        <v>2913.9166666666665</v>
      </c>
      <c r="Q276" s="253"/>
    </row>
    <row r="277" spans="2:17" x14ac:dyDescent="0.2">
      <c r="B277" s="927">
        <v>10306</v>
      </c>
      <c r="C277" s="928" t="s">
        <v>650</v>
      </c>
      <c r="D277" s="929">
        <v>2376</v>
      </c>
      <c r="E277" s="929">
        <v>2343</v>
      </c>
      <c r="F277" s="929">
        <v>2357</v>
      </c>
      <c r="G277" s="929">
        <v>2340</v>
      </c>
      <c r="H277" s="929">
        <v>2332</v>
      </c>
      <c r="I277" s="929">
        <v>2317</v>
      </c>
      <c r="J277" s="929">
        <v>2340</v>
      </c>
      <c r="K277" s="929">
        <v>2336</v>
      </c>
      <c r="L277" s="929">
        <v>2342</v>
      </c>
      <c r="M277" s="929">
        <v>2319</v>
      </c>
      <c r="N277" s="929">
        <v>2320</v>
      </c>
      <c r="O277" s="929">
        <v>2351</v>
      </c>
      <c r="P277" s="495">
        <v>2339.4166666666665</v>
      </c>
      <c r="Q277" s="253"/>
    </row>
    <row r="278" spans="2:17" x14ac:dyDescent="0.2">
      <c r="B278" s="927">
        <v>10307</v>
      </c>
      <c r="C278" s="928" t="s">
        <v>651</v>
      </c>
      <c r="D278" s="929">
        <v>2369</v>
      </c>
      <c r="E278" s="929">
        <v>2326</v>
      </c>
      <c r="F278" s="929">
        <v>2344</v>
      </c>
      <c r="G278" s="929">
        <v>2349</v>
      </c>
      <c r="H278" s="929">
        <v>2345</v>
      </c>
      <c r="I278" s="929">
        <v>2356</v>
      </c>
      <c r="J278" s="929">
        <v>2354</v>
      </c>
      <c r="K278" s="929">
        <v>2380</v>
      </c>
      <c r="L278" s="929">
        <v>2382</v>
      </c>
      <c r="M278" s="929">
        <v>2365</v>
      </c>
      <c r="N278" s="929">
        <v>2394</v>
      </c>
      <c r="O278" s="929">
        <v>2390</v>
      </c>
      <c r="P278" s="495">
        <v>2362.8333333333335</v>
      </c>
      <c r="Q278" s="253"/>
    </row>
    <row r="279" spans="2:17" x14ac:dyDescent="0.2">
      <c r="B279" s="927">
        <v>11201</v>
      </c>
      <c r="C279" s="928" t="s">
        <v>652</v>
      </c>
      <c r="D279" s="929">
        <v>5681</v>
      </c>
      <c r="E279" s="929">
        <v>5571</v>
      </c>
      <c r="F279" s="929">
        <v>5580</v>
      </c>
      <c r="G279" s="929">
        <v>5610</v>
      </c>
      <c r="H279" s="929">
        <v>5545</v>
      </c>
      <c r="I279" s="929">
        <v>5546</v>
      </c>
      <c r="J279" s="929">
        <v>5608</v>
      </c>
      <c r="K279" s="929">
        <v>5615</v>
      </c>
      <c r="L279" s="929">
        <v>5622</v>
      </c>
      <c r="M279" s="929">
        <v>5695</v>
      </c>
      <c r="N279" s="929">
        <v>5692</v>
      </c>
      <c r="O279" s="929">
        <v>5776</v>
      </c>
      <c r="P279" s="495">
        <v>5628.416666666667</v>
      </c>
      <c r="Q279" s="253"/>
    </row>
    <row r="280" spans="2:17" x14ac:dyDescent="0.2">
      <c r="B280" s="927">
        <v>11401</v>
      </c>
      <c r="C280" s="928" t="s">
        <v>653</v>
      </c>
      <c r="D280" s="929">
        <v>724</v>
      </c>
      <c r="E280" s="929">
        <v>725</v>
      </c>
      <c r="F280" s="929">
        <v>750</v>
      </c>
      <c r="G280" s="929">
        <v>751</v>
      </c>
      <c r="H280" s="929">
        <v>758</v>
      </c>
      <c r="I280" s="929">
        <v>748</v>
      </c>
      <c r="J280" s="929">
        <v>749</v>
      </c>
      <c r="K280" s="929">
        <v>734</v>
      </c>
      <c r="L280" s="929">
        <v>730</v>
      </c>
      <c r="M280" s="929">
        <v>754</v>
      </c>
      <c r="N280" s="929">
        <v>752</v>
      </c>
      <c r="O280" s="929">
        <v>753</v>
      </c>
      <c r="P280" s="495">
        <v>744</v>
      </c>
      <c r="Q280" s="253"/>
    </row>
    <row r="281" spans="2:17" x14ac:dyDescent="0.2">
      <c r="B281" s="927">
        <v>11202</v>
      </c>
      <c r="C281" s="928" t="s">
        <v>654</v>
      </c>
      <c r="D281" s="929">
        <v>1263</v>
      </c>
      <c r="E281" s="929">
        <v>1238</v>
      </c>
      <c r="F281" s="929">
        <v>1244</v>
      </c>
      <c r="G281" s="929">
        <v>1233</v>
      </c>
      <c r="H281" s="929">
        <v>1261</v>
      </c>
      <c r="I281" s="929">
        <v>1249</v>
      </c>
      <c r="J281" s="929">
        <v>1237</v>
      </c>
      <c r="K281" s="929">
        <v>1223</v>
      </c>
      <c r="L281" s="929">
        <v>1243</v>
      </c>
      <c r="M281" s="929">
        <v>1230</v>
      </c>
      <c r="N281" s="929">
        <v>1239</v>
      </c>
      <c r="O281" s="929">
        <v>1269</v>
      </c>
      <c r="P281" s="495">
        <v>1244.0833333333333</v>
      </c>
      <c r="Q281" s="253"/>
    </row>
    <row r="282" spans="2:17" x14ac:dyDescent="0.2">
      <c r="B282" s="927">
        <v>11301</v>
      </c>
      <c r="C282" s="928" t="s">
        <v>655</v>
      </c>
      <c r="D282" s="929">
        <v>665</v>
      </c>
      <c r="E282" s="929">
        <v>655</v>
      </c>
      <c r="F282" s="929">
        <v>659</v>
      </c>
      <c r="G282" s="929">
        <v>789</v>
      </c>
      <c r="H282" s="929">
        <v>660</v>
      </c>
      <c r="I282" s="929">
        <v>656</v>
      </c>
      <c r="J282" s="929">
        <v>666</v>
      </c>
      <c r="K282" s="929">
        <v>654</v>
      </c>
      <c r="L282" s="929">
        <v>666</v>
      </c>
      <c r="M282" s="929">
        <v>680</v>
      </c>
      <c r="N282" s="929">
        <v>676</v>
      </c>
      <c r="O282" s="929">
        <v>679</v>
      </c>
      <c r="P282" s="495">
        <v>675.41666666666663</v>
      </c>
      <c r="Q282" s="253"/>
    </row>
    <row r="283" spans="2:17" x14ac:dyDescent="0.2">
      <c r="B283" s="927">
        <v>11101</v>
      </c>
      <c r="C283" s="928" t="s">
        <v>656</v>
      </c>
      <c r="D283" s="929">
        <v>8792</v>
      </c>
      <c r="E283" s="929">
        <v>8761</v>
      </c>
      <c r="F283" s="929">
        <v>8909</v>
      </c>
      <c r="G283" s="929">
        <v>8887</v>
      </c>
      <c r="H283" s="929">
        <v>8846</v>
      </c>
      <c r="I283" s="929">
        <v>8822</v>
      </c>
      <c r="J283" s="929">
        <v>8862</v>
      </c>
      <c r="K283" s="929">
        <v>8831</v>
      </c>
      <c r="L283" s="929">
        <v>8827</v>
      </c>
      <c r="M283" s="929">
        <v>8804</v>
      </c>
      <c r="N283" s="929">
        <v>8866</v>
      </c>
      <c r="O283" s="929">
        <v>8966</v>
      </c>
      <c r="P283" s="495">
        <v>8847.75</v>
      </c>
      <c r="Q283" s="253"/>
    </row>
    <row r="284" spans="2:17" x14ac:dyDescent="0.2">
      <c r="B284" s="927">
        <v>11203</v>
      </c>
      <c r="C284" s="928" t="s">
        <v>657</v>
      </c>
      <c r="D284" s="929">
        <v>497</v>
      </c>
      <c r="E284" s="929">
        <v>471</v>
      </c>
      <c r="F284" s="929">
        <v>516</v>
      </c>
      <c r="G284" s="929">
        <v>500</v>
      </c>
      <c r="H284" s="929">
        <v>492</v>
      </c>
      <c r="I284" s="929">
        <v>496</v>
      </c>
      <c r="J284" s="929">
        <v>497</v>
      </c>
      <c r="K284" s="929">
        <v>504</v>
      </c>
      <c r="L284" s="929">
        <v>502</v>
      </c>
      <c r="M284" s="929">
        <v>501</v>
      </c>
      <c r="N284" s="929">
        <v>514</v>
      </c>
      <c r="O284" s="929">
        <v>510</v>
      </c>
      <c r="P284" s="495">
        <v>500</v>
      </c>
      <c r="Q284" s="253"/>
    </row>
    <row r="285" spans="2:17" x14ac:dyDescent="0.2">
      <c r="B285" s="927">
        <v>11102</v>
      </c>
      <c r="C285" s="928" t="s">
        <v>658</v>
      </c>
      <c r="D285" s="929">
        <v>185</v>
      </c>
      <c r="E285" s="929">
        <v>184</v>
      </c>
      <c r="F285" s="929">
        <v>182</v>
      </c>
      <c r="G285" s="929">
        <v>186</v>
      </c>
      <c r="H285" s="929">
        <v>186</v>
      </c>
      <c r="I285" s="929">
        <v>181</v>
      </c>
      <c r="J285" s="929">
        <v>176</v>
      </c>
      <c r="K285" s="929">
        <v>176</v>
      </c>
      <c r="L285" s="929">
        <v>179</v>
      </c>
      <c r="M285" s="929">
        <v>180</v>
      </c>
      <c r="N285" s="929">
        <v>180</v>
      </c>
      <c r="O285" s="929">
        <v>178</v>
      </c>
      <c r="P285" s="495">
        <v>181.08333333333334</v>
      </c>
      <c r="Q285" s="253"/>
    </row>
    <row r="286" spans="2:17" x14ac:dyDescent="0.2">
      <c r="B286" s="927">
        <v>11302</v>
      </c>
      <c r="C286" s="928" t="s">
        <v>659</v>
      </c>
      <c r="D286" s="929">
        <v>143</v>
      </c>
      <c r="E286" s="929">
        <v>142</v>
      </c>
      <c r="F286" s="929">
        <v>149</v>
      </c>
      <c r="G286" s="929">
        <v>152</v>
      </c>
      <c r="H286" s="929">
        <v>153</v>
      </c>
      <c r="I286" s="929">
        <v>149</v>
      </c>
      <c r="J286" s="929">
        <v>144</v>
      </c>
      <c r="K286" s="929">
        <v>145</v>
      </c>
      <c r="L286" s="929">
        <v>148</v>
      </c>
      <c r="M286" s="929">
        <v>145</v>
      </c>
      <c r="N286" s="929">
        <v>145</v>
      </c>
      <c r="O286" s="929">
        <v>141</v>
      </c>
      <c r="P286" s="495">
        <v>146.33333333333334</v>
      </c>
      <c r="Q286" s="253"/>
    </row>
    <row r="287" spans="2:17" x14ac:dyDescent="0.2">
      <c r="B287" s="927">
        <v>11402</v>
      </c>
      <c r="C287" s="928" t="s">
        <v>660</v>
      </c>
      <c r="D287" s="929">
        <v>495</v>
      </c>
      <c r="E287" s="929">
        <v>477</v>
      </c>
      <c r="F287" s="929">
        <v>464</v>
      </c>
      <c r="G287" s="929">
        <v>482</v>
      </c>
      <c r="H287" s="929">
        <v>460</v>
      </c>
      <c r="I287" s="929">
        <v>467</v>
      </c>
      <c r="J287" s="929">
        <v>474</v>
      </c>
      <c r="K287" s="929">
        <v>471</v>
      </c>
      <c r="L287" s="929">
        <v>475</v>
      </c>
      <c r="M287" s="929">
        <v>482</v>
      </c>
      <c r="N287" s="929">
        <v>493</v>
      </c>
      <c r="O287" s="929">
        <v>496</v>
      </c>
      <c r="P287" s="495">
        <v>478</v>
      </c>
      <c r="Q287" s="253"/>
    </row>
    <row r="288" spans="2:17" x14ac:dyDescent="0.2">
      <c r="B288" s="927">
        <v>11303</v>
      </c>
      <c r="C288" s="928" t="s">
        <v>661</v>
      </c>
      <c r="D288" s="929">
        <v>82</v>
      </c>
      <c r="E288" s="929">
        <v>82</v>
      </c>
      <c r="F288" s="929">
        <v>87</v>
      </c>
      <c r="G288" s="929">
        <v>86</v>
      </c>
      <c r="H288" s="929">
        <v>87</v>
      </c>
      <c r="I288" s="929">
        <v>81</v>
      </c>
      <c r="J288" s="929">
        <v>81</v>
      </c>
      <c r="K288" s="929">
        <v>85</v>
      </c>
      <c r="L288" s="929">
        <v>90</v>
      </c>
      <c r="M288" s="929">
        <v>90</v>
      </c>
      <c r="N288" s="929">
        <v>94</v>
      </c>
      <c r="O288" s="929">
        <v>91</v>
      </c>
      <c r="P288" s="495">
        <v>86.333333333333329</v>
      </c>
      <c r="Q288" s="253"/>
    </row>
    <row r="289" spans="2:17" x14ac:dyDescent="0.2">
      <c r="B289" s="927">
        <v>12202</v>
      </c>
      <c r="C289" s="928" t="s">
        <v>662</v>
      </c>
      <c r="D289" s="929">
        <v>0</v>
      </c>
      <c r="E289" s="929">
        <v>0</v>
      </c>
      <c r="F289" s="929">
        <v>0</v>
      </c>
      <c r="G289" s="929">
        <v>0</v>
      </c>
      <c r="H289" s="929">
        <v>0</v>
      </c>
      <c r="I289" s="929">
        <v>0</v>
      </c>
      <c r="J289" s="929">
        <v>0</v>
      </c>
      <c r="K289" s="929">
        <v>0</v>
      </c>
      <c r="L289" s="929">
        <v>0</v>
      </c>
      <c r="M289" s="929">
        <v>0</v>
      </c>
      <c r="N289" s="929">
        <v>0</v>
      </c>
      <c r="O289" s="929">
        <v>0</v>
      </c>
      <c r="P289" s="495">
        <v>0</v>
      </c>
      <c r="Q289" s="253"/>
    </row>
    <row r="290" spans="2:17" x14ac:dyDescent="0.2">
      <c r="B290" s="927">
        <v>12201</v>
      </c>
      <c r="C290" s="928" t="s">
        <v>663</v>
      </c>
      <c r="D290" s="929">
        <v>114</v>
      </c>
      <c r="E290" s="929">
        <v>113</v>
      </c>
      <c r="F290" s="929">
        <v>114</v>
      </c>
      <c r="G290" s="929">
        <v>118</v>
      </c>
      <c r="H290" s="929">
        <v>120</v>
      </c>
      <c r="I290" s="929">
        <v>124</v>
      </c>
      <c r="J290" s="929">
        <v>119</v>
      </c>
      <c r="K290" s="929">
        <v>113</v>
      </c>
      <c r="L290" s="929">
        <v>105</v>
      </c>
      <c r="M290" s="929">
        <v>102</v>
      </c>
      <c r="N290" s="929">
        <v>108</v>
      </c>
      <c r="O290" s="929">
        <v>106</v>
      </c>
      <c r="P290" s="495">
        <v>113</v>
      </c>
      <c r="Q290" s="253"/>
    </row>
    <row r="291" spans="2:17" x14ac:dyDescent="0.2">
      <c r="B291" s="927">
        <v>12102</v>
      </c>
      <c r="C291" s="928" t="s">
        <v>664</v>
      </c>
      <c r="D291" s="929">
        <v>1</v>
      </c>
      <c r="E291" s="929">
        <v>1</v>
      </c>
      <c r="F291" s="929">
        <v>1</v>
      </c>
      <c r="G291" s="929">
        <v>1</v>
      </c>
      <c r="H291" s="929">
        <v>1</v>
      </c>
      <c r="I291" s="929">
        <v>1</v>
      </c>
      <c r="J291" s="929">
        <v>1</v>
      </c>
      <c r="K291" s="929">
        <v>1</v>
      </c>
      <c r="L291" s="929">
        <v>1</v>
      </c>
      <c r="M291" s="929">
        <v>1</v>
      </c>
      <c r="N291" s="929">
        <v>1</v>
      </c>
      <c r="O291" s="929">
        <v>1</v>
      </c>
      <c r="P291" s="495">
        <v>1</v>
      </c>
      <c r="Q291" s="253"/>
    </row>
    <row r="292" spans="2:17" x14ac:dyDescent="0.2">
      <c r="B292" s="927">
        <v>12301</v>
      </c>
      <c r="C292" s="928" t="s">
        <v>665</v>
      </c>
      <c r="D292" s="929">
        <v>583</v>
      </c>
      <c r="E292" s="929">
        <v>582</v>
      </c>
      <c r="F292" s="929">
        <v>571</v>
      </c>
      <c r="G292" s="929">
        <v>570</v>
      </c>
      <c r="H292" s="929">
        <v>570</v>
      </c>
      <c r="I292" s="929">
        <v>559</v>
      </c>
      <c r="J292" s="929">
        <v>561</v>
      </c>
      <c r="K292" s="929">
        <v>554</v>
      </c>
      <c r="L292" s="929">
        <v>550</v>
      </c>
      <c r="M292" s="929">
        <v>554</v>
      </c>
      <c r="N292" s="929">
        <v>577</v>
      </c>
      <c r="O292" s="929">
        <v>595</v>
      </c>
      <c r="P292" s="495">
        <v>568.83333333333337</v>
      </c>
      <c r="Q292" s="253"/>
    </row>
    <row r="293" spans="2:17" x14ac:dyDescent="0.2">
      <c r="B293" s="927">
        <v>12302</v>
      </c>
      <c r="C293" s="928" t="s">
        <v>666</v>
      </c>
      <c r="D293" s="929">
        <v>12</v>
      </c>
      <c r="E293" s="929">
        <v>12</v>
      </c>
      <c r="F293" s="929">
        <v>12</v>
      </c>
      <c r="G293" s="929">
        <v>12</v>
      </c>
      <c r="H293" s="929">
        <v>10</v>
      </c>
      <c r="I293" s="929">
        <v>10</v>
      </c>
      <c r="J293" s="929">
        <v>10</v>
      </c>
      <c r="K293" s="929">
        <v>10</v>
      </c>
      <c r="L293" s="929">
        <v>9</v>
      </c>
      <c r="M293" s="929">
        <v>10</v>
      </c>
      <c r="N293" s="929">
        <v>11</v>
      </c>
      <c r="O293" s="929">
        <v>8</v>
      </c>
      <c r="P293" s="495">
        <v>10.5</v>
      </c>
      <c r="Q293" s="253"/>
    </row>
    <row r="294" spans="2:17" x14ac:dyDescent="0.2">
      <c r="B294" s="927">
        <v>12401</v>
      </c>
      <c r="C294" s="928" t="s">
        <v>667</v>
      </c>
      <c r="D294" s="929">
        <v>3492</v>
      </c>
      <c r="E294" s="929">
        <v>3448</v>
      </c>
      <c r="F294" s="929">
        <v>3500</v>
      </c>
      <c r="G294" s="929">
        <v>3521</v>
      </c>
      <c r="H294" s="929">
        <v>3411</v>
      </c>
      <c r="I294" s="929">
        <v>3381</v>
      </c>
      <c r="J294" s="929">
        <v>3384</v>
      </c>
      <c r="K294" s="929">
        <v>3382</v>
      </c>
      <c r="L294" s="929">
        <v>3362</v>
      </c>
      <c r="M294" s="929">
        <v>3368</v>
      </c>
      <c r="N294" s="929">
        <v>3340</v>
      </c>
      <c r="O294" s="929">
        <v>3451</v>
      </c>
      <c r="P294" s="495">
        <v>3420</v>
      </c>
      <c r="Q294" s="253"/>
    </row>
    <row r="295" spans="2:17" x14ac:dyDescent="0.2">
      <c r="B295" s="927">
        <v>12101</v>
      </c>
      <c r="C295" s="928" t="s">
        <v>668</v>
      </c>
      <c r="D295" s="929">
        <v>6204</v>
      </c>
      <c r="E295" s="929">
        <v>6179</v>
      </c>
      <c r="F295" s="929">
        <v>6369</v>
      </c>
      <c r="G295" s="929">
        <v>6443</v>
      </c>
      <c r="H295" s="929">
        <v>6424</v>
      </c>
      <c r="I295" s="929">
        <v>6392</v>
      </c>
      <c r="J295" s="929">
        <v>6431</v>
      </c>
      <c r="K295" s="929">
        <v>6441</v>
      </c>
      <c r="L295" s="929">
        <v>6487</v>
      </c>
      <c r="M295" s="929">
        <v>6475</v>
      </c>
      <c r="N295" s="929">
        <v>6537</v>
      </c>
      <c r="O295" s="929">
        <v>6607</v>
      </c>
      <c r="P295" s="495">
        <v>6415.75</v>
      </c>
      <c r="Q295" s="253"/>
    </row>
    <row r="296" spans="2:17" x14ac:dyDescent="0.2">
      <c r="B296" s="927">
        <v>12103</v>
      </c>
      <c r="C296" s="928" t="s">
        <v>669</v>
      </c>
      <c r="D296" s="929">
        <v>3</v>
      </c>
      <c r="E296" s="929">
        <v>3</v>
      </c>
      <c r="F296" s="929">
        <v>3</v>
      </c>
      <c r="G296" s="929">
        <v>3</v>
      </c>
      <c r="H296" s="929">
        <v>3</v>
      </c>
      <c r="I296" s="929">
        <v>3</v>
      </c>
      <c r="J296" s="929">
        <v>3</v>
      </c>
      <c r="K296" s="929">
        <v>3</v>
      </c>
      <c r="L296" s="929">
        <v>3</v>
      </c>
      <c r="M296" s="929">
        <v>3</v>
      </c>
      <c r="N296" s="929">
        <v>3</v>
      </c>
      <c r="O296" s="929">
        <v>3</v>
      </c>
      <c r="P296" s="495">
        <v>3</v>
      </c>
      <c r="Q296" s="253"/>
    </row>
    <row r="297" spans="2:17" x14ac:dyDescent="0.2">
      <c r="B297" s="927">
        <v>12104</v>
      </c>
      <c r="C297" s="928" t="s">
        <v>670</v>
      </c>
      <c r="D297" s="929">
        <v>0</v>
      </c>
      <c r="E297" s="929">
        <v>0</v>
      </c>
      <c r="F297" s="929">
        <v>0</v>
      </c>
      <c r="G297" s="929">
        <v>0</v>
      </c>
      <c r="H297" s="929">
        <v>0</v>
      </c>
      <c r="I297" s="929">
        <v>0</v>
      </c>
      <c r="J297" s="929">
        <v>0</v>
      </c>
      <c r="K297" s="929">
        <v>0</v>
      </c>
      <c r="L297" s="929">
        <v>0</v>
      </c>
      <c r="M297" s="929">
        <v>0</v>
      </c>
      <c r="N297" s="929">
        <v>0</v>
      </c>
      <c r="O297" s="929">
        <v>0</v>
      </c>
      <c r="P297" s="495">
        <v>0</v>
      </c>
      <c r="Q297" s="253"/>
    </row>
    <row r="298" spans="2:17" x14ac:dyDescent="0.2">
      <c r="B298" s="927">
        <v>12303</v>
      </c>
      <c r="C298" s="928" t="s">
        <v>671</v>
      </c>
      <c r="D298" s="929">
        <v>5</v>
      </c>
      <c r="E298" s="929">
        <v>5</v>
      </c>
      <c r="F298" s="929">
        <v>5</v>
      </c>
      <c r="G298" s="929">
        <v>5</v>
      </c>
      <c r="H298" s="929">
        <v>5</v>
      </c>
      <c r="I298" s="929">
        <v>5</v>
      </c>
      <c r="J298" s="929">
        <v>5</v>
      </c>
      <c r="K298" s="929">
        <v>0</v>
      </c>
      <c r="L298" s="929">
        <v>0</v>
      </c>
      <c r="M298" s="929">
        <v>0</v>
      </c>
      <c r="N298" s="929">
        <v>0</v>
      </c>
      <c r="O298" s="929">
        <v>0</v>
      </c>
      <c r="P298" s="495">
        <v>2.9166666666666665</v>
      </c>
      <c r="Q298" s="253"/>
    </row>
    <row r="299" spans="2:17" x14ac:dyDescent="0.2">
      <c r="B299" s="927">
        <v>12402</v>
      </c>
      <c r="C299" s="928" t="s">
        <v>672</v>
      </c>
      <c r="D299" s="929">
        <v>10</v>
      </c>
      <c r="E299" s="929">
        <v>10</v>
      </c>
      <c r="F299" s="929">
        <v>10</v>
      </c>
      <c r="G299" s="929">
        <v>9</v>
      </c>
      <c r="H299" s="929">
        <v>13</v>
      </c>
      <c r="I299" s="929">
        <v>17</v>
      </c>
      <c r="J299" s="929">
        <v>20</v>
      </c>
      <c r="K299" s="929">
        <v>20</v>
      </c>
      <c r="L299" s="929">
        <v>22</v>
      </c>
      <c r="M299" s="929">
        <v>22</v>
      </c>
      <c r="N299" s="929">
        <v>22</v>
      </c>
      <c r="O299" s="929">
        <v>19</v>
      </c>
      <c r="P299" s="495">
        <v>16.166666666666668</v>
      </c>
      <c r="Q299" s="253"/>
    </row>
    <row r="300" spans="2:17" x14ac:dyDescent="0.2">
      <c r="B300" s="927">
        <v>13502</v>
      </c>
      <c r="C300" s="928" t="s">
        <v>673</v>
      </c>
      <c r="D300" s="929">
        <v>615</v>
      </c>
      <c r="E300" s="929">
        <v>605</v>
      </c>
      <c r="F300" s="929">
        <v>622</v>
      </c>
      <c r="G300" s="929">
        <v>621</v>
      </c>
      <c r="H300" s="929">
        <v>609</v>
      </c>
      <c r="I300" s="929">
        <v>604</v>
      </c>
      <c r="J300" s="929">
        <v>620</v>
      </c>
      <c r="K300" s="929">
        <v>629</v>
      </c>
      <c r="L300" s="929">
        <v>642</v>
      </c>
      <c r="M300" s="929">
        <v>639</v>
      </c>
      <c r="N300" s="929">
        <v>633</v>
      </c>
      <c r="O300" s="929">
        <v>661</v>
      </c>
      <c r="P300" s="495">
        <v>625</v>
      </c>
      <c r="Q300" s="253"/>
    </row>
    <row r="301" spans="2:17" x14ac:dyDescent="0.2">
      <c r="B301" s="927">
        <v>13402</v>
      </c>
      <c r="C301" s="928" t="s">
        <v>674</v>
      </c>
      <c r="D301" s="929">
        <v>11633</v>
      </c>
      <c r="E301" s="929">
        <v>11543</v>
      </c>
      <c r="F301" s="929">
        <v>11656</v>
      </c>
      <c r="G301" s="929">
        <v>11717</v>
      </c>
      <c r="H301" s="929">
        <v>11667</v>
      </c>
      <c r="I301" s="929">
        <v>11652</v>
      </c>
      <c r="J301" s="929">
        <v>11742</v>
      </c>
      <c r="K301" s="929">
        <v>11853</v>
      </c>
      <c r="L301" s="929">
        <v>11885</v>
      </c>
      <c r="M301" s="929">
        <v>11975</v>
      </c>
      <c r="N301" s="929">
        <v>12012</v>
      </c>
      <c r="O301" s="929">
        <v>12089</v>
      </c>
      <c r="P301" s="495">
        <v>11785.333333333334</v>
      </c>
      <c r="Q301" s="253"/>
    </row>
    <row r="302" spans="2:17" x14ac:dyDescent="0.2">
      <c r="B302" s="927">
        <v>13403</v>
      </c>
      <c r="C302" s="928" t="s">
        <v>675</v>
      </c>
      <c r="D302" s="929">
        <v>1929</v>
      </c>
      <c r="E302" s="929">
        <v>1870</v>
      </c>
      <c r="F302" s="929">
        <v>1925</v>
      </c>
      <c r="G302" s="929">
        <v>1936</v>
      </c>
      <c r="H302" s="929">
        <v>1897</v>
      </c>
      <c r="I302" s="929">
        <v>1908</v>
      </c>
      <c r="J302" s="929">
        <v>1950</v>
      </c>
      <c r="K302" s="929">
        <v>1970</v>
      </c>
      <c r="L302" s="929">
        <v>1981</v>
      </c>
      <c r="M302" s="929">
        <v>2007</v>
      </c>
      <c r="N302" s="929">
        <v>2015</v>
      </c>
      <c r="O302" s="929">
        <v>2050</v>
      </c>
      <c r="P302" s="495">
        <v>1953.1666666666667</v>
      </c>
      <c r="Q302" s="253"/>
    </row>
    <row r="303" spans="2:17" x14ac:dyDescent="0.2">
      <c r="B303" s="927">
        <v>13102</v>
      </c>
      <c r="C303" s="928" t="s">
        <v>676</v>
      </c>
      <c r="D303" s="929">
        <v>8561</v>
      </c>
      <c r="E303" s="929">
        <v>8496</v>
      </c>
      <c r="F303" s="929">
        <v>8617</v>
      </c>
      <c r="G303" s="929">
        <v>8562</v>
      </c>
      <c r="H303" s="929">
        <v>8497</v>
      </c>
      <c r="I303" s="929">
        <v>8418</v>
      </c>
      <c r="J303" s="929">
        <v>8462</v>
      </c>
      <c r="K303" s="929">
        <v>8456</v>
      </c>
      <c r="L303" s="929">
        <v>8430</v>
      </c>
      <c r="M303" s="929">
        <v>8391</v>
      </c>
      <c r="N303" s="929">
        <v>8397</v>
      </c>
      <c r="O303" s="929">
        <v>8456</v>
      </c>
      <c r="P303" s="495">
        <v>8478.5833333333339</v>
      </c>
      <c r="Q303" s="253"/>
    </row>
    <row r="304" spans="2:17" x14ac:dyDescent="0.2">
      <c r="B304" s="927">
        <v>13103</v>
      </c>
      <c r="C304" s="928" t="s">
        <v>677</v>
      </c>
      <c r="D304" s="929">
        <v>22500</v>
      </c>
      <c r="E304" s="929">
        <v>22304</v>
      </c>
      <c r="F304" s="929">
        <v>22602</v>
      </c>
      <c r="G304" s="929">
        <v>22452</v>
      </c>
      <c r="H304" s="929">
        <v>22207</v>
      </c>
      <c r="I304" s="929">
        <v>21980</v>
      </c>
      <c r="J304" s="929">
        <v>21907</v>
      </c>
      <c r="K304" s="929">
        <v>22004</v>
      </c>
      <c r="L304" s="929">
        <v>22089</v>
      </c>
      <c r="M304" s="929">
        <v>22089</v>
      </c>
      <c r="N304" s="929">
        <v>22114</v>
      </c>
      <c r="O304" s="929">
        <v>22243</v>
      </c>
      <c r="P304" s="495">
        <v>22207.583333333332</v>
      </c>
      <c r="Q304" s="253"/>
    </row>
    <row r="305" spans="2:17" x14ac:dyDescent="0.2">
      <c r="B305" s="927">
        <v>13301</v>
      </c>
      <c r="C305" s="928" t="s">
        <v>678</v>
      </c>
      <c r="D305" s="929">
        <v>17666</v>
      </c>
      <c r="E305" s="929">
        <v>17592</v>
      </c>
      <c r="F305" s="929">
        <v>17934</v>
      </c>
      <c r="G305" s="929">
        <v>18058</v>
      </c>
      <c r="H305" s="929">
        <v>18247</v>
      </c>
      <c r="I305" s="929">
        <v>18210</v>
      </c>
      <c r="J305" s="929">
        <v>18272</v>
      </c>
      <c r="K305" s="929">
        <v>18364</v>
      </c>
      <c r="L305" s="929">
        <v>18369</v>
      </c>
      <c r="M305" s="929">
        <v>18274</v>
      </c>
      <c r="N305" s="929">
        <v>18271</v>
      </c>
      <c r="O305" s="929">
        <v>18283</v>
      </c>
      <c r="P305" s="495">
        <v>18128.333333333332</v>
      </c>
      <c r="Q305" s="253"/>
    </row>
    <row r="306" spans="2:17" x14ac:dyDescent="0.2">
      <c r="B306" s="927">
        <v>13104</v>
      </c>
      <c r="C306" s="928" t="s">
        <v>679</v>
      </c>
      <c r="D306" s="929">
        <v>8233</v>
      </c>
      <c r="E306" s="929">
        <v>8173</v>
      </c>
      <c r="F306" s="929">
        <v>8309</v>
      </c>
      <c r="G306" s="929">
        <v>8411</v>
      </c>
      <c r="H306" s="929">
        <v>8303</v>
      </c>
      <c r="I306" s="929">
        <v>8278</v>
      </c>
      <c r="J306" s="929">
        <v>8336</v>
      </c>
      <c r="K306" s="929">
        <v>8330</v>
      </c>
      <c r="L306" s="929">
        <v>8382</v>
      </c>
      <c r="M306" s="929">
        <v>8394</v>
      </c>
      <c r="N306" s="929">
        <v>8463</v>
      </c>
      <c r="O306" s="929">
        <v>8593</v>
      </c>
      <c r="P306" s="495">
        <v>8350.4166666666661</v>
      </c>
      <c r="Q306" s="253"/>
    </row>
    <row r="307" spans="2:17" x14ac:dyDescent="0.2">
      <c r="B307" s="927">
        <v>13503</v>
      </c>
      <c r="C307" s="928" t="s">
        <v>680</v>
      </c>
      <c r="D307" s="929">
        <v>4600</v>
      </c>
      <c r="E307" s="929">
        <v>4554</v>
      </c>
      <c r="F307" s="929">
        <v>4573</v>
      </c>
      <c r="G307" s="929">
        <v>4588</v>
      </c>
      <c r="H307" s="929">
        <v>4548</v>
      </c>
      <c r="I307" s="929">
        <v>4549</v>
      </c>
      <c r="J307" s="929">
        <v>4548</v>
      </c>
      <c r="K307" s="929">
        <v>4540</v>
      </c>
      <c r="L307" s="929">
        <v>4560</v>
      </c>
      <c r="M307" s="929">
        <v>4589</v>
      </c>
      <c r="N307" s="929">
        <v>4585</v>
      </c>
      <c r="O307" s="929">
        <v>4649</v>
      </c>
      <c r="P307" s="495">
        <v>4573.583333333333</v>
      </c>
      <c r="Q307" s="253"/>
    </row>
    <row r="308" spans="2:17" x14ac:dyDescent="0.2">
      <c r="B308" s="927">
        <v>13105</v>
      </c>
      <c r="C308" s="928" t="s">
        <v>681</v>
      </c>
      <c r="D308" s="929">
        <v>12617</v>
      </c>
      <c r="E308" s="929">
        <v>12592</v>
      </c>
      <c r="F308" s="929">
        <v>12877</v>
      </c>
      <c r="G308" s="929">
        <v>12897</v>
      </c>
      <c r="H308" s="929">
        <v>12810</v>
      </c>
      <c r="I308" s="929">
        <v>12713</v>
      </c>
      <c r="J308" s="929">
        <v>12724</v>
      </c>
      <c r="K308" s="929">
        <v>12878</v>
      </c>
      <c r="L308" s="929">
        <v>12967</v>
      </c>
      <c r="M308" s="929">
        <v>13180</v>
      </c>
      <c r="N308" s="929">
        <v>13299</v>
      </c>
      <c r="O308" s="929">
        <v>13569</v>
      </c>
      <c r="P308" s="495">
        <v>12926.916666666666</v>
      </c>
      <c r="Q308" s="253"/>
    </row>
    <row r="309" spans="2:17" x14ac:dyDescent="0.2">
      <c r="B309" s="927">
        <v>13602</v>
      </c>
      <c r="C309" s="928" t="s">
        <v>682</v>
      </c>
      <c r="D309" s="929">
        <v>4693</v>
      </c>
      <c r="E309" s="929">
        <v>4655</v>
      </c>
      <c r="F309" s="929">
        <v>4732</v>
      </c>
      <c r="G309" s="929">
        <v>4789</v>
      </c>
      <c r="H309" s="929">
        <v>4682</v>
      </c>
      <c r="I309" s="929">
        <v>4665</v>
      </c>
      <c r="J309" s="929">
        <v>4659</v>
      </c>
      <c r="K309" s="929">
        <v>4682</v>
      </c>
      <c r="L309" s="929">
        <v>4701</v>
      </c>
      <c r="M309" s="929">
        <v>4723</v>
      </c>
      <c r="N309" s="929">
        <v>4681</v>
      </c>
      <c r="O309" s="929">
        <v>4756</v>
      </c>
      <c r="P309" s="495">
        <v>4701.5</v>
      </c>
      <c r="Q309" s="253"/>
    </row>
    <row r="310" spans="2:17" x14ac:dyDescent="0.2">
      <c r="B310" s="927">
        <v>13106</v>
      </c>
      <c r="C310" s="928" t="s">
        <v>683</v>
      </c>
      <c r="D310" s="929">
        <v>7879</v>
      </c>
      <c r="E310" s="929">
        <v>7761</v>
      </c>
      <c r="F310" s="929">
        <v>7890</v>
      </c>
      <c r="G310" s="929">
        <v>7938</v>
      </c>
      <c r="H310" s="929">
        <v>7849</v>
      </c>
      <c r="I310" s="929">
        <v>7790</v>
      </c>
      <c r="J310" s="929">
        <v>7805</v>
      </c>
      <c r="K310" s="929">
        <v>7745</v>
      </c>
      <c r="L310" s="929">
        <v>7787</v>
      </c>
      <c r="M310" s="929">
        <v>7832</v>
      </c>
      <c r="N310" s="929">
        <v>7915</v>
      </c>
      <c r="O310" s="929">
        <v>8051</v>
      </c>
      <c r="P310" s="495">
        <v>7853.5</v>
      </c>
      <c r="Q310" s="253"/>
    </row>
    <row r="311" spans="2:17" x14ac:dyDescent="0.2">
      <c r="B311" s="927">
        <v>13107</v>
      </c>
      <c r="C311" s="928" t="s">
        <v>684</v>
      </c>
      <c r="D311" s="929">
        <v>8964</v>
      </c>
      <c r="E311" s="929">
        <v>8859</v>
      </c>
      <c r="F311" s="929">
        <v>9008</v>
      </c>
      <c r="G311" s="929">
        <v>9124</v>
      </c>
      <c r="H311" s="929">
        <v>8804</v>
      </c>
      <c r="I311" s="929">
        <v>8709</v>
      </c>
      <c r="J311" s="929">
        <v>8712</v>
      </c>
      <c r="K311" s="929">
        <v>8679</v>
      </c>
      <c r="L311" s="929">
        <v>8704</v>
      </c>
      <c r="M311" s="929">
        <v>8733</v>
      </c>
      <c r="N311" s="929">
        <v>8802</v>
      </c>
      <c r="O311" s="929">
        <v>8930</v>
      </c>
      <c r="P311" s="495">
        <v>8835.6666666666661</v>
      </c>
      <c r="Q311" s="253"/>
    </row>
    <row r="312" spans="2:17" x14ac:dyDescent="0.2">
      <c r="B312" s="927">
        <v>13108</v>
      </c>
      <c r="C312" s="928" t="s">
        <v>685</v>
      </c>
      <c r="D312" s="929">
        <v>4679</v>
      </c>
      <c r="E312" s="929">
        <v>4635</v>
      </c>
      <c r="F312" s="929">
        <v>4727</v>
      </c>
      <c r="G312" s="929">
        <v>4795</v>
      </c>
      <c r="H312" s="929">
        <v>4798</v>
      </c>
      <c r="I312" s="929">
        <v>4832</v>
      </c>
      <c r="J312" s="929">
        <v>4812</v>
      </c>
      <c r="K312" s="929">
        <v>4816</v>
      </c>
      <c r="L312" s="929">
        <v>4843</v>
      </c>
      <c r="M312" s="929">
        <v>4852</v>
      </c>
      <c r="N312" s="929">
        <v>4851</v>
      </c>
      <c r="O312" s="929">
        <v>4868</v>
      </c>
      <c r="P312" s="495">
        <v>4792.333333333333</v>
      </c>
      <c r="Q312" s="253"/>
    </row>
    <row r="313" spans="2:17" x14ac:dyDescent="0.2">
      <c r="B313" s="927">
        <v>13603</v>
      </c>
      <c r="C313" s="928" t="s">
        <v>686</v>
      </c>
      <c r="D313" s="929">
        <v>4411</v>
      </c>
      <c r="E313" s="929">
        <v>4347</v>
      </c>
      <c r="F313" s="929">
        <v>4432</v>
      </c>
      <c r="G313" s="929">
        <v>4463</v>
      </c>
      <c r="H313" s="929">
        <v>4335</v>
      </c>
      <c r="I313" s="929">
        <v>4283</v>
      </c>
      <c r="J313" s="929">
        <v>4306</v>
      </c>
      <c r="K313" s="929">
        <v>4342</v>
      </c>
      <c r="L313" s="929">
        <v>4325</v>
      </c>
      <c r="M313" s="929">
        <v>4260</v>
      </c>
      <c r="N313" s="929">
        <v>4292</v>
      </c>
      <c r="O313" s="929">
        <v>4362</v>
      </c>
      <c r="P313" s="495">
        <v>4346.5</v>
      </c>
      <c r="Q313" s="253"/>
    </row>
    <row r="314" spans="2:17" x14ac:dyDescent="0.2">
      <c r="B314" s="927">
        <v>13109</v>
      </c>
      <c r="C314" s="928" t="s">
        <v>687</v>
      </c>
      <c r="D314" s="929">
        <v>3125</v>
      </c>
      <c r="E314" s="929">
        <v>3063</v>
      </c>
      <c r="F314" s="929">
        <v>3082</v>
      </c>
      <c r="G314" s="929">
        <v>3099</v>
      </c>
      <c r="H314" s="929">
        <v>2952</v>
      </c>
      <c r="I314" s="929">
        <v>2906</v>
      </c>
      <c r="J314" s="929">
        <v>2923</v>
      </c>
      <c r="K314" s="929">
        <v>2924</v>
      </c>
      <c r="L314" s="929">
        <v>2918</v>
      </c>
      <c r="M314" s="929">
        <v>2931</v>
      </c>
      <c r="N314" s="929">
        <v>2955</v>
      </c>
      <c r="O314" s="929">
        <v>2982</v>
      </c>
      <c r="P314" s="495">
        <v>2988.3333333333335</v>
      </c>
      <c r="Q314" s="253"/>
    </row>
    <row r="315" spans="2:17" x14ac:dyDescent="0.2">
      <c r="B315" s="927">
        <v>13110</v>
      </c>
      <c r="C315" s="928" t="s">
        <v>688</v>
      </c>
      <c r="D315" s="929">
        <v>24557</v>
      </c>
      <c r="E315" s="929">
        <v>24413</v>
      </c>
      <c r="F315" s="929">
        <v>24777</v>
      </c>
      <c r="G315" s="929">
        <v>24726</v>
      </c>
      <c r="H315" s="929">
        <v>24470</v>
      </c>
      <c r="I315" s="929">
        <v>24135</v>
      </c>
      <c r="J315" s="929">
        <v>24170</v>
      </c>
      <c r="K315" s="929">
        <v>24239</v>
      </c>
      <c r="L315" s="929">
        <v>24265</v>
      </c>
      <c r="M315" s="929">
        <v>24590</v>
      </c>
      <c r="N315" s="929">
        <v>24787</v>
      </c>
      <c r="O315" s="929">
        <v>24948</v>
      </c>
      <c r="P315" s="495">
        <v>24506.416666666668</v>
      </c>
      <c r="Q315" s="253"/>
    </row>
    <row r="316" spans="2:17" x14ac:dyDescent="0.2">
      <c r="B316" s="927">
        <v>13111</v>
      </c>
      <c r="C316" s="928" t="s">
        <v>689</v>
      </c>
      <c r="D316" s="929">
        <v>18384</v>
      </c>
      <c r="E316" s="929">
        <v>18196</v>
      </c>
      <c r="F316" s="929">
        <v>18526</v>
      </c>
      <c r="G316" s="929">
        <v>18593</v>
      </c>
      <c r="H316" s="929">
        <v>18413</v>
      </c>
      <c r="I316" s="929">
        <v>18202</v>
      </c>
      <c r="J316" s="929">
        <v>18334</v>
      </c>
      <c r="K316" s="929">
        <v>18427</v>
      </c>
      <c r="L316" s="929">
        <v>18406</v>
      </c>
      <c r="M316" s="929">
        <v>18388</v>
      </c>
      <c r="N316" s="929">
        <v>18364</v>
      </c>
      <c r="O316" s="929">
        <v>18497</v>
      </c>
      <c r="P316" s="495">
        <v>18394.166666666668</v>
      </c>
      <c r="Q316" s="253"/>
    </row>
    <row r="317" spans="2:17" x14ac:dyDescent="0.2">
      <c r="B317" s="927">
        <v>13112</v>
      </c>
      <c r="C317" s="928" t="s">
        <v>690</v>
      </c>
      <c r="D317" s="929">
        <v>37516</v>
      </c>
      <c r="E317" s="929">
        <v>37190</v>
      </c>
      <c r="F317" s="929">
        <v>37820</v>
      </c>
      <c r="G317" s="929">
        <v>38041</v>
      </c>
      <c r="H317" s="929">
        <v>37993</v>
      </c>
      <c r="I317" s="929">
        <v>37389</v>
      </c>
      <c r="J317" s="929">
        <v>37339</v>
      </c>
      <c r="K317" s="929">
        <v>37607</v>
      </c>
      <c r="L317" s="929">
        <v>37991</v>
      </c>
      <c r="M317" s="929">
        <v>38492</v>
      </c>
      <c r="N317" s="929">
        <v>38696</v>
      </c>
      <c r="O317" s="929">
        <v>39300</v>
      </c>
      <c r="P317" s="495">
        <v>37947.833333333336</v>
      </c>
      <c r="Q317" s="253"/>
    </row>
    <row r="318" spans="2:17" x14ac:dyDescent="0.2">
      <c r="B318" s="927">
        <v>13113</v>
      </c>
      <c r="C318" s="928" t="s">
        <v>691</v>
      </c>
      <c r="D318" s="929">
        <v>1642</v>
      </c>
      <c r="E318" s="929">
        <v>1642</v>
      </c>
      <c r="F318" s="929">
        <v>1646</v>
      </c>
      <c r="G318" s="929">
        <v>1664</v>
      </c>
      <c r="H318" s="929">
        <v>1663</v>
      </c>
      <c r="I318" s="929">
        <v>1642</v>
      </c>
      <c r="J318" s="929">
        <v>1656</v>
      </c>
      <c r="K318" s="929">
        <v>1678</v>
      </c>
      <c r="L318" s="929">
        <v>1669</v>
      </c>
      <c r="M318" s="929">
        <v>1682</v>
      </c>
      <c r="N318" s="929">
        <v>1718</v>
      </c>
      <c r="O318" s="929">
        <v>1761</v>
      </c>
      <c r="P318" s="495">
        <v>1671.9166666666667</v>
      </c>
      <c r="Q318" s="253"/>
    </row>
    <row r="319" spans="2:17" x14ac:dyDescent="0.2">
      <c r="B319" s="927">
        <v>13302</v>
      </c>
      <c r="C319" s="928" t="s">
        <v>692</v>
      </c>
      <c r="D319" s="929">
        <v>14148</v>
      </c>
      <c r="E319" s="929">
        <v>14062</v>
      </c>
      <c r="F319" s="929">
        <v>14263</v>
      </c>
      <c r="G319" s="929">
        <v>14343</v>
      </c>
      <c r="H319" s="929">
        <v>14228</v>
      </c>
      <c r="I319" s="929">
        <v>14113</v>
      </c>
      <c r="J319" s="929">
        <v>14180</v>
      </c>
      <c r="K319" s="929">
        <v>14283</v>
      </c>
      <c r="L319" s="929">
        <v>14356</v>
      </c>
      <c r="M319" s="929">
        <v>14383</v>
      </c>
      <c r="N319" s="929">
        <v>14536</v>
      </c>
      <c r="O319" s="929">
        <v>14732</v>
      </c>
      <c r="P319" s="495">
        <v>14302.25</v>
      </c>
      <c r="Q319" s="253"/>
    </row>
    <row r="320" spans="2:17" x14ac:dyDescent="0.2">
      <c r="B320" s="927">
        <v>13114</v>
      </c>
      <c r="C320" s="928" t="s">
        <v>693</v>
      </c>
      <c r="D320" s="929">
        <v>1970</v>
      </c>
      <c r="E320" s="929">
        <v>1966</v>
      </c>
      <c r="F320" s="929">
        <v>2016</v>
      </c>
      <c r="G320" s="929">
        <v>2025</v>
      </c>
      <c r="H320" s="929">
        <v>2043</v>
      </c>
      <c r="I320" s="929">
        <v>2050</v>
      </c>
      <c r="J320" s="929">
        <v>2078</v>
      </c>
      <c r="K320" s="929">
        <v>2097</v>
      </c>
      <c r="L320" s="929">
        <v>2104</v>
      </c>
      <c r="M320" s="929">
        <v>2132</v>
      </c>
      <c r="N320" s="929">
        <v>2115</v>
      </c>
      <c r="O320" s="929">
        <v>2157</v>
      </c>
      <c r="P320" s="495">
        <v>2062.75</v>
      </c>
      <c r="Q320" s="253"/>
    </row>
    <row r="321" spans="2:17" x14ac:dyDescent="0.2">
      <c r="B321" s="927">
        <v>13115</v>
      </c>
      <c r="C321" s="928" t="s">
        <v>694</v>
      </c>
      <c r="D321" s="929">
        <v>2812</v>
      </c>
      <c r="E321" s="929">
        <v>2742</v>
      </c>
      <c r="F321" s="929">
        <v>2830</v>
      </c>
      <c r="G321" s="929">
        <v>2849</v>
      </c>
      <c r="H321" s="929">
        <v>2856</v>
      </c>
      <c r="I321" s="929">
        <v>2907</v>
      </c>
      <c r="J321" s="929">
        <v>2912</v>
      </c>
      <c r="K321" s="929">
        <v>2932</v>
      </c>
      <c r="L321" s="929">
        <v>2927</v>
      </c>
      <c r="M321" s="929">
        <v>2927</v>
      </c>
      <c r="N321" s="929">
        <v>2952</v>
      </c>
      <c r="O321" s="929">
        <v>3009</v>
      </c>
      <c r="P321" s="495">
        <v>2887.9166666666665</v>
      </c>
      <c r="Q321" s="253"/>
    </row>
    <row r="322" spans="2:17" x14ac:dyDescent="0.2">
      <c r="B322" s="927">
        <v>13116</v>
      </c>
      <c r="C322" s="928" t="s">
        <v>695</v>
      </c>
      <c r="D322" s="929">
        <v>17906</v>
      </c>
      <c r="E322" s="929">
        <v>17728</v>
      </c>
      <c r="F322" s="929">
        <v>17817</v>
      </c>
      <c r="G322" s="929">
        <v>17850</v>
      </c>
      <c r="H322" s="929">
        <v>17378</v>
      </c>
      <c r="I322" s="929">
        <v>17316</v>
      </c>
      <c r="J322" s="929">
        <v>17377</v>
      </c>
      <c r="K322" s="929">
        <v>17426</v>
      </c>
      <c r="L322" s="929">
        <v>17441</v>
      </c>
      <c r="M322" s="929">
        <v>17574</v>
      </c>
      <c r="N322" s="929">
        <v>17577</v>
      </c>
      <c r="O322" s="929">
        <v>17720</v>
      </c>
      <c r="P322" s="495">
        <v>17592.5</v>
      </c>
      <c r="Q322" s="253"/>
    </row>
    <row r="323" spans="2:17" x14ac:dyDescent="0.2">
      <c r="B323" s="927">
        <v>13117</v>
      </c>
      <c r="C323" s="928" t="s">
        <v>696</v>
      </c>
      <c r="D323" s="929">
        <v>12466</v>
      </c>
      <c r="E323" s="929">
        <v>12379</v>
      </c>
      <c r="F323" s="929">
        <v>12541</v>
      </c>
      <c r="G323" s="929">
        <v>12583</v>
      </c>
      <c r="H323" s="929">
        <v>12582</v>
      </c>
      <c r="I323" s="929">
        <v>12554</v>
      </c>
      <c r="J323" s="929">
        <v>12661</v>
      </c>
      <c r="K323" s="929">
        <v>12703</v>
      </c>
      <c r="L323" s="929">
        <v>12712</v>
      </c>
      <c r="M323" s="929">
        <v>12726</v>
      </c>
      <c r="N323" s="929">
        <v>12798</v>
      </c>
      <c r="O323" s="929">
        <v>12892</v>
      </c>
      <c r="P323" s="495">
        <v>12633.083333333334</v>
      </c>
      <c r="Q323" s="253"/>
    </row>
    <row r="324" spans="2:17" x14ac:dyDescent="0.2">
      <c r="B324" s="927">
        <v>13118</v>
      </c>
      <c r="C324" s="928" t="s">
        <v>697</v>
      </c>
      <c r="D324" s="929">
        <v>6944</v>
      </c>
      <c r="E324" s="929">
        <v>6913</v>
      </c>
      <c r="F324" s="929">
        <v>6992</v>
      </c>
      <c r="G324" s="929">
        <v>7071</v>
      </c>
      <c r="H324" s="929">
        <v>7055</v>
      </c>
      <c r="I324" s="929">
        <v>6964</v>
      </c>
      <c r="J324" s="929">
        <v>7000</v>
      </c>
      <c r="K324" s="929">
        <v>7038</v>
      </c>
      <c r="L324" s="929">
        <v>7055</v>
      </c>
      <c r="M324" s="929">
        <v>7081</v>
      </c>
      <c r="N324" s="929">
        <v>7080</v>
      </c>
      <c r="O324" s="929">
        <v>7108</v>
      </c>
      <c r="P324" s="495">
        <v>7025.083333333333</v>
      </c>
      <c r="Q324" s="253"/>
    </row>
    <row r="325" spans="2:17" x14ac:dyDescent="0.2">
      <c r="B325" s="927">
        <v>13119</v>
      </c>
      <c r="C325" s="928" t="s">
        <v>698</v>
      </c>
      <c r="D325" s="929">
        <v>24153</v>
      </c>
      <c r="E325" s="929">
        <v>22141</v>
      </c>
      <c r="F325" s="929">
        <v>21783</v>
      </c>
      <c r="G325" s="929">
        <v>22082</v>
      </c>
      <c r="H325" s="929">
        <v>21476</v>
      </c>
      <c r="I325" s="929">
        <v>21027</v>
      </c>
      <c r="J325" s="929">
        <v>20932</v>
      </c>
      <c r="K325" s="929">
        <v>20440</v>
      </c>
      <c r="L325" s="929">
        <v>20132</v>
      </c>
      <c r="M325" s="929">
        <v>20421</v>
      </c>
      <c r="N325" s="929">
        <v>20897</v>
      </c>
      <c r="O325" s="929">
        <v>21585</v>
      </c>
      <c r="P325" s="495">
        <v>21422.416666666668</v>
      </c>
      <c r="Q325" s="253"/>
    </row>
    <row r="326" spans="2:17" x14ac:dyDescent="0.2">
      <c r="B326" s="927">
        <v>13504</v>
      </c>
      <c r="C326" s="928" t="s">
        <v>699</v>
      </c>
      <c r="D326" s="929">
        <v>2116</v>
      </c>
      <c r="E326" s="929">
        <v>2108</v>
      </c>
      <c r="F326" s="929">
        <v>2143</v>
      </c>
      <c r="G326" s="929">
        <v>2104</v>
      </c>
      <c r="H326" s="929">
        <v>2030</v>
      </c>
      <c r="I326" s="929">
        <v>2022</v>
      </c>
      <c r="J326" s="929">
        <v>2002</v>
      </c>
      <c r="K326" s="929">
        <v>2043</v>
      </c>
      <c r="L326" s="929">
        <v>2078</v>
      </c>
      <c r="M326" s="929">
        <v>2071</v>
      </c>
      <c r="N326" s="929">
        <v>2092</v>
      </c>
      <c r="O326" s="929">
        <v>2121</v>
      </c>
      <c r="P326" s="495">
        <v>2077.5</v>
      </c>
      <c r="Q326" s="253"/>
    </row>
    <row r="327" spans="2:17" x14ac:dyDescent="0.2">
      <c r="B327" s="927">
        <v>13501</v>
      </c>
      <c r="C327" s="928" t="s">
        <v>700</v>
      </c>
      <c r="D327" s="929">
        <v>12363</v>
      </c>
      <c r="E327" s="929">
        <v>12213</v>
      </c>
      <c r="F327" s="929">
        <v>12522</v>
      </c>
      <c r="G327" s="929">
        <v>12509</v>
      </c>
      <c r="H327" s="929">
        <v>12535</v>
      </c>
      <c r="I327" s="929">
        <v>12516</v>
      </c>
      <c r="J327" s="929">
        <v>12584</v>
      </c>
      <c r="K327" s="929">
        <v>12708</v>
      </c>
      <c r="L327" s="929">
        <v>12828</v>
      </c>
      <c r="M327" s="929">
        <v>12951</v>
      </c>
      <c r="N327" s="929">
        <v>13019</v>
      </c>
      <c r="O327" s="929">
        <v>13192</v>
      </c>
      <c r="P327" s="495">
        <v>12661.666666666666</v>
      </c>
      <c r="Q327" s="253"/>
    </row>
    <row r="328" spans="2:17" x14ac:dyDescent="0.2">
      <c r="B328" s="927">
        <v>13120</v>
      </c>
      <c r="C328" s="928" t="s">
        <v>701</v>
      </c>
      <c r="D328" s="929">
        <v>1765</v>
      </c>
      <c r="E328" s="929">
        <v>1778</v>
      </c>
      <c r="F328" s="929">
        <v>1829</v>
      </c>
      <c r="G328" s="929">
        <v>1853</v>
      </c>
      <c r="H328" s="929">
        <v>1843</v>
      </c>
      <c r="I328" s="929">
        <v>1836</v>
      </c>
      <c r="J328" s="929">
        <v>1816</v>
      </c>
      <c r="K328" s="929">
        <v>1861</v>
      </c>
      <c r="L328" s="929">
        <v>1880</v>
      </c>
      <c r="M328" s="929">
        <v>1884</v>
      </c>
      <c r="N328" s="929">
        <v>1929</v>
      </c>
      <c r="O328" s="929">
        <v>1973</v>
      </c>
      <c r="P328" s="495">
        <v>1853.9166666666667</v>
      </c>
      <c r="Q328" s="253"/>
    </row>
    <row r="329" spans="2:17" x14ac:dyDescent="0.2">
      <c r="B329" s="927">
        <v>13121</v>
      </c>
      <c r="C329" s="928" t="s">
        <v>702</v>
      </c>
      <c r="D329" s="929">
        <v>13689</v>
      </c>
      <c r="E329" s="929">
        <v>13598</v>
      </c>
      <c r="F329" s="929">
        <v>13761</v>
      </c>
      <c r="G329" s="929">
        <v>13726</v>
      </c>
      <c r="H329" s="929">
        <v>13549</v>
      </c>
      <c r="I329" s="929">
        <v>13367</v>
      </c>
      <c r="J329" s="929">
        <v>13292</v>
      </c>
      <c r="K329" s="929">
        <v>13318</v>
      </c>
      <c r="L329" s="929">
        <v>13298</v>
      </c>
      <c r="M329" s="929">
        <v>13387</v>
      </c>
      <c r="N329" s="929">
        <v>13355</v>
      </c>
      <c r="O329" s="929">
        <v>13414</v>
      </c>
      <c r="P329" s="495">
        <v>13479.5</v>
      </c>
      <c r="Q329" s="253"/>
    </row>
    <row r="330" spans="2:17" x14ac:dyDescent="0.2">
      <c r="B330" s="927">
        <v>13604</v>
      </c>
      <c r="C330" s="928" t="s">
        <v>703</v>
      </c>
      <c r="D330" s="929">
        <v>6123</v>
      </c>
      <c r="E330" s="929">
        <v>6054</v>
      </c>
      <c r="F330" s="929">
        <v>6171</v>
      </c>
      <c r="G330" s="929">
        <v>6171</v>
      </c>
      <c r="H330" s="929">
        <v>6098</v>
      </c>
      <c r="I330" s="929">
        <v>6065</v>
      </c>
      <c r="J330" s="929">
        <v>6087</v>
      </c>
      <c r="K330" s="929">
        <v>6037</v>
      </c>
      <c r="L330" s="929">
        <v>6032</v>
      </c>
      <c r="M330" s="929">
        <v>6053</v>
      </c>
      <c r="N330" s="929">
        <v>6091</v>
      </c>
      <c r="O330" s="929">
        <v>6171</v>
      </c>
      <c r="P330" s="495">
        <v>6096.083333333333</v>
      </c>
      <c r="Q330" s="253"/>
    </row>
    <row r="331" spans="2:17" x14ac:dyDescent="0.2">
      <c r="B331" s="927">
        <v>13404</v>
      </c>
      <c r="C331" s="928" t="s">
        <v>704</v>
      </c>
      <c r="D331" s="929">
        <v>8701</v>
      </c>
      <c r="E331" s="929">
        <v>8687</v>
      </c>
      <c r="F331" s="929">
        <v>8887</v>
      </c>
      <c r="G331" s="929">
        <v>8870</v>
      </c>
      <c r="H331" s="929">
        <v>8761</v>
      </c>
      <c r="I331" s="929">
        <v>8643</v>
      </c>
      <c r="J331" s="929">
        <v>8722</v>
      </c>
      <c r="K331" s="929">
        <v>8799</v>
      </c>
      <c r="L331" s="929">
        <v>8868</v>
      </c>
      <c r="M331" s="929">
        <v>9007</v>
      </c>
      <c r="N331" s="929">
        <v>9052</v>
      </c>
      <c r="O331" s="929">
        <v>9220</v>
      </c>
      <c r="P331" s="495">
        <v>8851.4166666666661</v>
      </c>
      <c r="Q331" s="253"/>
    </row>
    <row r="332" spans="2:17" x14ac:dyDescent="0.2">
      <c r="B332" s="927">
        <v>13605</v>
      </c>
      <c r="C332" s="928" t="s">
        <v>705</v>
      </c>
      <c r="D332" s="929">
        <v>8618</v>
      </c>
      <c r="E332" s="929">
        <v>8574</v>
      </c>
      <c r="F332" s="929">
        <v>8801</v>
      </c>
      <c r="G332" s="929">
        <v>8812</v>
      </c>
      <c r="H332" s="929">
        <v>8746</v>
      </c>
      <c r="I332" s="929">
        <v>8695</v>
      </c>
      <c r="J332" s="929">
        <v>8722</v>
      </c>
      <c r="K332" s="929">
        <v>8770</v>
      </c>
      <c r="L332" s="929">
        <v>8734</v>
      </c>
      <c r="M332" s="929">
        <v>8811</v>
      </c>
      <c r="N332" s="929">
        <v>8954</v>
      </c>
      <c r="O332" s="929">
        <v>9109</v>
      </c>
      <c r="P332" s="495">
        <v>8778.8333333333339</v>
      </c>
      <c r="Q332" s="253"/>
    </row>
    <row r="333" spans="2:17" x14ac:dyDescent="0.2">
      <c r="B333" s="927">
        <v>13122</v>
      </c>
      <c r="C333" s="928" t="s">
        <v>706</v>
      </c>
      <c r="D333" s="929">
        <v>25874</v>
      </c>
      <c r="E333" s="929">
        <v>25581</v>
      </c>
      <c r="F333" s="929">
        <v>26014</v>
      </c>
      <c r="G333" s="929">
        <v>25966</v>
      </c>
      <c r="H333" s="929">
        <v>25752</v>
      </c>
      <c r="I333" s="929">
        <v>25677</v>
      </c>
      <c r="J333" s="929">
        <v>25867</v>
      </c>
      <c r="K333" s="929">
        <v>25802</v>
      </c>
      <c r="L333" s="929">
        <v>25784</v>
      </c>
      <c r="M333" s="929">
        <v>25997</v>
      </c>
      <c r="N333" s="929">
        <v>26093</v>
      </c>
      <c r="O333" s="929">
        <v>26503</v>
      </c>
      <c r="P333" s="495">
        <v>25909.166666666668</v>
      </c>
      <c r="Q333" s="253"/>
    </row>
    <row r="334" spans="2:17" x14ac:dyDescent="0.2">
      <c r="B334" s="927">
        <v>13202</v>
      </c>
      <c r="C334" s="928" t="s">
        <v>707</v>
      </c>
      <c r="D334" s="929">
        <v>2091</v>
      </c>
      <c r="E334" s="929">
        <v>2059</v>
      </c>
      <c r="F334" s="929">
        <v>2100</v>
      </c>
      <c r="G334" s="929">
        <v>2120</v>
      </c>
      <c r="H334" s="929">
        <v>2146</v>
      </c>
      <c r="I334" s="929">
        <v>2123</v>
      </c>
      <c r="J334" s="929">
        <v>2151</v>
      </c>
      <c r="K334" s="929">
        <v>2136</v>
      </c>
      <c r="L334" s="929">
        <v>2137</v>
      </c>
      <c r="M334" s="929">
        <v>2149</v>
      </c>
      <c r="N334" s="929">
        <v>2189</v>
      </c>
      <c r="O334" s="929">
        <v>2230</v>
      </c>
      <c r="P334" s="495">
        <v>2135.9166666666665</v>
      </c>
      <c r="Q334" s="253"/>
    </row>
    <row r="335" spans="2:17" x14ac:dyDescent="0.2">
      <c r="B335" s="927">
        <v>13123</v>
      </c>
      <c r="C335" s="928" t="s">
        <v>708</v>
      </c>
      <c r="D335" s="929">
        <v>337</v>
      </c>
      <c r="E335" s="929">
        <v>339</v>
      </c>
      <c r="F335" s="929">
        <v>347</v>
      </c>
      <c r="G335" s="929">
        <v>354</v>
      </c>
      <c r="H335" s="929">
        <v>362</v>
      </c>
      <c r="I335" s="929">
        <v>359</v>
      </c>
      <c r="J335" s="929">
        <v>371</v>
      </c>
      <c r="K335" s="929">
        <v>375</v>
      </c>
      <c r="L335" s="929">
        <v>381</v>
      </c>
      <c r="M335" s="929">
        <v>380</v>
      </c>
      <c r="N335" s="929">
        <v>382</v>
      </c>
      <c r="O335" s="929">
        <v>390</v>
      </c>
      <c r="P335" s="495">
        <v>364.75</v>
      </c>
      <c r="Q335" s="253"/>
    </row>
    <row r="336" spans="2:17" x14ac:dyDescent="0.2">
      <c r="B336" s="927">
        <v>13124</v>
      </c>
      <c r="C336" s="928" t="s">
        <v>709</v>
      </c>
      <c r="D336" s="929">
        <v>29046</v>
      </c>
      <c r="E336" s="929">
        <v>28840</v>
      </c>
      <c r="F336" s="929">
        <v>29379</v>
      </c>
      <c r="G336" s="929">
        <v>29379</v>
      </c>
      <c r="H336" s="929">
        <v>28978</v>
      </c>
      <c r="I336" s="929">
        <v>28742</v>
      </c>
      <c r="J336" s="929">
        <v>28658</v>
      </c>
      <c r="K336" s="929">
        <v>28726</v>
      </c>
      <c r="L336" s="929">
        <v>28730</v>
      </c>
      <c r="M336" s="929">
        <v>28857</v>
      </c>
      <c r="N336" s="929">
        <v>28898</v>
      </c>
      <c r="O336" s="929">
        <v>29109</v>
      </c>
      <c r="P336" s="495">
        <v>28945.166666666668</v>
      </c>
      <c r="Q336" s="253"/>
    </row>
    <row r="337" spans="2:17" x14ac:dyDescent="0.2">
      <c r="B337" s="927">
        <v>13201</v>
      </c>
      <c r="C337" s="928" t="s">
        <v>710</v>
      </c>
      <c r="D337" s="929">
        <v>21813</v>
      </c>
      <c r="E337" s="929">
        <v>21701</v>
      </c>
      <c r="F337" s="929">
        <v>21953</v>
      </c>
      <c r="G337" s="929">
        <v>21999</v>
      </c>
      <c r="H337" s="929">
        <v>21808</v>
      </c>
      <c r="I337" s="929">
        <v>21624</v>
      </c>
      <c r="J337" s="929">
        <v>21496</v>
      </c>
      <c r="K337" s="929">
        <v>21676</v>
      </c>
      <c r="L337" s="929">
        <v>21804</v>
      </c>
      <c r="M337" s="929">
        <v>21769</v>
      </c>
      <c r="N337" s="929">
        <v>21720</v>
      </c>
      <c r="O337" s="929">
        <v>21194</v>
      </c>
      <c r="P337" s="495">
        <v>21713.083333333332</v>
      </c>
      <c r="Q337" s="253"/>
    </row>
    <row r="338" spans="2:17" x14ac:dyDescent="0.2">
      <c r="B338" s="927">
        <v>13125</v>
      </c>
      <c r="C338" s="928" t="s">
        <v>711</v>
      </c>
      <c r="D338" s="929">
        <v>9851</v>
      </c>
      <c r="E338" s="929">
        <v>9880</v>
      </c>
      <c r="F338" s="929">
        <v>10120</v>
      </c>
      <c r="G338" s="929">
        <v>10200</v>
      </c>
      <c r="H338" s="929">
        <v>10196</v>
      </c>
      <c r="I338" s="929">
        <v>10093</v>
      </c>
      <c r="J338" s="929">
        <v>10185</v>
      </c>
      <c r="K338" s="929">
        <v>10239</v>
      </c>
      <c r="L338" s="929">
        <v>10284</v>
      </c>
      <c r="M338" s="929">
        <v>10338</v>
      </c>
      <c r="N338" s="929">
        <v>10394</v>
      </c>
      <c r="O338" s="929">
        <v>10560</v>
      </c>
      <c r="P338" s="495">
        <v>10195</v>
      </c>
      <c r="Q338" s="253"/>
    </row>
    <row r="339" spans="2:17" x14ac:dyDescent="0.2">
      <c r="B339" s="927">
        <v>13126</v>
      </c>
      <c r="C339" s="928" t="s">
        <v>712</v>
      </c>
      <c r="D339" s="929">
        <v>8945</v>
      </c>
      <c r="E339" s="929">
        <v>8852</v>
      </c>
      <c r="F339" s="929">
        <v>8941</v>
      </c>
      <c r="G339" s="929">
        <v>8939</v>
      </c>
      <c r="H339" s="929">
        <v>8991</v>
      </c>
      <c r="I339" s="929">
        <v>8957</v>
      </c>
      <c r="J339" s="929">
        <v>8958</v>
      </c>
      <c r="K339" s="929">
        <v>8987</v>
      </c>
      <c r="L339" s="929">
        <v>8969</v>
      </c>
      <c r="M339" s="929">
        <v>9059</v>
      </c>
      <c r="N339" s="929">
        <v>9124</v>
      </c>
      <c r="O339" s="929">
        <v>9141</v>
      </c>
      <c r="P339" s="495">
        <v>8988.5833333333339</v>
      </c>
      <c r="Q339" s="253"/>
    </row>
    <row r="340" spans="2:17" x14ac:dyDescent="0.2">
      <c r="B340" s="927">
        <v>13127</v>
      </c>
      <c r="C340" s="928" t="s">
        <v>713</v>
      </c>
      <c r="D340" s="929">
        <v>14323</v>
      </c>
      <c r="E340" s="929">
        <v>14129</v>
      </c>
      <c r="F340" s="929">
        <v>14326</v>
      </c>
      <c r="G340" s="929">
        <v>14397</v>
      </c>
      <c r="H340" s="929">
        <v>14389</v>
      </c>
      <c r="I340" s="929">
        <v>14391</v>
      </c>
      <c r="J340" s="929">
        <v>14504</v>
      </c>
      <c r="K340" s="929">
        <v>14568</v>
      </c>
      <c r="L340" s="929">
        <v>14584</v>
      </c>
      <c r="M340" s="929">
        <v>14647</v>
      </c>
      <c r="N340" s="929">
        <v>14724</v>
      </c>
      <c r="O340" s="929">
        <v>14760</v>
      </c>
      <c r="P340" s="495">
        <v>14478.5</v>
      </c>
      <c r="Q340" s="253"/>
    </row>
    <row r="341" spans="2:17" x14ac:dyDescent="0.2">
      <c r="B341" s="927">
        <v>13128</v>
      </c>
      <c r="C341" s="928" t="s">
        <v>714</v>
      </c>
      <c r="D341" s="929">
        <v>20765</v>
      </c>
      <c r="E341" s="929">
        <v>20688</v>
      </c>
      <c r="F341" s="929">
        <v>21140</v>
      </c>
      <c r="G341" s="929">
        <v>21286</v>
      </c>
      <c r="H341" s="929">
        <v>21226</v>
      </c>
      <c r="I341" s="929">
        <v>21034</v>
      </c>
      <c r="J341" s="929">
        <v>21095</v>
      </c>
      <c r="K341" s="929">
        <v>21101</v>
      </c>
      <c r="L341" s="929">
        <v>21042</v>
      </c>
      <c r="M341" s="929">
        <v>21259</v>
      </c>
      <c r="N341" s="929">
        <v>21310</v>
      </c>
      <c r="O341" s="929">
        <v>21485</v>
      </c>
      <c r="P341" s="495">
        <v>21119.25</v>
      </c>
      <c r="Q341" s="253"/>
    </row>
    <row r="342" spans="2:17" x14ac:dyDescent="0.2">
      <c r="B342" s="927">
        <v>13203</v>
      </c>
      <c r="C342" s="928" t="s">
        <v>715</v>
      </c>
      <c r="D342" s="929">
        <v>1664</v>
      </c>
      <c r="E342" s="929">
        <v>1663</v>
      </c>
      <c r="F342" s="929">
        <v>1684</v>
      </c>
      <c r="G342" s="929">
        <v>1669</v>
      </c>
      <c r="H342" s="929">
        <v>1636</v>
      </c>
      <c r="I342" s="929">
        <v>1638</v>
      </c>
      <c r="J342" s="929">
        <v>1629</v>
      </c>
      <c r="K342" s="929">
        <v>1640</v>
      </c>
      <c r="L342" s="929">
        <v>1637</v>
      </c>
      <c r="M342" s="929">
        <v>1646</v>
      </c>
      <c r="N342" s="929">
        <v>1644</v>
      </c>
      <c r="O342" s="929">
        <v>1695</v>
      </c>
      <c r="P342" s="495">
        <v>1653.75</v>
      </c>
      <c r="Q342" s="253"/>
    </row>
    <row r="343" spans="2:17" x14ac:dyDescent="0.2">
      <c r="B343" s="927">
        <v>13401</v>
      </c>
      <c r="C343" s="928" t="s">
        <v>716</v>
      </c>
      <c r="D343" s="929">
        <v>40356</v>
      </c>
      <c r="E343" s="929">
        <v>40120</v>
      </c>
      <c r="F343" s="929">
        <v>40864</v>
      </c>
      <c r="G343" s="929">
        <v>40782</v>
      </c>
      <c r="H343" s="929">
        <v>40518</v>
      </c>
      <c r="I343" s="929">
        <v>39968</v>
      </c>
      <c r="J343" s="929">
        <v>40014</v>
      </c>
      <c r="K343" s="929">
        <v>40175</v>
      </c>
      <c r="L343" s="929">
        <v>40217</v>
      </c>
      <c r="M343" s="929">
        <v>40441</v>
      </c>
      <c r="N343" s="929">
        <v>40507</v>
      </c>
      <c r="O343" s="929">
        <v>40898</v>
      </c>
      <c r="P343" s="495">
        <v>40405</v>
      </c>
      <c r="Q343" s="253"/>
    </row>
    <row r="344" spans="2:17" x14ac:dyDescent="0.2">
      <c r="B344" s="927">
        <v>13129</v>
      </c>
      <c r="C344" s="928" t="s">
        <v>717</v>
      </c>
      <c r="D344" s="929">
        <v>9267</v>
      </c>
      <c r="E344" s="929">
        <v>9184</v>
      </c>
      <c r="F344" s="929">
        <v>9397</v>
      </c>
      <c r="G344" s="929">
        <v>9356</v>
      </c>
      <c r="H344" s="929">
        <v>9224</v>
      </c>
      <c r="I344" s="929">
        <v>9207</v>
      </c>
      <c r="J344" s="929">
        <v>9215</v>
      </c>
      <c r="K344" s="929">
        <v>9285</v>
      </c>
      <c r="L344" s="929">
        <v>9267</v>
      </c>
      <c r="M344" s="929">
        <v>9358</v>
      </c>
      <c r="N344" s="929">
        <v>9320</v>
      </c>
      <c r="O344" s="929">
        <v>9400</v>
      </c>
      <c r="P344" s="495">
        <v>9290</v>
      </c>
      <c r="Q344" s="253"/>
    </row>
    <row r="345" spans="2:17" x14ac:dyDescent="0.2">
      <c r="B345" s="927">
        <v>13130</v>
      </c>
      <c r="C345" s="928" t="s">
        <v>718</v>
      </c>
      <c r="D345" s="929">
        <v>4105</v>
      </c>
      <c r="E345" s="929">
        <v>4072</v>
      </c>
      <c r="F345" s="929">
        <v>4153</v>
      </c>
      <c r="G345" s="929">
        <v>4210</v>
      </c>
      <c r="H345" s="929">
        <v>4152</v>
      </c>
      <c r="I345" s="929">
        <v>4074</v>
      </c>
      <c r="J345" s="929">
        <v>4059</v>
      </c>
      <c r="K345" s="929">
        <v>4040</v>
      </c>
      <c r="L345" s="929">
        <v>4022</v>
      </c>
      <c r="M345" s="929">
        <v>4014</v>
      </c>
      <c r="N345" s="929">
        <v>3996</v>
      </c>
      <c r="O345" s="929">
        <v>4075</v>
      </c>
      <c r="P345" s="495">
        <v>4081</v>
      </c>
      <c r="Q345" s="253"/>
    </row>
    <row r="346" spans="2:17" x14ac:dyDescent="0.2">
      <c r="B346" s="927">
        <v>13505</v>
      </c>
      <c r="C346" s="928" t="s">
        <v>719</v>
      </c>
      <c r="D346" s="929">
        <v>1417</v>
      </c>
      <c r="E346" s="929">
        <v>1405</v>
      </c>
      <c r="F346" s="929">
        <v>1422</v>
      </c>
      <c r="G346" s="929">
        <v>1454</v>
      </c>
      <c r="H346" s="929">
        <v>1434</v>
      </c>
      <c r="I346" s="929">
        <v>1435</v>
      </c>
      <c r="J346" s="929">
        <v>1425</v>
      </c>
      <c r="K346" s="929">
        <v>1442</v>
      </c>
      <c r="L346" s="929">
        <v>1465</v>
      </c>
      <c r="M346" s="929">
        <v>1452</v>
      </c>
      <c r="N346" s="929">
        <v>1446</v>
      </c>
      <c r="O346" s="929">
        <v>1445</v>
      </c>
      <c r="P346" s="495">
        <v>1436.8333333333333</v>
      </c>
      <c r="Q346" s="253"/>
    </row>
    <row r="347" spans="2:17" x14ac:dyDescent="0.2">
      <c r="B347" s="927">
        <v>13131</v>
      </c>
      <c r="C347" s="928" t="s">
        <v>720</v>
      </c>
      <c r="D347" s="929">
        <v>14773</v>
      </c>
      <c r="E347" s="929">
        <v>14616</v>
      </c>
      <c r="F347" s="929">
        <v>14896</v>
      </c>
      <c r="G347" s="929">
        <v>14897</v>
      </c>
      <c r="H347" s="929">
        <v>14848</v>
      </c>
      <c r="I347" s="929">
        <v>14772</v>
      </c>
      <c r="J347" s="929">
        <v>14806</v>
      </c>
      <c r="K347" s="929">
        <v>14874</v>
      </c>
      <c r="L347" s="929">
        <v>14898</v>
      </c>
      <c r="M347" s="929">
        <v>14971</v>
      </c>
      <c r="N347" s="929">
        <v>15109</v>
      </c>
      <c r="O347" s="929">
        <v>15203</v>
      </c>
      <c r="P347" s="495">
        <v>14888.583333333334</v>
      </c>
      <c r="Q347" s="253"/>
    </row>
    <row r="348" spans="2:17" x14ac:dyDescent="0.2">
      <c r="B348" s="927">
        <v>13101</v>
      </c>
      <c r="C348" s="928" t="s">
        <v>721</v>
      </c>
      <c r="D348" s="929">
        <v>9790</v>
      </c>
      <c r="E348" s="929">
        <v>9795</v>
      </c>
      <c r="F348" s="929">
        <v>10083</v>
      </c>
      <c r="G348" s="929">
        <v>10111</v>
      </c>
      <c r="H348" s="929">
        <v>10259</v>
      </c>
      <c r="I348" s="929">
        <v>10286</v>
      </c>
      <c r="J348" s="929">
        <v>10385</v>
      </c>
      <c r="K348" s="929">
        <v>10495</v>
      </c>
      <c r="L348" s="929">
        <v>10618</v>
      </c>
      <c r="M348" s="929">
        <v>10770</v>
      </c>
      <c r="N348" s="929">
        <v>10845</v>
      </c>
      <c r="O348" s="929">
        <v>10947</v>
      </c>
      <c r="P348" s="495">
        <v>10365.333333333334</v>
      </c>
      <c r="Q348" s="253"/>
    </row>
    <row r="349" spans="2:17" x14ac:dyDescent="0.2">
      <c r="B349" s="927">
        <v>13601</v>
      </c>
      <c r="C349" s="928" t="s">
        <v>722</v>
      </c>
      <c r="D349" s="929">
        <v>6129</v>
      </c>
      <c r="E349" s="929">
        <v>6107</v>
      </c>
      <c r="F349" s="929">
        <v>6185</v>
      </c>
      <c r="G349" s="929">
        <v>6204</v>
      </c>
      <c r="H349" s="929">
        <v>6090</v>
      </c>
      <c r="I349" s="929">
        <v>6086</v>
      </c>
      <c r="J349" s="929">
        <v>6101</v>
      </c>
      <c r="K349" s="929">
        <v>6144</v>
      </c>
      <c r="L349" s="929">
        <v>6190</v>
      </c>
      <c r="M349" s="929">
        <v>6264</v>
      </c>
      <c r="N349" s="929">
        <v>6294</v>
      </c>
      <c r="O349" s="929">
        <v>6340</v>
      </c>
      <c r="P349" s="495">
        <v>6177.833333333333</v>
      </c>
      <c r="Q349" s="253"/>
    </row>
    <row r="350" spans="2:17" x14ac:dyDescent="0.2">
      <c r="B350" s="927">
        <v>13303</v>
      </c>
      <c r="C350" s="928" t="s">
        <v>723</v>
      </c>
      <c r="D350" s="929">
        <v>2786</v>
      </c>
      <c r="E350" s="929">
        <v>2770</v>
      </c>
      <c r="F350" s="929">
        <v>2799</v>
      </c>
      <c r="G350" s="929">
        <v>2811</v>
      </c>
      <c r="H350" s="929">
        <v>2777</v>
      </c>
      <c r="I350" s="929">
        <v>2747</v>
      </c>
      <c r="J350" s="929">
        <v>2757</v>
      </c>
      <c r="K350" s="929">
        <v>2770</v>
      </c>
      <c r="L350" s="929">
        <v>2788</v>
      </c>
      <c r="M350" s="929">
        <v>2786</v>
      </c>
      <c r="N350" s="929">
        <v>2821</v>
      </c>
      <c r="O350" s="929">
        <v>2794</v>
      </c>
      <c r="P350" s="495">
        <v>2783.8333333333335</v>
      </c>
      <c r="Q350" s="253"/>
    </row>
    <row r="351" spans="2:17" x14ac:dyDescent="0.2">
      <c r="B351" s="930">
        <v>13132</v>
      </c>
      <c r="C351" s="625" t="s">
        <v>724</v>
      </c>
      <c r="D351" s="929">
        <v>65</v>
      </c>
      <c r="E351" s="929">
        <v>61</v>
      </c>
      <c r="F351" s="929">
        <v>59</v>
      </c>
      <c r="G351" s="929">
        <v>61</v>
      </c>
      <c r="H351" s="929">
        <v>63</v>
      </c>
      <c r="I351" s="929">
        <v>66</v>
      </c>
      <c r="J351" s="929">
        <v>71</v>
      </c>
      <c r="K351" s="929">
        <v>75</v>
      </c>
      <c r="L351" s="929">
        <v>78</v>
      </c>
      <c r="M351" s="929">
        <v>78</v>
      </c>
      <c r="N351" s="929">
        <v>83</v>
      </c>
      <c r="O351" s="929">
        <v>88</v>
      </c>
      <c r="P351" s="495">
        <v>70.666666666666671</v>
      </c>
      <c r="Q351" s="253"/>
    </row>
    <row r="352" spans="2:17" x14ac:dyDescent="0.2">
      <c r="B352" s="1398" t="s">
        <v>374</v>
      </c>
      <c r="C352" s="465"/>
      <c r="D352" s="496"/>
    </row>
    <row r="353" spans="2:17" x14ac:dyDescent="0.2">
      <c r="B353" s="497"/>
      <c r="C353" s="465"/>
      <c r="D353" s="496"/>
      <c r="E353" s="253"/>
      <c r="F353" s="253"/>
      <c r="Q353" s="253"/>
    </row>
    <row r="354" spans="2:17" x14ac:dyDescent="0.2">
      <c r="B354" s="497"/>
      <c r="C354" s="465"/>
      <c r="D354" s="496"/>
      <c r="E354" s="253"/>
      <c r="F354" s="253"/>
      <c r="Q354" s="253"/>
    </row>
    <row r="355" spans="2:17" x14ac:dyDescent="0.2">
      <c r="B355" s="497"/>
      <c r="C355" s="465"/>
      <c r="D355" s="496"/>
      <c r="E355" s="253"/>
      <c r="F355" s="253"/>
      <c r="Q355" s="253"/>
    </row>
    <row r="356" spans="2:17" x14ac:dyDescent="0.2">
      <c r="B356" s="497"/>
      <c r="C356" s="465"/>
      <c r="D356" s="496"/>
      <c r="E356" s="253"/>
      <c r="F356" s="253"/>
      <c r="Q356" s="253"/>
    </row>
    <row r="357" spans="2:17" x14ac:dyDescent="0.2">
      <c r="B357" s="497"/>
      <c r="C357" s="465"/>
      <c r="D357" s="496"/>
      <c r="E357" s="253"/>
      <c r="F357" s="253"/>
      <c r="Q357" s="253"/>
    </row>
    <row r="358" spans="2:17" x14ac:dyDescent="0.2">
      <c r="B358" s="497"/>
      <c r="C358" s="465"/>
      <c r="D358" s="496"/>
      <c r="E358" s="253"/>
      <c r="F358" s="253"/>
      <c r="Q358" s="253"/>
    </row>
    <row r="359" spans="2:17" x14ac:dyDescent="0.2">
      <c r="B359" s="497"/>
      <c r="C359" s="465"/>
      <c r="D359" s="496"/>
      <c r="E359" s="253"/>
      <c r="F359" s="253"/>
      <c r="Q359" s="253"/>
    </row>
    <row r="360" spans="2:17" x14ac:dyDescent="0.2">
      <c r="B360" s="497"/>
      <c r="C360" s="465"/>
      <c r="D360" s="496"/>
      <c r="E360" s="253"/>
      <c r="F360" s="253"/>
      <c r="Q360" s="253"/>
    </row>
    <row r="361" spans="2:17" x14ac:dyDescent="0.2">
      <c r="B361" s="497"/>
      <c r="C361" s="465"/>
      <c r="D361" s="496"/>
      <c r="E361" s="253"/>
      <c r="F361" s="253"/>
      <c r="Q361" s="253"/>
    </row>
    <row r="362" spans="2:17" x14ac:dyDescent="0.2">
      <c r="B362" s="497"/>
      <c r="C362" s="465"/>
      <c r="D362" s="496"/>
      <c r="E362" s="253"/>
      <c r="F362" s="253"/>
      <c r="Q362" s="253"/>
    </row>
    <row r="363" spans="2:17" x14ac:dyDescent="0.2">
      <c r="B363" s="497"/>
      <c r="C363" s="465"/>
      <c r="D363" s="496"/>
      <c r="E363" s="253"/>
      <c r="F363" s="253"/>
      <c r="Q363" s="253"/>
    </row>
    <row r="364" spans="2:17" x14ac:dyDescent="0.2">
      <c r="B364" s="497"/>
      <c r="C364" s="465"/>
      <c r="D364" s="496"/>
      <c r="E364" s="253"/>
      <c r="F364" s="253"/>
      <c r="Q364" s="253"/>
    </row>
    <row r="365" spans="2:17" x14ac:dyDescent="0.2">
      <c r="B365" s="497"/>
      <c r="C365" s="465"/>
      <c r="D365" s="496"/>
      <c r="E365" s="253"/>
      <c r="F365" s="253"/>
      <c r="Q365" s="253"/>
    </row>
    <row r="366" spans="2:17" x14ac:dyDescent="0.2">
      <c r="B366" s="497"/>
      <c r="C366" s="465"/>
      <c r="D366" s="496"/>
      <c r="E366" s="253"/>
      <c r="F366" s="253"/>
      <c r="Q366" s="253"/>
    </row>
    <row r="367" spans="2:17" x14ac:dyDescent="0.2">
      <c r="B367" s="497"/>
      <c r="C367" s="465"/>
      <c r="D367" s="496"/>
      <c r="E367" s="253"/>
      <c r="F367" s="253"/>
      <c r="Q367" s="253"/>
    </row>
    <row r="368" spans="2:17" x14ac:dyDescent="0.2">
      <c r="B368" s="497"/>
      <c r="C368" s="465"/>
      <c r="D368" s="496"/>
      <c r="E368" s="253"/>
      <c r="F368" s="253"/>
      <c r="Q368" s="253"/>
    </row>
    <row r="369" spans="2:17" x14ac:dyDescent="0.2">
      <c r="B369" s="497"/>
      <c r="C369" s="465"/>
      <c r="D369" s="496"/>
      <c r="E369" s="253"/>
      <c r="F369" s="253"/>
      <c r="Q369" s="253"/>
    </row>
    <row r="370" spans="2:17" x14ac:dyDescent="0.2">
      <c r="B370" s="497"/>
      <c r="C370" s="465"/>
      <c r="D370" s="496"/>
      <c r="E370" s="253"/>
      <c r="F370" s="253"/>
      <c r="Q370" s="253"/>
    </row>
    <row r="371" spans="2:17" x14ac:dyDescent="0.2">
      <c r="B371" s="497"/>
      <c r="C371" s="465"/>
      <c r="D371" s="496"/>
      <c r="E371" s="253"/>
      <c r="F371" s="253"/>
      <c r="Q371" s="253"/>
    </row>
    <row r="372" spans="2:17" x14ac:dyDescent="0.2">
      <c r="B372" s="497"/>
      <c r="C372" s="465"/>
      <c r="D372" s="496"/>
      <c r="E372" s="253"/>
      <c r="F372" s="253"/>
      <c r="Q372" s="253"/>
    </row>
    <row r="373" spans="2:17" x14ac:dyDescent="0.2">
      <c r="B373" s="497"/>
      <c r="C373" s="465"/>
      <c r="D373" s="496"/>
      <c r="E373" s="253"/>
      <c r="F373" s="253"/>
      <c r="Q373" s="253"/>
    </row>
    <row r="374" spans="2:17" x14ac:dyDescent="0.2">
      <c r="B374" s="497"/>
      <c r="C374" s="465"/>
      <c r="D374" s="496"/>
      <c r="E374" s="253"/>
      <c r="F374" s="253"/>
      <c r="Q374" s="253"/>
    </row>
    <row r="375" spans="2:17" x14ac:dyDescent="0.2">
      <c r="B375" s="497"/>
      <c r="C375" s="465"/>
      <c r="D375" s="496"/>
      <c r="E375" s="253"/>
      <c r="F375" s="253"/>
      <c r="Q375" s="253"/>
    </row>
    <row r="376" spans="2:17" x14ac:dyDescent="0.2">
      <c r="B376" s="497"/>
      <c r="C376" s="465"/>
      <c r="D376" s="496"/>
      <c r="E376" s="253"/>
      <c r="F376" s="253"/>
      <c r="Q376" s="253"/>
    </row>
    <row r="377" spans="2:17" x14ac:dyDescent="0.2">
      <c r="B377" s="497"/>
      <c r="C377" s="465"/>
      <c r="D377" s="496"/>
      <c r="E377" s="253"/>
      <c r="F377" s="253"/>
      <c r="Q377" s="253"/>
    </row>
  </sheetData>
  <mergeCells count="2">
    <mergeCell ref="B2:P2"/>
    <mergeCell ref="B3:P3"/>
  </mergeCells>
  <hyperlinks>
    <hyperlink ref="Q2" location="Índice!A1" display="Volver"/>
  </hyperlinks>
  <pageMargins left="0.7" right="0.7" top="0.75" bottom="0.75" header="0.3" footer="0.3"/>
  <pageSetup paperSize="1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showGridLines="0" zoomScale="90" zoomScaleNormal="90" workbookViewId="0"/>
  </sheetViews>
  <sheetFormatPr baseColWidth="10" defaultRowHeight="12.75" x14ac:dyDescent="0.25"/>
  <cols>
    <col min="1" max="1" width="6.7109375" style="499" customWidth="1"/>
    <col min="2" max="2" width="24.7109375" style="499" customWidth="1"/>
    <col min="3" max="8" width="13.5703125" style="499" bestFit="1" customWidth="1"/>
    <col min="9" max="9" width="10.85546875" style="499" customWidth="1"/>
    <col min="10" max="10" width="13.5703125" style="499" bestFit="1" customWidth="1"/>
    <col min="11" max="11" width="11.5703125" style="499" bestFit="1" customWidth="1"/>
    <col min="12" max="14" width="10.85546875" style="499" bestFit="1" customWidth="1"/>
    <col min="15" max="15" width="14.5703125" style="499" bestFit="1" customWidth="1"/>
    <col min="16" max="16384" width="11.42578125" style="499"/>
  </cols>
  <sheetData>
    <row r="1" spans="2:16" x14ac:dyDescent="0.25">
      <c r="B1" s="457"/>
      <c r="C1" s="457"/>
      <c r="D1" s="457"/>
      <c r="E1" s="457"/>
      <c r="F1" s="457"/>
      <c r="G1" s="457"/>
      <c r="H1" s="457"/>
      <c r="I1" s="351"/>
      <c r="J1" s="351"/>
      <c r="K1" s="351"/>
      <c r="L1" s="351"/>
      <c r="M1" s="351"/>
    </row>
    <row r="2" spans="2:16" ht="15.75" x14ac:dyDescent="0.2">
      <c r="B2" s="931" t="s">
        <v>728</v>
      </c>
      <c r="C2" s="932"/>
      <c r="D2" s="932"/>
      <c r="E2" s="932"/>
      <c r="F2" s="932"/>
      <c r="G2" s="521"/>
      <c r="H2" s="521"/>
      <c r="I2" s="521"/>
      <c r="J2" s="521"/>
      <c r="K2" s="521"/>
      <c r="L2" s="521"/>
      <c r="M2" s="467"/>
      <c r="N2" s="511"/>
      <c r="P2" s="896" t="s">
        <v>1059</v>
      </c>
    </row>
    <row r="3" spans="2:16" ht="15.75" x14ac:dyDescent="0.25">
      <c r="B3" s="933" t="s">
        <v>13</v>
      </c>
      <c r="C3" s="934"/>
      <c r="D3" s="934"/>
      <c r="E3" s="934"/>
      <c r="F3" s="934"/>
      <c r="G3" s="520"/>
      <c r="H3" s="520"/>
      <c r="I3" s="520"/>
      <c r="J3" s="520"/>
      <c r="K3" s="520"/>
      <c r="L3" s="520"/>
      <c r="M3" s="520"/>
      <c r="N3" s="519"/>
      <c r="O3" s="519"/>
    </row>
    <row r="4" spans="2:16" x14ac:dyDescent="0.25">
      <c r="B4" s="1205" t="s">
        <v>46</v>
      </c>
      <c r="C4" s="935" t="s">
        <v>28</v>
      </c>
      <c r="D4" s="935" t="s">
        <v>29</v>
      </c>
      <c r="E4" s="935" t="s">
        <v>30</v>
      </c>
      <c r="F4" s="935" t="s">
        <v>31</v>
      </c>
      <c r="G4" s="935" t="s">
        <v>32</v>
      </c>
      <c r="H4" s="935" t="s">
        <v>33</v>
      </c>
      <c r="I4" s="935" t="s">
        <v>34</v>
      </c>
      <c r="J4" s="935" t="s">
        <v>35</v>
      </c>
      <c r="K4" s="935" t="s">
        <v>36</v>
      </c>
      <c r="L4" s="935" t="s">
        <v>37</v>
      </c>
      <c r="M4" s="935" t="s">
        <v>38</v>
      </c>
      <c r="N4" s="935" t="s">
        <v>39</v>
      </c>
      <c r="O4" s="1206" t="s">
        <v>59</v>
      </c>
    </row>
    <row r="5" spans="2:16" s="351" customFormat="1" x14ac:dyDescent="0.2">
      <c r="B5" s="508" t="s">
        <v>359</v>
      </c>
      <c r="C5" s="510">
        <v>305</v>
      </c>
      <c r="D5" s="510">
        <v>303</v>
      </c>
      <c r="E5" s="510">
        <v>303</v>
      </c>
      <c r="F5" s="510">
        <v>305</v>
      </c>
      <c r="G5" s="510">
        <v>303</v>
      </c>
      <c r="H5" s="503">
        <v>301</v>
      </c>
      <c r="I5" s="503">
        <v>302</v>
      </c>
      <c r="J5" s="509">
        <v>302</v>
      </c>
      <c r="K5" s="503">
        <v>302</v>
      </c>
      <c r="L5" s="503">
        <v>306</v>
      </c>
      <c r="M5" s="503">
        <v>304</v>
      </c>
      <c r="N5" s="503">
        <v>303</v>
      </c>
      <c r="O5" s="518">
        <f>AVERAGE(C5:N5)</f>
        <v>303.25</v>
      </c>
    </row>
    <row r="6" spans="2:16" s="351" customFormat="1" x14ac:dyDescent="0.2">
      <c r="B6" s="508" t="s">
        <v>360</v>
      </c>
      <c r="C6" s="504">
        <v>362</v>
      </c>
      <c r="D6" s="504">
        <v>365</v>
      </c>
      <c r="E6" s="504">
        <v>369</v>
      </c>
      <c r="F6" s="504">
        <v>365</v>
      </c>
      <c r="G6" s="504">
        <v>373</v>
      </c>
      <c r="H6" s="503">
        <v>373</v>
      </c>
      <c r="I6" s="503">
        <v>374</v>
      </c>
      <c r="J6" s="507">
        <v>375</v>
      </c>
      <c r="K6" s="503">
        <v>377</v>
      </c>
      <c r="L6" s="503">
        <v>382</v>
      </c>
      <c r="M6" s="503">
        <v>381</v>
      </c>
      <c r="N6" s="503">
        <v>383</v>
      </c>
      <c r="O6" s="518">
        <f t="shared" ref="O6:O19" si="0">AVERAGE(C6:N6)</f>
        <v>373.25</v>
      </c>
    </row>
    <row r="7" spans="2:16" s="351" customFormat="1" x14ac:dyDescent="0.2">
      <c r="B7" s="508" t="s">
        <v>361</v>
      </c>
      <c r="C7" s="504">
        <v>280</v>
      </c>
      <c r="D7" s="504">
        <v>276</v>
      </c>
      <c r="E7" s="504">
        <v>274</v>
      </c>
      <c r="F7" s="504">
        <v>273</v>
      </c>
      <c r="G7" s="504">
        <v>271</v>
      </c>
      <c r="H7" s="503">
        <v>267</v>
      </c>
      <c r="I7" s="503">
        <v>265</v>
      </c>
      <c r="J7" s="507">
        <v>259</v>
      </c>
      <c r="K7" s="503">
        <v>261</v>
      </c>
      <c r="L7" s="503">
        <v>255</v>
      </c>
      <c r="M7" s="503">
        <v>251</v>
      </c>
      <c r="N7" s="503">
        <v>250</v>
      </c>
      <c r="O7" s="518">
        <f t="shared" si="0"/>
        <v>265.16666666666669</v>
      </c>
    </row>
    <row r="8" spans="2:16" s="351" customFormat="1" x14ac:dyDescent="0.2">
      <c r="B8" s="508" t="s">
        <v>362</v>
      </c>
      <c r="C8" s="504">
        <v>198</v>
      </c>
      <c r="D8" s="504">
        <v>193</v>
      </c>
      <c r="E8" s="504">
        <v>193</v>
      </c>
      <c r="F8" s="504">
        <v>192</v>
      </c>
      <c r="G8" s="504">
        <v>198</v>
      </c>
      <c r="H8" s="503">
        <v>196</v>
      </c>
      <c r="I8" s="503">
        <v>195</v>
      </c>
      <c r="J8" s="507">
        <v>196</v>
      </c>
      <c r="K8" s="503">
        <v>194</v>
      </c>
      <c r="L8" s="503">
        <v>197</v>
      </c>
      <c r="M8" s="503">
        <v>200</v>
      </c>
      <c r="N8" s="503">
        <v>197</v>
      </c>
      <c r="O8" s="518">
        <f t="shared" si="0"/>
        <v>195.75</v>
      </c>
    </row>
    <row r="9" spans="2:16" s="351" customFormat="1" x14ac:dyDescent="0.2">
      <c r="B9" s="508" t="s">
        <v>363</v>
      </c>
      <c r="C9" s="504">
        <v>657</v>
      </c>
      <c r="D9" s="504">
        <v>648</v>
      </c>
      <c r="E9" s="504">
        <v>646</v>
      </c>
      <c r="F9" s="504">
        <v>647</v>
      </c>
      <c r="G9" s="504">
        <v>644</v>
      </c>
      <c r="H9" s="503">
        <v>640</v>
      </c>
      <c r="I9" s="503">
        <v>640</v>
      </c>
      <c r="J9" s="507">
        <v>638</v>
      </c>
      <c r="K9" s="503">
        <v>632</v>
      </c>
      <c r="L9" s="503">
        <v>628</v>
      </c>
      <c r="M9" s="503">
        <v>631</v>
      </c>
      <c r="N9" s="503">
        <v>635</v>
      </c>
      <c r="O9" s="518">
        <f t="shared" si="0"/>
        <v>640.5</v>
      </c>
    </row>
    <row r="10" spans="2:16" s="351" customFormat="1" x14ac:dyDescent="0.2">
      <c r="B10" s="508" t="s">
        <v>364</v>
      </c>
      <c r="C10" s="504">
        <v>2085</v>
      </c>
      <c r="D10" s="504">
        <v>2069</v>
      </c>
      <c r="E10" s="504">
        <v>2067</v>
      </c>
      <c r="F10" s="504">
        <v>2059</v>
      </c>
      <c r="G10" s="504">
        <v>2047</v>
      </c>
      <c r="H10" s="503">
        <v>2049</v>
      </c>
      <c r="I10" s="503">
        <v>2041</v>
      </c>
      <c r="J10" s="507">
        <v>2026</v>
      </c>
      <c r="K10" s="503">
        <v>2013</v>
      </c>
      <c r="L10" s="503">
        <v>2001</v>
      </c>
      <c r="M10" s="503">
        <v>1988</v>
      </c>
      <c r="N10" s="503">
        <v>1996</v>
      </c>
      <c r="O10" s="518">
        <f t="shared" si="0"/>
        <v>2036.75</v>
      </c>
    </row>
    <row r="11" spans="2:16" s="351" customFormat="1" x14ac:dyDescent="0.2">
      <c r="B11" s="508" t="s">
        <v>365</v>
      </c>
      <c r="C11" s="504">
        <v>773</v>
      </c>
      <c r="D11" s="504">
        <v>773</v>
      </c>
      <c r="E11" s="504">
        <v>768</v>
      </c>
      <c r="F11" s="504">
        <v>766</v>
      </c>
      <c r="G11" s="504">
        <v>770</v>
      </c>
      <c r="H11" s="503">
        <v>759</v>
      </c>
      <c r="I11" s="503">
        <v>749</v>
      </c>
      <c r="J11" s="507">
        <v>751</v>
      </c>
      <c r="K11" s="503">
        <v>761</v>
      </c>
      <c r="L11" s="503">
        <v>774</v>
      </c>
      <c r="M11" s="503">
        <v>780</v>
      </c>
      <c r="N11" s="503">
        <v>784</v>
      </c>
      <c r="O11" s="518">
        <f t="shared" si="0"/>
        <v>767.33333333333337</v>
      </c>
    </row>
    <row r="12" spans="2:16" s="351" customFormat="1" x14ac:dyDescent="0.2">
      <c r="B12" s="508" t="s">
        <v>366</v>
      </c>
      <c r="C12" s="504">
        <v>957</v>
      </c>
      <c r="D12" s="504">
        <v>957</v>
      </c>
      <c r="E12" s="504">
        <v>960</v>
      </c>
      <c r="F12" s="504">
        <v>963</v>
      </c>
      <c r="G12" s="504">
        <v>960</v>
      </c>
      <c r="H12" s="503">
        <v>949</v>
      </c>
      <c r="I12" s="503">
        <v>947</v>
      </c>
      <c r="J12" s="507">
        <v>951</v>
      </c>
      <c r="K12" s="503">
        <v>950</v>
      </c>
      <c r="L12" s="503">
        <v>954</v>
      </c>
      <c r="M12" s="503">
        <v>952</v>
      </c>
      <c r="N12" s="503">
        <v>959</v>
      </c>
      <c r="O12" s="518">
        <f t="shared" si="0"/>
        <v>954.91666666666663</v>
      </c>
    </row>
    <row r="13" spans="2:16" s="351" customFormat="1" x14ac:dyDescent="0.2">
      <c r="B13" s="508" t="s">
        <v>367</v>
      </c>
      <c r="C13" s="504">
        <v>5204</v>
      </c>
      <c r="D13" s="504">
        <v>5181</v>
      </c>
      <c r="E13" s="504">
        <v>5155</v>
      </c>
      <c r="F13" s="504">
        <v>5098</v>
      </c>
      <c r="G13" s="504">
        <v>5069</v>
      </c>
      <c r="H13" s="503">
        <v>5019</v>
      </c>
      <c r="I13" s="503">
        <v>4972</v>
      </c>
      <c r="J13" s="507">
        <v>4958</v>
      </c>
      <c r="K13" s="503">
        <v>4933</v>
      </c>
      <c r="L13" s="503">
        <v>4912</v>
      </c>
      <c r="M13" s="503">
        <v>4874</v>
      </c>
      <c r="N13" s="503">
        <v>4843</v>
      </c>
      <c r="O13" s="518">
        <f t="shared" si="0"/>
        <v>5018.166666666667</v>
      </c>
    </row>
    <row r="14" spans="2:16" s="351" customFormat="1" x14ac:dyDescent="0.2">
      <c r="B14" s="508" t="s">
        <v>368</v>
      </c>
      <c r="C14" s="504">
        <v>1508</v>
      </c>
      <c r="D14" s="504">
        <v>1501</v>
      </c>
      <c r="E14" s="504">
        <v>1510</v>
      </c>
      <c r="F14" s="504">
        <v>1497</v>
      </c>
      <c r="G14" s="504">
        <v>1495</v>
      </c>
      <c r="H14" s="503">
        <v>1482</v>
      </c>
      <c r="I14" s="503">
        <v>1465</v>
      </c>
      <c r="J14" s="507">
        <v>1471</v>
      </c>
      <c r="K14" s="503">
        <v>1478</v>
      </c>
      <c r="L14" s="503">
        <v>1480</v>
      </c>
      <c r="M14" s="503">
        <v>1479</v>
      </c>
      <c r="N14" s="503">
        <v>1487</v>
      </c>
      <c r="O14" s="518">
        <f t="shared" si="0"/>
        <v>1487.75</v>
      </c>
    </row>
    <row r="15" spans="2:16" s="351" customFormat="1" x14ac:dyDescent="0.2">
      <c r="B15" s="508" t="s">
        <v>369</v>
      </c>
      <c r="C15" s="504">
        <v>621</v>
      </c>
      <c r="D15" s="504">
        <v>623</v>
      </c>
      <c r="E15" s="504">
        <v>620</v>
      </c>
      <c r="F15" s="504">
        <v>618</v>
      </c>
      <c r="G15" s="504">
        <v>613</v>
      </c>
      <c r="H15" s="503">
        <v>607</v>
      </c>
      <c r="I15" s="503">
        <v>607</v>
      </c>
      <c r="J15" s="507">
        <v>607</v>
      </c>
      <c r="K15" s="503">
        <v>609</v>
      </c>
      <c r="L15" s="503">
        <v>613</v>
      </c>
      <c r="M15" s="503">
        <v>616</v>
      </c>
      <c r="N15" s="503">
        <v>618</v>
      </c>
      <c r="O15" s="518">
        <f t="shared" si="0"/>
        <v>614.33333333333337</v>
      </c>
    </row>
    <row r="16" spans="2:16" s="351" customFormat="1" x14ac:dyDescent="0.2">
      <c r="B16" s="508" t="s">
        <v>370</v>
      </c>
      <c r="C16" s="504">
        <v>3016</v>
      </c>
      <c r="D16" s="504">
        <v>2999</v>
      </c>
      <c r="E16" s="504">
        <v>2990</v>
      </c>
      <c r="F16" s="504">
        <v>2969</v>
      </c>
      <c r="G16" s="504">
        <v>2942</v>
      </c>
      <c r="H16" s="503">
        <v>2907</v>
      </c>
      <c r="I16" s="503">
        <v>2876</v>
      </c>
      <c r="J16" s="507">
        <v>2878</v>
      </c>
      <c r="K16" s="503">
        <v>2846</v>
      </c>
      <c r="L16" s="503">
        <v>2839</v>
      </c>
      <c r="M16" s="503">
        <v>2817</v>
      </c>
      <c r="N16" s="503">
        <v>2793</v>
      </c>
      <c r="O16" s="518">
        <f t="shared" si="0"/>
        <v>2906</v>
      </c>
    </row>
    <row r="17" spans="2:15" s="351" customFormat="1" x14ac:dyDescent="0.2">
      <c r="B17" s="508" t="s">
        <v>371</v>
      </c>
      <c r="C17" s="504">
        <v>126</v>
      </c>
      <c r="D17" s="504">
        <v>127</v>
      </c>
      <c r="E17" s="504">
        <v>127</v>
      </c>
      <c r="F17" s="504">
        <v>130</v>
      </c>
      <c r="G17" s="504">
        <v>128</v>
      </c>
      <c r="H17" s="503">
        <v>127</v>
      </c>
      <c r="I17" s="503">
        <v>127</v>
      </c>
      <c r="J17" s="507">
        <v>126</v>
      </c>
      <c r="K17" s="503">
        <v>128</v>
      </c>
      <c r="L17" s="503">
        <v>127</v>
      </c>
      <c r="M17" s="503">
        <v>129</v>
      </c>
      <c r="N17" s="503">
        <v>129</v>
      </c>
      <c r="O17" s="518">
        <f t="shared" si="0"/>
        <v>127.58333333333333</v>
      </c>
    </row>
    <row r="18" spans="2:15" s="351" customFormat="1" x14ac:dyDescent="0.2">
      <c r="B18" s="508" t="s">
        <v>372</v>
      </c>
      <c r="C18" s="504">
        <v>118</v>
      </c>
      <c r="D18" s="504">
        <v>117</v>
      </c>
      <c r="E18" s="504">
        <v>119</v>
      </c>
      <c r="F18" s="504">
        <v>119</v>
      </c>
      <c r="G18" s="504">
        <v>119</v>
      </c>
      <c r="H18" s="503">
        <v>119</v>
      </c>
      <c r="I18" s="503">
        <v>119</v>
      </c>
      <c r="J18" s="507">
        <v>118</v>
      </c>
      <c r="K18" s="503">
        <v>116</v>
      </c>
      <c r="L18" s="503">
        <v>116</v>
      </c>
      <c r="M18" s="503">
        <v>115</v>
      </c>
      <c r="N18" s="503">
        <v>113</v>
      </c>
      <c r="O18" s="518">
        <f t="shared" si="0"/>
        <v>117.33333333333333</v>
      </c>
    </row>
    <row r="19" spans="2:15" s="351" customFormat="1" x14ac:dyDescent="0.2">
      <c r="B19" s="505" t="s">
        <v>373</v>
      </c>
      <c r="C19" s="517">
        <v>5988</v>
      </c>
      <c r="D19" s="517">
        <v>5951</v>
      </c>
      <c r="E19" s="517">
        <v>5942</v>
      </c>
      <c r="F19" s="517">
        <v>5891</v>
      </c>
      <c r="G19" s="517">
        <v>5889</v>
      </c>
      <c r="H19" s="502">
        <v>5839</v>
      </c>
      <c r="I19" s="502">
        <v>5811</v>
      </c>
      <c r="J19" s="516">
        <v>5806</v>
      </c>
      <c r="K19" s="502">
        <v>5781</v>
      </c>
      <c r="L19" s="502">
        <v>5760</v>
      </c>
      <c r="M19" s="502">
        <v>5753</v>
      </c>
      <c r="N19" s="502">
        <v>5747</v>
      </c>
      <c r="O19" s="515">
        <f t="shared" si="0"/>
        <v>5846.5</v>
      </c>
    </row>
    <row r="20" spans="2:15" x14ac:dyDescent="0.25">
      <c r="B20" s="1207" t="s">
        <v>27</v>
      </c>
      <c r="C20" s="1208">
        <f t="shared" ref="C20:N20" si="1">SUM(C5:C19)</f>
        <v>22198</v>
      </c>
      <c r="D20" s="1208">
        <f t="shared" si="1"/>
        <v>22083</v>
      </c>
      <c r="E20" s="1208">
        <f t="shared" si="1"/>
        <v>22043</v>
      </c>
      <c r="F20" s="1208">
        <f t="shared" si="1"/>
        <v>21892</v>
      </c>
      <c r="G20" s="1208">
        <f t="shared" si="1"/>
        <v>21821</v>
      </c>
      <c r="H20" s="1208">
        <f t="shared" si="1"/>
        <v>21634</v>
      </c>
      <c r="I20" s="1208">
        <f t="shared" si="1"/>
        <v>21490</v>
      </c>
      <c r="J20" s="1208">
        <f t="shared" si="1"/>
        <v>21462</v>
      </c>
      <c r="K20" s="1208">
        <f t="shared" si="1"/>
        <v>21381</v>
      </c>
      <c r="L20" s="1208">
        <f t="shared" si="1"/>
        <v>21344</v>
      </c>
      <c r="M20" s="1208">
        <f t="shared" si="1"/>
        <v>21270</v>
      </c>
      <c r="N20" s="1209">
        <f t="shared" si="1"/>
        <v>21237</v>
      </c>
      <c r="O20" s="1210">
        <f>AVERAGE(C20:N20)</f>
        <v>21654.583333333332</v>
      </c>
    </row>
    <row r="21" spans="2:15" x14ac:dyDescent="0.25">
      <c r="B21" s="351"/>
    </row>
    <row r="22" spans="2:15" x14ac:dyDescent="0.25">
      <c r="B22" s="514" t="s">
        <v>727</v>
      </c>
      <c r="C22" s="513"/>
      <c r="D22" s="513"/>
      <c r="E22" s="513"/>
      <c r="F22" s="513"/>
      <c r="G22" s="513"/>
      <c r="H22" s="513"/>
      <c r="I22" s="513"/>
      <c r="J22" s="513"/>
      <c r="K22" s="513"/>
      <c r="L22" s="513"/>
      <c r="M22" s="511"/>
      <c r="N22" s="511"/>
    </row>
    <row r="23" spans="2:15" x14ac:dyDescent="0.2">
      <c r="B23" s="512" t="s">
        <v>726</v>
      </c>
      <c r="C23" s="511"/>
      <c r="D23" s="511"/>
      <c r="E23" s="511"/>
      <c r="F23" s="511"/>
      <c r="G23" s="511"/>
      <c r="H23" s="511"/>
      <c r="I23" s="511"/>
      <c r="J23" s="511"/>
      <c r="K23" s="511"/>
      <c r="L23" s="511"/>
      <c r="M23" s="511"/>
      <c r="N23" s="511"/>
    </row>
    <row r="24" spans="2:15" ht="17.25" customHeight="1" x14ac:dyDescent="0.25">
      <c r="B24" s="1205" t="s">
        <v>46</v>
      </c>
      <c r="C24" s="935" t="s">
        <v>28</v>
      </c>
      <c r="D24" s="935" t="s">
        <v>29</v>
      </c>
      <c r="E24" s="935" t="s">
        <v>30</v>
      </c>
      <c r="F24" s="935" t="s">
        <v>31</v>
      </c>
      <c r="G24" s="935" t="s">
        <v>32</v>
      </c>
      <c r="H24" s="935" t="s">
        <v>33</v>
      </c>
      <c r="I24" s="935" t="s">
        <v>34</v>
      </c>
      <c r="J24" s="935" t="s">
        <v>35</v>
      </c>
      <c r="K24" s="935" t="s">
        <v>36</v>
      </c>
      <c r="L24" s="935" t="s">
        <v>37</v>
      </c>
      <c r="M24" s="935" t="s">
        <v>38</v>
      </c>
      <c r="N24" s="935" t="s">
        <v>39</v>
      </c>
      <c r="O24" s="1206" t="s">
        <v>27</v>
      </c>
    </row>
    <row r="25" spans="2:15" s="351" customFormat="1" x14ac:dyDescent="0.2">
      <c r="B25" s="508" t="s">
        <v>359</v>
      </c>
      <c r="C25" s="510">
        <v>20122</v>
      </c>
      <c r="D25" s="510">
        <v>19970.321</v>
      </c>
      <c r="E25" s="510">
        <v>19994.559000000001</v>
      </c>
      <c r="F25" s="510">
        <v>19998.967000000001</v>
      </c>
      <c r="G25" s="510">
        <v>20003.373</v>
      </c>
      <c r="H25" s="510">
        <v>19897.605</v>
      </c>
      <c r="I25" s="503">
        <v>19917</v>
      </c>
      <c r="J25" s="509">
        <v>19946.081999999999</v>
      </c>
      <c r="K25" s="503">
        <v>19908.623</v>
      </c>
      <c r="L25" s="503">
        <v>20213</v>
      </c>
      <c r="M25" s="503">
        <v>19963.710999999999</v>
      </c>
      <c r="N25" s="503">
        <v>19754.38</v>
      </c>
      <c r="O25" s="506">
        <f>SUM(C25:N25)</f>
        <v>239689.62100000001</v>
      </c>
    </row>
    <row r="26" spans="2:15" s="351" customFormat="1" x14ac:dyDescent="0.2">
      <c r="B26" s="508" t="s">
        <v>360</v>
      </c>
      <c r="C26" s="504">
        <v>23906</v>
      </c>
      <c r="D26" s="504">
        <v>24128.325000000001</v>
      </c>
      <c r="E26" s="504">
        <v>24179.007000000001</v>
      </c>
      <c r="F26" s="504">
        <v>24079.848000000002</v>
      </c>
      <c r="G26" s="504">
        <v>24555.805</v>
      </c>
      <c r="H26" s="504">
        <v>24524.955999999998</v>
      </c>
      <c r="I26" s="503">
        <v>24648</v>
      </c>
      <c r="J26" s="507">
        <v>24676.996999999999</v>
      </c>
      <c r="K26" s="503">
        <v>24835.649000000001</v>
      </c>
      <c r="L26" s="503">
        <v>25230</v>
      </c>
      <c r="M26" s="503">
        <v>25080.237000000001</v>
      </c>
      <c r="N26" s="503">
        <v>25170.580999999998</v>
      </c>
      <c r="O26" s="506">
        <f t="shared" ref="O26:O39" si="2">SUM(C26:N26)</f>
        <v>295015.40500000003</v>
      </c>
    </row>
    <row r="27" spans="2:15" s="351" customFormat="1" x14ac:dyDescent="0.2">
      <c r="B27" s="508" t="s">
        <v>361</v>
      </c>
      <c r="C27" s="504">
        <v>18384</v>
      </c>
      <c r="D27" s="504">
        <v>18077.514999999999</v>
      </c>
      <c r="E27" s="504">
        <v>18112.77</v>
      </c>
      <c r="F27" s="504">
        <v>17940.898000000001</v>
      </c>
      <c r="G27" s="504">
        <v>17846.147000000001</v>
      </c>
      <c r="H27" s="504">
        <v>17586.133999999998</v>
      </c>
      <c r="I27" s="503">
        <v>17284</v>
      </c>
      <c r="J27" s="507">
        <v>17039.666000000001</v>
      </c>
      <c r="K27" s="503">
        <v>17134.417000000001</v>
      </c>
      <c r="L27" s="503">
        <v>16658</v>
      </c>
      <c r="M27" s="503">
        <v>16510.826000000001</v>
      </c>
      <c r="N27" s="503">
        <v>16473.366000000002</v>
      </c>
      <c r="O27" s="506">
        <f t="shared" si="2"/>
        <v>209047.73900000003</v>
      </c>
    </row>
    <row r="28" spans="2:15" s="351" customFormat="1" x14ac:dyDescent="0.2">
      <c r="B28" s="508" t="s">
        <v>362</v>
      </c>
      <c r="C28" s="504">
        <v>13007</v>
      </c>
      <c r="D28" s="504">
        <v>12725.213</v>
      </c>
      <c r="E28" s="504">
        <v>12723.009</v>
      </c>
      <c r="F28" s="504">
        <v>12639.276</v>
      </c>
      <c r="G28" s="504">
        <v>12996.244000000001</v>
      </c>
      <c r="H28" s="504">
        <v>12921.324000000001</v>
      </c>
      <c r="I28" s="503">
        <v>12864</v>
      </c>
      <c r="J28" s="507">
        <v>12910.307000000001</v>
      </c>
      <c r="K28" s="503">
        <v>12824.37</v>
      </c>
      <c r="L28" s="503">
        <v>12985</v>
      </c>
      <c r="M28" s="503">
        <v>13154.896000000001</v>
      </c>
      <c r="N28" s="503">
        <v>12925.731</v>
      </c>
      <c r="O28" s="506">
        <f t="shared" si="2"/>
        <v>154676.37</v>
      </c>
    </row>
    <row r="29" spans="2:15" s="351" customFormat="1" x14ac:dyDescent="0.2">
      <c r="B29" s="508" t="s">
        <v>363</v>
      </c>
      <c r="C29" s="504">
        <v>43171</v>
      </c>
      <c r="D29" s="504">
        <v>42509.925000000003</v>
      </c>
      <c r="E29" s="504">
        <v>42562.807000000001</v>
      </c>
      <c r="F29" s="504">
        <v>42706.034</v>
      </c>
      <c r="G29" s="504">
        <v>42399.748</v>
      </c>
      <c r="H29" s="504">
        <v>42236.688000000002</v>
      </c>
      <c r="I29" s="503">
        <v>42096</v>
      </c>
      <c r="J29" s="507">
        <v>42044.985000000001</v>
      </c>
      <c r="K29" s="503">
        <v>41513.942000000003</v>
      </c>
      <c r="L29" s="503">
        <v>41318</v>
      </c>
      <c r="M29" s="503">
        <v>41540.383999999998</v>
      </c>
      <c r="N29" s="503">
        <v>41751.919000000002</v>
      </c>
      <c r="O29" s="506">
        <f t="shared" si="2"/>
        <v>505851.43199999997</v>
      </c>
    </row>
    <row r="30" spans="2:15" s="351" customFormat="1" x14ac:dyDescent="0.2">
      <c r="B30" s="508" t="s">
        <v>364</v>
      </c>
      <c r="C30" s="504">
        <v>137080</v>
      </c>
      <c r="D30" s="504">
        <v>136409.875</v>
      </c>
      <c r="E30" s="504">
        <v>136079.34899999999</v>
      </c>
      <c r="F30" s="25">
        <v>135627.633</v>
      </c>
      <c r="G30" s="504">
        <v>135034.889</v>
      </c>
      <c r="H30" s="504">
        <v>134891.66399999999</v>
      </c>
      <c r="I30" s="503">
        <v>134215</v>
      </c>
      <c r="J30" s="507">
        <v>133181.74799999999</v>
      </c>
      <c r="K30" s="503">
        <v>132254.07800000001</v>
      </c>
      <c r="L30" s="503">
        <v>131617</v>
      </c>
      <c r="M30" s="503">
        <v>130727.049</v>
      </c>
      <c r="N30" s="503">
        <v>131297.75399999999</v>
      </c>
      <c r="O30" s="506">
        <f t="shared" si="2"/>
        <v>1608416.0389999996</v>
      </c>
    </row>
    <row r="31" spans="2:15" s="351" customFormat="1" x14ac:dyDescent="0.2">
      <c r="B31" s="508" t="s">
        <v>365</v>
      </c>
      <c r="C31" s="504">
        <v>50771</v>
      </c>
      <c r="D31" s="504">
        <v>50845.764999999999</v>
      </c>
      <c r="E31" s="504">
        <v>50550.495000000003</v>
      </c>
      <c r="F31" s="504">
        <v>50506.425000000003</v>
      </c>
      <c r="G31" s="504">
        <v>50614.396999999997</v>
      </c>
      <c r="H31" s="504">
        <v>49704.353000000003</v>
      </c>
      <c r="I31" s="503">
        <v>49396</v>
      </c>
      <c r="J31" s="507">
        <v>49501.627999999997</v>
      </c>
      <c r="K31" s="503">
        <v>50043.690999999999</v>
      </c>
      <c r="L31" s="503">
        <v>50987</v>
      </c>
      <c r="M31" s="503">
        <v>51385.622000000003</v>
      </c>
      <c r="N31" s="503">
        <v>51458.338000000003</v>
      </c>
      <c r="O31" s="506">
        <f t="shared" si="2"/>
        <v>605764.71399999992</v>
      </c>
    </row>
    <row r="32" spans="2:15" s="351" customFormat="1" x14ac:dyDescent="0.2">
      <c r="B32" s="508" t="s">
        <v>366</v>
      </c>
      <c r="C32" s="504">
        <v>63027</v>
      </c>
      <c r="D32" s="504">
        <v>63081.8</v>
      </c>
      <c r="E32" s="504">
        <v>63231.637999999999</v>
      </c>
      <c r="F32" s="504">
        <v>63209.603000000003</v>
      </c>
      <c r="G32" s="504">
        <v>63119.258999999998</v>
      </c>
      <c r="H32" s="504">
        <v>62473.633999999998</v>
      </c>
      <c r="I32" s="503">
        <v>62502</v>
      </c>
      <c r="J32" s="507">
        <v>62616.860999999997</v>
      </c>
      <c r="K32" s="503">
        <v>62535.332000000002</v>
      </c>
      <c r="L32" s="503">
        <v>62864</v>
      </c>
      <c r="M32" s="503">
        <v>62795.343999999997</v>
      </c>
      <c r="N32" s="503">
        <v>63145.701000000001</v>
      </c>
      <c r="O32" s="506">
        <f t="shared" si="2"/>
        <v>754602.17200000002</v>
      </c>
    </row>
    <row r="33" spans="2:15" s="351" customFormat="1" x14ac:dyDescent="0.2">
      <c r="B33" s="508" t="s">
        <v>367</v>
      </c>
      <c r="C33" s="504">
        <v>342362</v>
      </c>
      <c r="D33" s="504">
        <v>340784.511</v>
      </c>
      <c r="E33" s="504">
        <v>338367.27500000002</v>
      </c>
      <c r="F33" s="504">
        <v>335132.53700000001</v>
      </c>
      <c r="G33" s="504">
        <v>333422.61499999999</v>
      </c>
      <c r="H33" s="504">
        <v>329835.32299999997</v>
      </c>
      <c r="I33" s="503">
        <v>327002</v>
      </c>
      <c r="J33" s="507">
        <v>325895.46000000002</v>
      </c>
      <c r="K33" s="503">
        <v>323896.88900000002</v>
      </c>
      <c r="L33" s="503">
        <v>322639</v>
      </c>
      <c r="M33" s="503">
        <v>320307.38699999999</v>
      </c>
      <c r="N33" s="503">
        <v>318452.03499999997</v>
      </c>
      <c r="O33" s="506">
        <f t="shared" si="2"/>
        <v>3958097.0320000001</v>
      </c>
    </row>
    <row r="34" spans="2:15" s="351" customFormat="1" x14ac:dyDescent="0.2">
      <c r="B34" s="508" t="s">
        <v>368</v>
      </c>
      <c r="C34" s="504">
        <v>99303</v>
      </c>
      <c r="D34" s="504">
        <v>99007.664000000004</v>
      </c>
      <c r="E34" s="504">
        <v>99212.592000000004</v>
      </c>
      <c r="F34" s="504">
        <v>98544.930999999997</v>
      </c>
      <c r="G34" s="504">
        <v>98287.120999999999</v>
      </c>
      <c r="H34" s="504">
        <v>97339.616999999998</v>
      </c>
      <c r="I34" s="503">
        <v>96273</v>
      </c>
      <c r="J34" s="507">
        <v>96667.547999999995</v>
      </c>
      <c r="K34" s="503">
        <v>97145.707999999999</v>
      </c>
      <c r="L34" s="503">
        <v>97412</v>
      </c>
      <c r="M34" s="503">
        <v>97333.004000000001</v>
      </c>
      <c r="N34" s="503">
        <v>97965.407999999996</v>
      </c>
      <c r="O34" s="506">
        <f t="shared" si="2"/>
        <v>1174491.5929999999</v>
      </c>
    </row>
    <row r="35" spans="2:15" s="351" customFormat="1" x14ac:dyDescent="0.2">
      <c r="B35" s="508" t="s">
        <v>369</v>
      </c>
      <c r="C35" s="504">
        <v>40959</v>
      </c>
      <c r="D35" s="504">
        <v>40888.148999999998</v>
      </c>
      <c r="E35" s="504">
        <v>40839.67</v>
      </c>
      <c r="F35" s="504">
        <v>40513.555</v>
      </c>
      <c r="G35" s="504">
        <v>40288.796000000002</v>
      </c>
      <c r="H35" s="504">
        <v>39828.264000000003</v>
      </c>
      <c r="I35" s="503">
        <v>39930</v>
      </c>
      <c r="J35" s="507">
        <v>39876.741000000002</v>
      </c>
      <c r="K35" s="503">
        <v>40024.374000000003</v>
      </c>
      <c r="L35" s="503">
        <v>40304</v>
      </c>
      <c r="M35" s="503">
        <v>40559.826000000001</v>
      </c>
      <c r="N35" s="503">
        <v>40762.546999999999</v>
      </c>
      <c r="O35" s="506">
        <f t="shared" si="2"/>
        <v>484774.92200000002</v>
      </c>
    </row>
    <row r="36" spans="2:15" s="351" customFormat="1" x14ac:dyDescent="0.2">
      <c r="B36" s="508" t="s">
        <v>370</v>
      </c>
      <c r="C36" s="504">
        <v>198348</v>
      </c>
      <c r="D36" s="504">
        <v>197299.193</v>
      </c>
      <c r="E36" s="504">
        <v>196757.13200000001</v>
      </c>
      <c r="F36" s="504">
        <v>195111.117</v>
      </c>
      <c r="G36" s="504">
        <v>193019.99799999999</v>
      </c>
      <c r="H36" s="504">
        <v>191014.815</v>
      </c>
      <c r="I36" s="503">
        <v>189109</v>
      </c>
      <c r="J36" s="507">
        <v>189073.52799999999</v>
      </c>
      <c r="K36" s="503">
        <v>186563.74600000001</v>
      </c>
      <c r="L36" s="503">
        <v>186777</v>
      </c>
      <c r="M36" s="503">
        <v>185118.24799999999</v>
      </c>
      <c r="N36" s="503">
        <v>183657.32500000001</v>
      </c>
      <c r="O36" s="506">
        <f t="shared" si="2"/>
        <v>2291849.102</v>
      </c>
    </row>
    <row r="37" spans="2:15" s="351" customFormat="1" x14ac:dyDescent="0.2">
      <c r="B37" s="508" t="s">
        <v>371</v>
      </c>
      <c r="C37" s="504">
        <v>8329</v>
      </c>
      <c r="D37" s="504">
        <v>8335.8410000000003</v>
      </c>
      <c r="E37" s="504">
        <v>8395.3349999999991</v>
      </c>
      <c r="F37" s="504">
        <v>8553.9869999999992</v>
      </c>
      <c r="G37" s="504">
        <v>8406.3529999999992</v>
      </c>
      <c r="H37" s="504">
        <v>8395.3349999999991</v>
      </c>
      <c r="I37" s="503">
        <v>8354</v>
      </c>
      <c r="J37" s="507">
        <v>8271.9390000000003</v>
      </c>
      <c r="K37" s="503">
        <v>8406.3529999999992</v>
      </c>
      <c r="L37" s="503">
        <v>8395</v>
      </c>
      <c r="M37" s="503">
        <v>8527.5450000000001</v>
      </c>
      <c r="N37" s="503">
        <v>8527.5450000000001</v>
      </c>
      <c r="O37" s="506">
        <f t="shared" si="2"/>
        <v>100898.23300000001</v>
      </c>
    </row>
    <row r="38" spans="2:15" s="351" customFormat="1" x14ac:dyDescent="0.2">
      <c r="B38" s="508" t="s">
        <v>372</v>
      </c>
      <c r="C38" s="504">
        <v>7800</v>
      </c>
      <c r="D38" s="504">
        <v>7734.2849999999999</v>
      </c>
      <c r="E38" s="504">
        <v>7866.4949999999999</v>
      </c>
      <c r="F38" s="504">
        <v>7866.4949999999999</v>
      </c>
      <c r="G38" s="504">
        <v>7809.2049999999999</v>
      </c>
      <c r="H38" s="504">
        <v>7866.4949999999999</v>
      </c>
      <c r="I38" s="503">
        <v>7829</v>
      </c>
      <c r="J38" s="507">
        <v>7641.7389999999996</v>
      </c>
      <c r="K38" s="503">
        <v>7668.18</v>
      </c>
      <c r="L38" s="503">
        <v>7618</v>
      </c>
      <c r="M38" s="503">
        <v>7538.174</v>
      </c>
      <c r="N38" s="503">
        <v>7467.6620000000003</v>
      </c>
      <c r="O38" s="506">
        <f t="shared" si="2"/>
        <v>92705.73</v>
      </c>
    </row>
    <row r="39" spans="2:15" s="351" customFormat="1" x14ac:dyDescent="0.2">
      <c r="B39" s="505" t="s">
        <v>373</v>
      </c>
      <c r="C39" s="504">
        <v>394045</v>
      </c>
      <c r="D39" s="504">
        <v>391559.75799999997</v>
      </c>
      <c r="E39" s="504">
        <v>390962.609</v>
      </c>
      <c r="F39" s="504">
        <v>387503.11599999998</v>
      </c>
      <c r="G39" s="504">
        <v>387767.538</v>
      </c>
      <c r="H39" s="504">
        <v>384501.95400000003</v>
      </c>
      <c r="I39" s="503">
        <v>382027</v>
      </c>
      <c r="J39" s="502">
        <v>381829.109</v>
      </c>
      <c r="K39" s="502">
        <v>380491.58100000001</v>
      </c>
      <c r="L39" s="502">
        <v>379165</v>
      </c>
      <c r="M39" s="502">
        <v>378550.29499999998</v>
      </c>
      <c r="N39" s="502">
        <v>378217.56900000002</v>
      </c>
      <c r="O39" s="501">
        <f t="shared" si="2"/>
        <v>4616620.5290000001</v>
      </c>
    </row>
    <row r="40" spans="2:15" x14ac:dyDescent="0.25">
      <c r="B40" s="1207" t="s">
        <v>27</v>
      </c>
      <c r="C40" s="1211">
        <f>SUM(C25:C39)</f>
        <v>1460614</v>
      </c>
      <c r="D40" s="1211">
        <f t="shared" ref="D40:N40" si="3">SUM(D25:D39)</f>
        <v>1453358.1399999997</v>
      </c>
      <c r="E40" s="1211">
        <f t="shared" si="3"/>
        <v>1449834.7420000001</v>
      </c>
      <c r="F40" s="1211">
        <f t="shared" si="3"/>
        <v>1439934.422</v>
      </c>
      <c r="G40" s="1211">
        <f t="shared" si="3"/>
        <v>1435571.4879999999</v>
      </c>
      <c r="H40" s="1211">
        <f t="shared" si="3"/>
        <v>1423018.1609999998</v>
      </c>
      <c r="I40" s="1211">
        <f t="shared" si="3"/>
        <v>1413446</v>
      </c>
      <c r="J40" s="1211">
        <f t="shared" si="3"/>
        <v>1411174.338</v>
      </c>
      <c r="K40" s="1211">
        <f t="shared" si="3"/>
        <v>1405246.9330000002</v>
      </c>
      <c r="L40" s="1211">
        <f t="shared" si="3"/>
        <v>1404182</v>
      </c>
      <c r="M40" s="1211">
        <f t="shared" si="3"/>
        <v>1399092.548</v>
      </c>
      <c r="N40" s="1209">
        <f t="shared" si="3"/>
        <v>1397027.861</v>
      </c>
      <c r="O40" s="1210">
        <f>SUM(C40:N40)</f>
        <v>17092500.633000001</v>
      </c>
    </row>
    <row r="41" spans="2:15" x14ac:dyDescent="0.2">
      <c r="B41" s="1397" t="s">
        <v>725</v>
      </c>
    </row>
    <row r="42" spans="2:15" x14ac:dyDescent="0.25">
      <c r="C42" s="500"/>
      <c r="D42" s="500"/>
      <c r="E42" s="500"/>
      <c r="F42" s="500"/>
      <c r="G42" s="500"/>
      <c r="H42" s="500"/>
      <c r="I42" s="500"/>
    </row>
  </sheetData>
  <hyperlinks>
    <hyperlink ref="P2" location="Índice!A1" display="Volver"/>
  </hyperlinks>
  <printOptions horizontalCentered="1"/>
  <pageMargins left="0.19685039370078741" right="0.19685039370078741" top="0.19685039370078741" bottom="0.98425196850393704" header="0.39370078740157483" footer="0"/>
  <pageSetup paperSize="14" scale="86"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
  <sheetViews>
    <sheetView showGridLines="0" zoomScale="90" zoomScaleNormal="90" workbookViewId="0"/>
  </sheetViews>
  <sheetFormatPr baseColWidth="10" defaultRowHeight="12.75" x14ac:dyDescent="0.2"/>
  <cols>
    <col min="1" max="1" width="6.7109375" style="23" customWidth="1"/>
    <col min="2" max="2" width="28.42578125" style="23" bestFit="1" customWidth="1"/>
    <col min="3" max="15" width="11.7109375" style="23" customWidth="1"/>
    <col min="16" max="16384" width="11.42578125" style="23"/>
  </cols>
  <sheetData>
    <row r="1" spans="2:16" ht="23.25" customHeight="1" x14ac:dyDescent="0.2"/>
    <row r="2" spans="2:16" ht="15" customHeight="1" x14ac:dyDescent="0.25">
      <c r="B2" s="1380" t="s">
        <v>729</v>
      </c>
      <c r="C2" s="1380"/>
      <c r="D2" s="1380"/>
      <c r="E2" s="1380"/>
      <c r="F2" s="1380"/>
      <c r="G2" s="1380"/>
      <c r="H2" s="1380"/>
      <c r="I2" s="1380"/>
      <c r="J2" s="1380"/>
      <c r="K2" s="1380"/>
      <c r="L2" s="1380"/>
      <c r="M2" s="1380"/>
      <c r="N2" s="1380"/>
      <c r="O2" s="1380"/>
    </row>
    <row r="3" spans="2:16" ht="15.75" x14ac:dyDescent="0.25">
      <c r="B3" s="1381" t="s">
        <v>13</v>
      </c>
      <c r="C3" s="1381"/>
      <c r="D3" s="1381"/>
      <c r="E3" s="1381"/>
      <c r="F3" s="1381"/>
      <c r="G3" s="1381"/>
      <c r="H3" s="1381"/>
      <c r="I3" s="1381"/>
      <c r="J3" s="1381"/>
      <c r="K3" s="1381"/>
      <c r="L3" s="1381"/>
      <c r="M3" s="1381"/>
      <c r="N3" s="1381"/>
      <c r="O3" s="1381"/>
      <c r="P3" s="896" t="s">
        <v>1059</v>
      </c>
    </row>
    <row r="4" spans="2:16" x14ac:dyDescent="0.2">
      <c r="B4" s="522"/>
      <c r="C4" s="1379"/>
      <c r="D4" s="1379"/>
      <c r="E4" s="1379"/>
    </row>
    <row r="5" spans="2:16" s="523" customFormat="1" ht="23.25" customHeight="1" x14ac:dyDescent="0.25">
      <c r="B5" s="944"/>
      <c r="C5" s="935" t="s">
        <v>14</v>
      </c>
      <c r="D5" s="935" t="s">
        <v>15</v>
      </c>
      <c r="E5" s="935" t="s">
        <v>16</v>
      </c>
      <c r="F5" s="935" t="s">
        <v>17</v>
      </c>
      <c r="G5" s="935" t="s">
        <v>18</v>
      </c>
      <c r="H5" s="935" t="s">
        <v>19</v>
      </c>
      <c r="I5" s="935" t="s">
        <v>20</v>
      </c>
      <c r="J5" s="935" t="s">
        <v>21</v>
      </c>
      <c r="K5" s="935" t="s">
        <v>22</v>
      </c>
      <c r="L5" s="935" t="s">
        <v>23</v>
      </c>
      <c r="M5" s="935" t="s">
        <v>24</v>
      </c>
      <c r="N5" s="935" t="s">
        <v>25</v>
      </c>
      <c r="O5" s="936" t="s">
        <v>40</v>
      </c>
    </row>
    <row r="6" spans="2:16" ht="25.5" x14ac:dyDescent="0.2">
      <c r="B6" s="937" t="s">
        <v>730</v>
      </c>
      <c r="C6" s="938">
        <v>3798</v>
      </c>
      <c r="D6" s="938">
        <v>2384</v>
      </c>
      <c r="E6" s="938">
        <v>2596</v>
      </c>
      <c r="F6" s="938">
        <v>2950</v>
      </c>
      <c r="G6" s="938">
        <v>3214</v>
      </c>
      <c r="H6" s="938">
        <v>2628</v>
      </c>
      <c r="I6" s="938">
        <v>2564</v>
      </c>
      <c r="J6" s="938">
        <v>2740</v>
      </c>
      <c r="K6" s="938">
        <v>2806</v>
      </c>
      <c r="L6" s="938">
        <v>2846</v>
      </c>
      <c r="M6" s="938">
        <v>2506</v>
      </c>
      <c r="N6" s="938">
        <v>2022</v>
      </c>
      <c r="O6" s="939">
        <v>33054</v>
      </c>
    </row>
    <row r="7" spans="2:16" x14ac:dyDescent="0.2">
      <c r="B7" s="524" t="s">
        <v>731</v>
      </c>
      <c r="C7" s="525">
        <v>3794</v>
      </c>
      <c r="D7" s="525">
        <v>2382</v>
      </c>
      <c r="E7" s="525">
        <v>2594</v>
      </c>
      <c r="F7" s="525">
        <v>2950</v>
      </c>
      <c r="G7" s="525">
        <v>3208</v>
      </c>
      <c r="H7" s="525">
        <v>2628</v>
      </c>
      <c r="I7" s="526">
        <v>2564</v>
      </c>
      <c r="J7" s="526">
        <v>2738</v>
      </c>
      <c r="K7" s="527">
        <v>2802</v>
      </c>
      <c r="L7" s="526">
        <v>2846</v>
      </c>
      <c r="M7" s="528">
        <v>2506</v>
      </c>
      <c r="N7" s="526">
        <v>2022</v>
      </c>
      <c r="O7" s="529">
        <v>33034</v>
      </c>
    </row>
    <row r="8" spans="2:16" x14ac:dyDescent="0.2">
      <c r="B8" s="530" t="s">
        <v>732</v>
      </c>
      <c r="C8" s="531">
        <v>0</v>
      </c>
      <c r="D8" s="531">
        <v>0</v>
      </c>
      <c r="E8" s="532">
        <v>0</v>
      </c>
      <c r="F8" s="532">
        <v>0</v>
      </c>
      <c r="G8" s="532">
        <v>0</v>
      </c>
      <c r="H8" s="532">
        <v>0</v>
      </c>
      <c r="I8" s="532">
        <v>0</v>
      </c>
      <c r="J8" s="532">
        <v>0</v>
      </c>
      <c r="K8" s="533">
        <v>2</v>
      </c>
      <c r="L8" s="532">
        <v>0</v>
      </c>
      <c r="M8" s="534">
        <v>0</v>
      </c>
      <c r="N8" s="532">
        <v>0</v>
      </c>
      <c r="O8" s="535">
        <v>2</v>
      </c>
    </row>
    <row r="9" spans="2:16" x14ac:dyDescent="0.2">
      <c r="B9" s="536" t="s">
        <v>733</v>
      </c>
      <c r="C9" s="537">
        <v>4</v>
      </c>
      <c r="D9" s="537">
        <v>2</v>
      </c>
      <c r="E9" s="538">
        <v>2</v>
      </c>
      <c r="F9" s="538">
        <v>0</v>
      </c>
      <c r="G9" s="538">
        <v>6</v>
      </c>
      <c r="H9" s="538">
        <v>0</v>
      </c>
      <c r="I9" s="538">
        <v>0</v>
      </c>
      <c r="J9" s="538">
        <v>2</v>
      </c>
      <c r="K9" s="539">
        <v>2</v>
      </c>
      <c r="L9" s="538">
        <v>0</v>
      </c>
      <c r="M9" s="540">
        <v>0</v>
      </c>
      <c r="N9" s="538">
        <v>0</v>
      </c>
      <c r="O9" s="541">
        <v>18</v>
      </c>
    </row>
    <row r="10" spans="2:16" ht="25.5" x14ac:dyDescent="0.2">
      <c r="B10" s="937" t="s">
        <v>734</v>
      </c>
      <c r="C10" s="938">
        <v>6</v>
      </c>
      <c r="D10" s="938">
        <v>7</v>
      </c>
      <c r="E10" s="938">
        <v>3</v>
      </c>
      <c r="F10" s="938">
        <v>9</v>
      </c>
      <c r="G10" s="938">
        <v>3</v>
      </c>
      <c r="H10" s="938">
        <v>8</v>
      </c>
      <c r="I10" s="938">
        <v>5</v>
      </c>
      <c r="J10" s="938">
        <v>7</v>
      </c>
      <c r="K10" s="938">
        <v>5</v>
      </c>
      <c r="L10" s="938">
        <v>8</v>
      </c>
      <c r="M10" s="938">
        <v>9</v>
      </c>
      <c r="N10" s="938">
        <v>6</v>
      </c>
      <c r="O10" s="940">
        <v>76</v>
      </c>
    </row>
    <row r="11" spans="2:16" x14ac:dyDescent="0.2">
      <c r="B11" s="524" t="s">
        <v>731</v>
      </c>
      <c r="C11" s="542">
        <v>5</v>
      </c>
      <c r="D11" s="542">
        <v>6</v>
      </c>
      <c r="E11" s="542">
        <v>3</v>
      </c>
      <c r="F11" s="542">
        <v>9</v>
      </c>
      <c r="G11" s="542">
        <v>3</v>
      </c>
      <c r="H11" s="542">
        <v>8</v>
      </c>
      <c r="I11" s="542">
        <v>5</v>
      </c>
      <c r="J11" s="542">
        <v>7</v>
      </c>
      <c r="K11" s="527">
        <v>5</v>
      </c>
      <c r="L11" s="526">
        <v>8</v>
      </c>
      <c r="M11" s="526">
        <v>9</v>
      </c>
      <c r="N11" s="526">
        <v>6</v>
      </c>
      <c r="O11" s="529">
        <v>74</v>
      </c>
    </row>
    <row r="12" spans="2:16" x14ac:dyDescent="0.2">
      <c r="B12" s="530" t="s">
        <v>732</v>
      </c>
      <c r="C12" s="542">
        <v>0</v>
      </c>
      <c r="D12" s="542">
        <v>0</v>
      </c>
      <c r="E12" s="542">
        <v>0</v>
      </c>
      <c r="F12" s="542">
        <v>0</v>
      </c>
      <c r="G12" s="542">
        <v>0</v>
      </c>
      <c r="H12" s="542">
        <v>0</v>
      </c>
      <c r="I12" s="542">
        <v>0</v>
      </c>
      <c r="J12" s="542">
        <v>0</v>
      </c>
      <c r="K12" s="533">
        <v>0</v>
      </c>
      <c r="L12" s="532">
        <v>0</v>
      </c>
      <c r="M12" s="532">
        <v>0</v>
      </c>
      <c r="N12" s="532">
        <v>0</v>
      </c>
      <c r="O12" s="535">
        <v>0</v>
      </c>
    </row>
    <row r="13" spans="2:16" x14ac:dyDescent="0.2">
      <c r="B13" s="536" t="s">
        <v>733</v>
      </c>
      <c r="C13" s="542">
        <v>1</v>
      </c>
      <c r="D13" s="542">
        <v>1</v>
      </c>
      <c r="E13" s="542">
        <v>0</v>
      </c>
      <c r="F13" s="542">
        <v>0</v>
      </c>
      <c r="G13" s="542">
        <v>0</v>
      </c>
      <c r="H13" s="542">
        <v>0</v>
      </c>
      <c r="I13" s="542">
        <v>0</v>
      </c>
      <c r="J13" s="542">
        <v>0</v>
      </c>
      <c r="K13" s="539">
        <v>0</v>
      </c>
      <c r="L13" s="538">
        <v>0</v>
      </c>
      <c r="M13" s="538">
        <v>0</v>
      </c>
      <c r="N13" s="538">
        <v>0</v>
      </c>
      <c r="O13" s="541">
        <v>2</v>
      </c>
    </row>
    <row r="14" spans="2:16" ht="25.5" x14ac:dyDescent="0.2">
      <c r="B14" s="937" t="s">
        <v>735</v>
      </c>
      <c r="C14" s="938">
        <v>584895.43200000003</v>
      </c>
      <c r="D14" s="938">
        <v>367635.37800000003</v>
      </c>
      <c r="E14" s="941">
        <v>399617.04200000002</v>
      </c>
      <c r="F14" s="941">
        <v>454970</v>
      </c>
      <c r="G14" s="941">
        <v>494639</v>
      </c>
      <c r="H14" s="941">
        <v>405306</v>
      </c>
      <c r="I14" s="941">
        <v>395004</v>
      </c>
      <c r="J14" s="941">
        <v>422373</v>
      </c>
      <c r="K14" s="941">
        <v>432214</v>
      </c>
      <c r="L14" s="941">
        <v>446987</v>
      </c>
      <c r="M14" s="941">
        <v>393894</v>
      </c>
      <c r="N14" s="941">
        <v>317621</v>
      </c>
      <c r="O14" s="940">
        <v>5115155.852</v>
      </c>
    </row>
    <row r="15" spans="2:16" ht="25.5" x14ac:dyDescent="0.2">
      <c r="B15" s="543" t="s">
        <v>736</v>
      </c>
      <c r="C15" s="544">
        <v>153758</v>
      </c>
      <c r="D15" s="544">
        <v>153758</v>
      </c>
      <c r="E15" s="544">
        <v>153758</v>
      </c>
      <c r="F15" s="544">
        <v>153758.02636025686</v>
      </c>
      <c r="G15" s="544">
        <v>153757.84892757228</v>
      </c>
      <c r="H15" s="544">
        <v>153757.96661608497</v>
      </c>
      <c r="I15" s="544">
        <v>153757.88244453093</v>
      </c>
      <c r="J15" s="544">
        <v>153757.917728431</v>
      </c>
      <c r="K15" s="544">
        <v>153758.09320526503</v>
      </c>
      <c r="L15" s="544">
        <v>156617.72950245271</v>
      </c>
      <c r="M15" s="544">
        <v>156617.89264413519</v>
      </c>
      <c r="N15" s="544">
        <v>156617.85009861932</v>
      </c>
      <c r="O15" s="545"/>
    </row>
    <row r="16" spans="2:16" ht="23.25" customHeight="1" x14ac:dyDescent="0.2">
      <c r="B16" s="942" t="s">
        <v>737</v>
      </c>
      <c r="C16" s="943">
        <v>3804</v>
      </c>
      <c r="D16" s="943">
        <v>2391</v>
      </c>
      <c r="E16" s="943">
        <v>2599</v>
      </c>
      <c r="F16" s="943">
        <v>2959</v>
      </c>
      <c r="G16" s="943">
        <v>3217</v>
      </c>
      <c r="H16" s="943">
        <v>2636</v>
      </c>
      <c r="I16" s="943">
        <v>2569</v>
      </c>
      <c r="J16" s="943">
        <v>2747</v>
      </c>
      <c r="K16" s="943">
        <v>2811</v>
      </c>
      <c r="L16" s="943">
        <v>2854</v>
      </c>
      <c r="M16" s="943">
        <v>2515</v>
      </c>
      <c r="N16" s="943">
        <v>2028</v>
      </c>
      <c r="O16" s="939">
        <v>33130</v>
      </c>
      <c r="P16" s="24"/>
    </row>
    <row r="17" spans="2:6" x14ac:dyDescent="0.2">
      <c r="C17" s="546"/>
      <c r="D17" s="546"/>
      <c r="E17" s="546"/>
      <c r="F17" s="546"/>
    </row>
    <row r="18" spans="2:6" x14ac:dyDescent="0.2">
      <c r="B18" s="1393" t="s">
        <v>725</v>
      </c>
    </row>
  </sheetData>
  <mergeCells count="3">
    <mergeCell ref="C4:E4"/>
    <mergeCell ref="B2:O2"/>
    <mergeCell ref="B3:O3"/>
  </mergeCells>
  <hyperlinks>
    <hyperlink ref="P3" location="Índice!A1" display="Volver"/>
  </hyperlinks>
  <pageMargins left="0.70866141732283472" right="0.70866141732283472" top="0.74803149606299213" bottom="0.74803149606299213" header="0.31496062992125984" footer="0.31496062992125984"/>
  <pageSetup paperSize="14"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showGridLines="0" zoomScale="90" zoomScaleNormal="90" workbookViewId="0"/>
  </sheetViews>
  <sheetFormatPr baseColWidth="10" defaultColWidth="4.28515625" defaultRowHeight="12.75" x14ac:dyDescent="0.2"/>
  <cols>
    <col min="1" max="1" width="6.7109375" style="547" customWidth="1"/>
    <col min="2" max="2" width="22.7109375" style="547" customWidth="1"/>
    <col min="3" max="10" width="7.85546875" style="547" customWidth="1"/>
    <col min="11" max="11" width="10" style="547" customWidth="1"/>
    <col min="12" max="12" width="11.140625" style="547" customWidth="1"/>
    <col min="13" max="13" width="10" style="547" customWidth="1"/>
    <col min="14" max="14" width="10.28515625" style="547" bestFit="1" customWidth="1"/>
    <col min="15" max="15" width="13.42578125" style="547" bestFit="1" customWidth="1"/>
    <col min="16" max="16" width="7.5703125" style="547" customWidth="1"/>
    <col min="17" max="17" width="8.5703125" style="547" customWidth="1"/>
    <col min="18" max="16384" width="4.28515625" style="547"/>
  </cols>
  <sheetData>
    <row r="1" spans="2:17" ht="21" customHeight="1" x14ac:dyDescent="0.2"/>
    <row r="2" spans="2:17" ht="15.75" x14ac:dyDescent="0.25">
      <c r="B2" s="945" t="s">
        <v>738</v>
      </c>
      <c r="C2" s="549"/>
      <c r="D2" s="549"/>
      <c r="E2" s="549"/>
      <c r="F2" s="549"/>
      <c r="G2" s="549"/>
      <c r="H2" s="549"/>
      <c r="I2" s="549"/>
      <c r="J2" s="549"/>
      <c r="K2" s="549"/>
      <c r="L2" s="549"/>
      <c r="M2" s="549"/>
      <c r="N2" s="549"/>
      <c r="O2" s="549"/>
      <c r="P2" s="896" t="s">
        <v>1059</v>
      </c>
    </row>
    <row r="3" spans="2:17" ht="15.75" x14ac:dyDescent="0.25">
      <c r="B3" s="945" t="s">
        <v>13</v>
      </c>
      <c r="C3" s="549"/>
      <c r="D3" s="549"/>
      <c r="E3" s="549"/>
      <c r="F3" s="549"/>
      <c r="G3" s="549"/>
      <c r="H3" s="549"/>
      <c r="I3" s="549"/>
      <c r="J3" s="549"/>
      <c r="K3" s="549"/>
      <c r="L3" s="549"/>
      <c r="M3" s="549"/>
      <c r="N3" s="549"/>
      <c r="O3" s="549"/>
    </row>
    <row r="4" spans="2:17" x14ac:dyDescent="0.2">
      <c r="B4" s="550"/>
      <c r="C4" s="551"/>
      <c r="D4" s="551"/>
      <c r="E4" s="551"/>
      <c r="F4" s="551"/>
      <c r="G4" s="551"/>
      <c r="H4" s="551"/>
      <c r="I4" s="551"/>
      <c r="J4" s="551"/>
      <c r="K4" s="551"/>
      <c r="L4" s="551"/>
      <c r="M4" s="551"/>
      <c r="N4" s="551"/>
      <c r="O4" s="551"/>
    </row>
    <row r="5" spans="2:17" ht="17.25" customHeight="1" x14ac:dyDescent="0.2">
      <c r="B5" s="1212" t="s">
        <v>739</v>
      </c>
      <c r="C5" s="1213" t="s">
        <v>28</v>
      </c>
      <c r="D5" s="1213" t="s">
        <v>29</v>
      </c>
      <c r="E5" s="1213" t="s">
        <v>30</v>
      </c>
      <c r="F5" s="1213" t="s">
        <v>31</v>
      </c>
      <c r="G5" s="1213" t="s">
        <v>32</v>
      </c>
      <c r="H5" s="1213" t="s">
        <v>33</v>
      </c>
      <c r="I5" s="1213" t="s">
        <v>34</v>
      </c>
      <c r="J5" s="1213" t="s">
        <v>35</v>
      </c>
      <c r="K5" s="1213" t="s">
        <v>36</v>
      </c>
      <c r="L5" s="1213" t="s">
        <v>37</v>
      </c>
      <c r="M5" s="1213" t="s">
        <v>38</v>
      </c>
      <c r="N5" s="1213" t="s">
        <v>39</v>
      </c>
      <c r="O5" s="1214" t="s">
        <v>26</v>
      </c>
      <c r="Q5" s="552"/>
    </row>
    <row r="6" spans="2:17" x14ac:dyDescent="0.2">
      <c r="B6" s="553" t="s">
        <v>194</v>
      </c>
      <c r="C6" s="554">
        <v>128</v>
      </c>
      <c r="D6" s="555">
        <v>114</v>
      </c>
      <c r="E6" s="555">
        <v>143</v>
      </c>
      <c r="F6" s="555">
        <v>118</v>
      </c>
      <c r="G6" s="555">
        <v>140</v>
      </c>
      <c r="H6" s="555">
        <v>128</v>
      </c>
      <c r="I6" s="556">
        <v>132</v>
      </c>
      <c r="J6" s="556">
        <v>128</v>
      </c>
      <c r="K6" s="556">
        <v>126</v>
      </c>
      <c r="L6" s="556">
        <v>133</v>
      </c>
      <c r="M6" s="556">
        <v>123</v>
      </c>
      <c r="N6" s="556">
        <v>104</v>
      </c>
      <c r="O6" s="557">
        <f>AVERAGE(C6:N6)</f>
        <v>126.41666666666667</v>
      </c>
    </row>
    <row r="7" spans="2:17" x14ac:dyDescent="0.2">
      <c r="B7" s="558" t="s">
        <v>197</v>
      </c>
      <c r="C7" s="559">
        <v>87</v>
      </c>
      <c r="D7" s="560">
        <v>103</v>
      </c>
      <c r="E7" s="560">
        <v>56</v>
      </c>
      <c r="F7" s="560">
        <v>77</v>
      </c>
      <c r="G7" s="560">
        <v>80</v>
      </c>
      <c r="H7" s="560">
        <v>76</v>
      </c>
      <c r="I7" s="63">
        <v>79</v>
      </c>
      <c r="J7" s="63">
        <v>42</v>
      </c>
      <c r="K7" s="63">
        <v>64</v>
      </c>
      <c r="L7" s="63">
        <v>48</v>
      </c>
      <c r="M7" s="63">
        <v>44</v>
      </c>
      <c r="N7" s="63">
        <v>50</v>
      </c>
      <c r="O7" s="561">
        <f>AVERAGE(C7:N7)</f>
        <v>67.166666666666671</v>
      </c>
    </row>
    <row r="8" spans="2:17" x14ac:dyDescent="0.2">
      <c r="B8" s="558" t="s">
        <v>740</v>
      </c>
      <c r="C8" s="559">
        <v>19</v>
      </c>
      <c r="D8" s="560">
        <v>19</v>
      </c>
      <c r="E8" s="560">
        <v>14</v>
      </c>
      <c r="F8" s="560">
        <v>7</v>
      </c>
      <c r="G8" s="560">
        <v>19</v>
      </c>
      <c r="H8" s="560">
        <v>2</v>
      </c>
      <c r="I8" s="63">
        <v>12</v>
      </c>
      <c r="J8" s="63">
        <v>17</v>
      </c>
      <c r="K8" s="63">
        <v>16</v>
      </c>
      <c r="L8" s="63">
        <v>11</v>
      </c>
      <c r="M8" s="63">
        <v>13</v>
      </c>
      <c r="N8" s="63">
        <v>8</v>
      </c>
      <c r="O8" s="561">
        <f>AVERAGE(C8:N8)</f>
        <v>13.083333333333334</v>
      </c>
    </row>
    <row r="9" spans="2:17" x14ac:dyDescent="0.2">
      <c r="B9" s="558" t="s">
        <v>741</v>
      </c>
      <c r="C9" s="559">
        <v>52</v>
      </c>
      <c r="D9" s="560">
        <v>42</v>
      </c>
      <c r="E9" s="560">
        <v>57</v>
      </c>
      <c r="F9" s="560">
        <v>38</v>
      </c>
      <c r="G9" s="560">
        <v>46</v>
      </c>
      <c r="H9" s="560">
        <v>31</v>
      </c>
      <c r="I9" s="63">
        <v>43</v>
      </c>
      <c r="J9" s="63">
        <v>38</v>
      </c>
      <c r="K9" s="63">
        <v>37</v>
      </c>
      <c r="L9" s="63">
        <v>39</v>
      </c>
      <c r="M9" s="63">
        <v>38</v>
      </c>
      <c r="N9" s="63">
        <v>31</v>
      </c>
      <c r="O9" s="561">
        <f>AVERAGE(C9:N9)</f>
        <v>41</v>
      </c>
    </row>
    <row r="10" spans="2:17" x14ac:dyDescent="0.2">
      <c r="B10" s="558" t="s">
        <v>195</v>
      </c>
      <c r="C10" s="559">
        <v>8</v>
      </c>
      <c r="D10" s="560">
        <v>8</v>
      </c>
      <c r="E10" s="560">
        <v>7</v>
      </c>
      <c r="F10" s="560">
        <v>6</v>
      </c>
      <c r="G10" s="560">
        <v>2</v>
      </c>
      <c r="H10" s="560">
        <v>3</v>
      </c>
      <c r="I10" s="63">
        <v>12</v>
      </c>
      <c r="J10" s="63">
        <v>6</v>
      </c>
      <c r="K10" s="63">
        <v>6</v>
      </c>
      <c r="L10" s="63">
        <v>5</v>
      </c>
      <c r="M10" s="63">
        <v>3</v>
      </c>
      <c r="N10" s="63">
        <v>3</v>
      </c>
      <c r="O10" s="561">
        <f t="shared" ref="O10:O11" si="0">AVERAGE(C10:N10)</f>
        <v>5.75</v>
      </c>
    </row>
    <row r="11" spans="2:17" x14ac:dyDescent="0.2">
      <c r="B11" s="562" t="s">
        <v>340</v>
      </c>
      <c r="C11" s="563">
        <v>121</v>
      </c>
      <c r="D11" s="563">
        <v>116</v>
      </c>
      <c r="E11" s="563">
        <v>109</v>
      </c>
      <c r="F11" s="563">
        <v>119</v>
      </c>
      <c r="G11" s="563">
        <v>116</v>
      </c>
      <c r="H11" s="563">
        <v>124</v>
      </c>
      <c r="I11" s="564">
        <v>99</v>
      </c>
      <c r="J11" s="564">
        <v>83</v>
      </c>
      <c r="K11" s="564">
        <v>84</v>
      </c>
      <c r="L11" s="564">
        <v>80</v>
      </c>
      <c r="M11" s="564">
        <v>66</v>
      </c>
      <c r="N11" s="564">
        <v>64</v>
      </c>
      <c r="O11" s="565">
        <f t="shared" si="0"/>
        <v>98.416666666666671</v>
      </c>
    </row>
    <row r="12" spans="2:17" x14ac:dyDescent="0.2">
      <c r="B12" s="566" t="s">
        <v>40</v>
      </c>
      <c r="C12" s="567">
        <f>SUM(C6:C11)</f>
        <v>415</v>
      </c>
      <c r="D12" s="567">
        <f t="shared" ref="D12:N12" si="1">SUM(D6:D11)</f>
        <v>402</v>
      </c>
      <c r="E12" s="567">
        <f t="shared" si="1"/>
        <v>386</v>
      </c>
      <c r="F12" s="567">
        <f t="shared" si="1"/>
        <v>365</v>
      </c>
      <c r="G12" s="567">
        <f t="shared" si="1"/>
        <v>403</v>
      </c>
      <c r="H12" s="567">
        <f t="shared" si="1"/>
        <v>364</v>
      </c>
      <c r="I12" s="568">
        <f t="shared" si="1"/>
        <v>377</v>
      </c>
      <c r="J12" s="568">
        <f t="shared" si="1"/>
        <v>314</v>
      </c>
      <c r="K12" s="568">
        <f t="shared" si="1"/>
        <v>333</v>
      </c>
      <c r="L12" s="568">
        <f t="shared" si="1"/>
        <v>316</v>
      </c>
      <c r="M12" s="568">
        <f t="shared" si="1"/>
        <v>287</v>
      </c>
      <c r="N12" s="568">
        <f t="shared" si="1"/>
        <v>260</v>
      </c>
      <c r="O12" s="569">
        <f>AVERAGE(C12:N12)</f>
        <v>351.83333333333331</v>
      </c>
    </row>
    <row r="13" spans="2:17" x14ac:dyDescent="0.2">
      <c r="B13" s="570"/>
      <c r="C13" s="571"/>
      <c r="D13" s="571"/>
      <c r="E13" s="571"/>
      <c r="F13" s="571"/>
      <c r="G13" s="571"/>
      <c r="H13" s="571"/>
      <c r="I13" s="571"/>
      <c r="J13" s="571"/>
      <c r="K13" s="571"/>
      <c r="L13" s="571"/>
      <c r="M13" s="571"/>
      <c r="N13" s="571"/>
      <c r="O13" s="571"/>
    </row>
    <row r="14" spans="2:17" x14ac:dyDescent="0.2">
      <c r="B14" s="572"/>
      <c r="C14" s="572"/>
      <c r="D14" s="572"/>
      <c r="E14" s="572"/>
      <c r="F14" s="572"/>
      <c r="G14" s="572"/>
      <c r="H14" s="572"/>
      <c r="I14" s="572"/>
      <c r="J14" s="572"/>
      <c r="K14" s="572"/>
      <c r="L14" s="572"/>
      <c r="M14" s="572"/>
      <c r="N14" s="572"/>
    </row>
    <row r="15" spans="2:17" x14ac:dyDescent="0.2">
      <c r="B15" s="548" t="s">
        <v>742</v>
      </c>
      <c r="C15" s="549"/>
      <c r="D15" s="549"/>
      <c r="E15" s="549"/>
      <c r="F15" s="549"/>
      <c r="G15" s="549"/>
      <c r="H15" s="549"/>
      <c r="I15" s="549"/>
      <c r="J15" s="549"/>
      <c r="K15" s="549"/>
      <c r="L15" s="549"/>
      <c r="M15" s="549"/>
      <c r="N15" s="549"/>
      <c r="O15" s="549"/>
    </row>
    <row r="16" spans="2:17" x14ac:dyDescent="0.2">
      <c r="B16" s="548" t="s">
        <v>13</v>
      </c>
      <c r="C16" s="549"/>
      <c r="D16" s="549"/>
      <c r="E16" s="549"/>
      <c r="F16" s="549"/>
      <c r="G16" s="549"/>
      <c r="H16" s="549"/>
      <c r="I16" s="549"/>
      <c r="J16" s="549"/>
      <c r="K16" s="549"/>
      <c r="L16" s="549"/>
      <c r="M16" s="549"/>
      <c r="N16" s="549"/>
      <c r="O16" s="549"/>
    </row>
    <row r="17" spans="2:17" x14ac:dyDescent="0.2">
      <c r="B17" s="573" t="s">
        <v>85</v>
      </c>
      <c r="C17" s="574"/>
      <c r="D17" s="574"/>
      <c r="E17" s="574"/>
      <c r="F17" s="574"/>
      <c r="G17" s="574"/>
      <c r="H17" s="574"/>
      <c r="I17" s="574"/>
      <c r="J17" s="574"/>
      <c r="K17" s="574"/>
      <c r="L17" s="574"/>
      <c r="M17" s="574"/>
      <c r="N17" s="574"/>
      <c r="O17" s="574"/>
    </row>
    <row r="18" spans="2:17" s="575" customFormat="1" ht="21" customHeight="1" x14ac:dyDescent="0.25">
      <c r="B18" s="1213" t="s">
        <v>739</v>
      </c>
      <c r="C18" s="1214" t="s">
        <v>28</v>
      </c>
      <c r="D18" s="1213" t="s">
        <v>29</v>
      </c>
      <c r="E18" s="1213" t="s">
        <v>30</v>
      </c>
      <c r="F18" s="1213" t="s">
        <v>31</v>
      </c>
      <c r="G18" s="1213" t="s">
        <v>32</v>
      </c>
      <c r="H18" s="1213" t="s">
        <v>33</v>
      </c>
      <c r="I18" s="1213" t="s">
        <v>34</v>
      </c>
      <c r="J18" s="1213" t="s">
        <v>35</v>
      </c>
      <c r="K18" s="1213" t="s">
        <v>36</v>
      </c>
      <c r="L18" s="1213" t="s">
        <v>37</v>
      </c>
      <c r="M18" s="1213" t="s">
        <v>38</v>
      </c>
      <c r="N18" s="1212" t="s">
        <v>39</v>
      </c>
      <c r="O18" s="1213" t="s">
        <v>40</v>
      </c>
    </row>
    <row r="19" spans="2:17" x14ac:dyDescent="0.2">
      <c r="B19" s="576" t="s">
        <v>194</v>
      </c>
      <c r="C19" s="577">
        <f>1387871/1000</f>
        <v>1387.8710000000001</v>
      </c>
      <c r="D19" s="578">
        <f>1299237/1000</f>
        <v>1299.2370000000001</v>
      </c>
      <c r="E19" s="578">
        <f>1668452/1000</f>
        <v>1668.452</v>
      </c>
      <c r="F19" s="578">
        <f>1294023/1000</f>
        <v>1294.0229999999999</v>
      </c>
      <c r="G19" s="556">
        <f>1603801/1000</f>
        <v>1603.8009999999999</v>
      </c>
      <c r="H19" s="556">
        <f>1529825/1000</f>
        <v>1529.825</v>
      </c>
      <c r="I19" s="556">
        <f>1583787/1000</f>
        <v>1583.787</v>
      </c>
      <c r="J19" s="556">
        <f>1487269/1000</f>
        <v>1487.269</v>
      </c>
      <c r="K19" s="556">
        <f>1487653/1000</f>
        <v>1487.653</v>
      </c>
      <c r="L19" s="556">
        <f>1578103/1000</f>
        <v>1578.1030000000001</v>
      </c>
      <c r="M19" s="556">
        <f>1409641/1000</f>
        <v>1409.6410000000001</v>
      </c>
      <c r="N19" s="579">
        <f>1199837/1000</f>
        <v>1199.837</v>
      </c>
      <c r="O19" s="580">
        <f>SUM(C19:N19)</f>
        <v>17529.499</v>
      </c>
      <c r="Q19" s="581"/>
    </row>
    <row r="20" spans="2:17" x14ac:dyDescent="0.2">
      <c r="B20" s="582" t="s">
        <v>197</v>
      </c>
      <c r="C20" s="583">
        <f>943795/1000</f>
        <v>943.79499999999996</v>
      </c>
      <c r="D20" s="308">
        <f>864038/1000</f>
        <v>864.03800000000001</v>
      </c>
      <c r="E20" s="308">
        <f>872029/1000</f>
        <v>872.029</v>
      </c>
      <c r="F20" s="308">
        <f>676204/1000</f>
        <v>676.20399999999995</v>
      </c>
      <c r="G20" s="63">
        <f>955636/1000</f>
        <v>955.63599999999997</v>
      </c>
      <c r="H20" s="63">
        <f>773496/1000</f>
        <v>773.49599999999998</v>
      </c>
      <c r="I20" s="63">
        <f>921449/1000</f>
        <v>921.44899999999996</v>
      </c>
      <c r="J20" s="63">
        <f>752976/1000</f>
        <v>752.976</v>
      </c>
      <c r="K20" s="63">
        <f>750962/1000</f>
        <v>750.96199999999999</v>
      </c>
      <c r="L20" s="63">
        <f>484421/1000</f>
        <v>484.42099999999999</v>
      </c>
      <c r="M20" s="63">
        <f>544909/1000</f>
        <v>544.90899999999999</v>
      </c>
      <c r="N20" s="584">
        <f>414289/1000</f>
        <v>414.28899999999999</v>
      </c>
      <c r="O20" s="478">
        <f t="shared" ref="O20:O23" si="2">SUM(C20:N20)</f>
        <v>8954.2039999999997</v>
      </c>
      <c r="Q20" s="581"/>
    </row>
    <row r="21" spans="2:17" x14ac:dyDescent="0.2">
      <c r="B21" s="582" t="s">
        <v>740</v>
      </c>
      <c r="C21" s="583">
        <f>349654/1000</f>
        <v>349.654</v>
      </c>
      <c r="D21" s="308">
        <f>301878/1000</f>
        <v>301.87799999999999</v>
      </c>
      <c r="E21" s="308">
        <f>230023/1000</f>
        <v>230.023</v>
      </c>
      <c r="F21" s="308">
        <f>118098/1000</f>
        <v>118.098</v>
      </c>
      <c r="G21" s="63">
        <f>308050/1000</f>
        <v>308.05</v>
      </c>
      <c r="H21" s="63">
        <f>55579/1000</f>
        <v>55.579000000000001</v>
      </c>
      <c r="I21" s="63">
        <f>360550/1000</f>
        <v>360.55</v>
      </c>
      <c r="J21" s="63">
        <f>311333/1000</f>
        <v>311.33300000000003</v>
      </c>
      <c r="K21" s="63">
        <f>286036/1000</f>
        <v>286.036</v>
      </c>
      <c r="L21" s="63">
        <f>215066/1000</f>
        <v>215.066</v>
      </c>
      <c r="M21" s="63">
        <f>247246/1000</f>
        <v>247.24600000000001</v>
      </c>
      <c r="N21" s="584">
        <f>131542/1000</f>
        <v>131.542</v>
      </c>
      <c r="O21" s="478">
        <f t="shared" si="2"/>
        <v>2915.0549999999998</v>
      </c>
    </row>
    <row r="22" spans="2:17" x14ac:dyDescent="0.2">
      <c r="B22" s="582" t="s">
        <v>741</v>
      </c>
      <c r="C22" s="583">
        <f>544439/1000</f>
        <v>544.43899999999996</v>
      </c>
      <c r="D22" s="308">
        <f>454272/1000</f>
        <v>454.27199999999999</v>
      </c>
      <c r="E22" s="308">
        <f>645558/1000</f>
        <v>645.55799999999999</v>
      </c>
      <c r="F22" s="308">
        <f>479420/1000</f>
        <v>479.42</v>
      </c>
      <c r="G22" s="63">
        <f>507448/1000</f>
        <v>507.44799999999998</v>
      </c>
      <c r="H22" s="63">
        <f>356600/1000</f>
        <v>356.6</v>
      </c>
      <c r="I22" s="63">
        <f>469874/1000</f>
        <v>469.87400000000002</v>
      </c>
      <c r="J22" s="63">
        <f>436928/1000</f>
        <v>436.928</v>
      </c>
      <c r="K22" s="63">
        <f>428259/1000</f>
        <v>428.25900000000001</v>
      </c>
      <c r="L22" s="63">
        <f>402644/1000</f>
        <v>402.64400000000001</v>
      </c>
      <c r="M22" s="63">
        <f>424796/1000</f>
        <v>424.79599999999999</v>
      </c>
      <c r="N22" s="584">
        <f>370463/1000</f>
        <v>370.46300000000002</v>
      </c>
      <c r="O22" s="478">
        <f t="shared" si="2"/>
        <v>5520.701</v>
      </c>
    </row>
    <row r="23" spans="2:17" ht="15" x14ac:dyDescent="0.2">
      <c r="B23" s="582" t="s">
        <v>743</v>
      </c>
      <c r="C23" s="583">
        <f>80433/1000</f>
        <v>80.433000000000007</v>
      </c>
      <c r="D23" s="308">
        <f>73789/1000</f>
        <v>73.789000000000001</v>
      </c>
      <c r="E23" s="308">
        <f>52018/1000</f>
        <v>52.018000000000001</v>
      </c>
      <c r="F23" s="308">
        <f>36987/1000</f>
        <v>36.987000000000002</v>
      </c>
      <c r="G23" s="63">
        <f>-5782/1000</f>
        <v>-5.782</v>
      </c>
      <c r="H23" s="63">
        <f>28898/1000</f>
        <v>28.898</v>
      </c>
      <c r="I23" s="63">
        <f>142466/1000</f>
        <v>142.46600000000001</v>
      </c>
      <c r="J23" s="63">
        <f>61841/1000</f>
        <v>61.841000000000001</v>
      </c>
      <c r="K23" s="63">
        <f>60683/1000</f>
        <v>60.683</v>
      </c>
      <c r="L23" s="63">
        <f>45660/1000</f>
        <v>45.66</v>
      </c>
      <c r="M23" s="63">
        <f>-26007/1000</f>
        <v>-26.007000000000001</v>
      </c>
      <c r="N23" s="584">
        <v>0</v>
      </c>
      <c r="O23" s="478">
        <f t="shared" si="2"/>
        <v>550.9860000000001</v>
      </c>
    </row>
    <row r="24" spans="2:17" x14ac:dyDescent="0.2">
      <c r="B24" s="585" t="s">
        <v>340</v>
      </c>
      <c r="C24" s="586">
        <f>1156500/1000</f>
        <v>1156.5</v>
      </c>
      <c r="D24" s="587">
        <f>976265/1000</f>
        <v>976.26499999999999</v>
      </c>
      <c r="E24" s="587">
        <f>859227/1000</f>
        <v>859.22699999999998</v>
      </c>
      <c r="F24" s="587">
        <f>726468/1000</f>
        <v>726.46799999999996</v>
      </c>
      <c r="G24" s="564">
        <f>1135756/1000</f>
        <v>1135.7560000000001</v>
      </c>
      <c r="H24" s="564">
        <f>1085576/1000</f>
        <v>1085.576</v>
      </c>
      <c r="I24" s="564">
        <f>1097141/1000</f>
        <v>1097.1410000000001</v>
      </c>
      <c r="J24" s="564">
        <f>948266/1000</f>
        <v>948.26599999999996</v>
      </c>
      <c r="K24" s="564">
        <f>663788/1000</f>
        <v>663.78800000000001</v>
      </c>
      <c r="L24" s="564">
        <f>766660/1000</f>
        <v>766.66</v>
      </c>
      <c r="M24" s="564">
        <f>733802/1000</f>
        <v>733.80200000000002</v>
      </c>
      <c r="N24" s="588">
        <f>542392/1000</f>
        <v>542.39200000000005</v>
      </c>
      <c r="O24" s="589">
        <f>SUM(C24:N24)</f>
        <v>10691.840999999999</v>
      </c>
      <c r="Q24" s="581"/>
    </row>
    <row r="25" spans="2:17" x14ac:dyDescent="0.2">
      <c r="B25" s="590" t="s">
        <v>40</v>
      </c>
      <c r="C25" s="569">
        <f>SUM(C19:C24)</f>
        <v>4462.692</v>
      </c>
      <c r="D25" s="568">
        <f t="shared" ref="D25:O25" si="3">SUM(D19:D24)</f>
        <v>3969.4790000000003</v>
      </c>
      <c r="E25" s="568">
        <f t="shared" si="3"/>
        <v>4327.3069999999998</v>
      </c>
      <c r="F25" s="568">
        <f t="shared" si="3"/>
        <v>3331.2</v>
      </c>
      <c r="G25" s="568">
        <f t="shared" si="3"/>
        <v>4504.9089999999997</v>
      </c>
      <c r="H25" s="568">
        <f t="shared" si="3"/>
        <v>3829.9740000000002</v>
      </c>
      <c r="I25" s="568">
        <f t="shared" si="3"/>
        <v>4575.2669999999998</v>
      </c>
      <c r="J25" s="568">
        <f t="shared" si="3"/>
        <v>3998.6129999999998</v>
      </c>
      <c r="K25" s="568">
        <f t="shared" si="3"/>
        <v>3677.3809999999999</v>
      </c>
      <c r="L25" s="568">
        <f t="shared" si="3"/>
        <v>3492.5539999999992</v>
      </c>
      <c r="M25" s="568">
        <f t="shared" si="3"/>
        <v>3334.3870000000002</v>
      </c>
      <c r="N25" s="591">
        <f t="shared" si="3"/>
        <v>2658.5230000000001</v>
      </c>
      <c r="O25" s="568">
        <f t="shared" si="3"/>
        <v>46162.286</v>
      </c>
      <c r="Q25" s="581"/>
    </row>
    <row r="27" spans="2:17" x14ac:dyDescent="0.2">
      <c r="B27" s="1394" t="s">
        <v>744</v>
      </c>
      <c r="C27" s="581"/>
      <c r="D27" s="581"/>
      <c r="E27" s="581"/>
      <c r="F27" s="581"/>
      <c r="G27" s="581"/>
      <c r="H27" s="581"/>
      <c r="I27" s="581"/>
      <c r="J27" s="581"/>
      <c r="K27" s="581"/>
      <c r="L27" s="581"/>
    </row>
    <row r="28" spans="2:17" ht="15" x14ac:dyDescent="0.25">
      <c r="B28" s="203"/>
      <c r="C28" s="592"/>
      <c r="D28" s="592"/>
      <c r="E28" s="581"/>
      <c r="F28" s="581"/>
      <c r="G28" s="581"/>
      <c r="H28" s="581"/>
      <c r="I28" s="581"/>
      <c r="J28" s="581"/>
      <c r="K28" s="581"/>
      <c r="L28" s="581"/>
      <c r="O28" s="550"/>
    </row>
    <row r="29" spans="2:17" x14ac:dyDescent="0.2">
      <c r="B29" s="22"/>
      <c r="C29" s="22"/>
      <c r="D29" s="22"/>
      <c r="E29" s="22"/>
      <c r="F29" s="22"/>
      <c r="G29" s="22"/>
      <c r="H29" s="22"/>
      <c r="I29" s="22"/>
      <c r="J29" s="22"/>
      <c r="K29" s="22"/>
      <c r="L29" s="22"/>
    </row>
    <row r="30" spans="2:17" x14ac:dyDescent="0.2">
      <c r="B30" s="22"/>
      <c r="C30" s="22"/>
      <c r="D30" s="22"/>
      <c r="E30" s="22"/>
      <c r="F30" s="22"/>
      <c r="G30" s="22"/>
      <c r="H30" s="22"/>
      <c r="I30" s="22"/>
      <c r="J30" s="22"/>
      <c r="K30" s="22"/>
      <c r="L30" s="22"/>
    </row>
    <row r="31" spans="2:17" x14ac:dyDescent="0.2">
      <c r="B31" s="22"/>
      <c r="C31" s="22"/>
      <c r="D31" s="95"/>
      <c r="E31" s="95"/>
      <c r="F31" s="95"/>
      <c r="G31" s="95"/>
      <c r="H31" s="95"/>
      <c r="I31" s="95"/>
      <c r="J31" s="95"/>
      <c r="K31" s="95"/>
      <c r="L31" s="95"/>
    </row>
    <row r="32" spans="2:17" x14ac:dyDescent="0.2">
      <c r="B32" s="22"/>
      <c r="C32" s="22"/>
      <c r="D32" s="95"/>
      <c r="E32" s="95"/>
      <c r="F32" s="95"/>
      <c r="G32" s="95"/>
      <c r="H32" s="95"/>
      <c r="I32" s="95"/>
      <c r="J32" s="95"/>
      <c r="K32" s="95"/>
      <c r="L32" s="95"/>
    </row>
    <row r="33" spans="2:12" x14ac:dyDescent="0.2">
      <c r="B33" s="22"/>
      <c r="C33" s="22"/>
      <c r="D33" s="95"/>
      <c r="E33" s="95"/>
      <c r="F33" s="95"/>
      <c r="G33" s="95"/>
      <c r="H33" s="95"/>
      <c r="I33" s="95"/>
      <c r="J33" s="95"/>
      <c r="K33" s="95"/>
      <c r="L33" s="95"/>
    </row>
    <row r="34" spans="2:12" x14ac:dyDescent="0.2">
      <c r="B34" s="22"/>
      <c r="C34" s="22"/>
      <c r="D34" s="95"/>
      <c r="E34" s="95"/>
      <c r="F34" s="95"/>
      <c r="G34" s="95"/>
      <c r="H34" s="95"/>
      <c r="I34" s="95"/>
      <c r="J34" s="95"/>
      <c r="K34" s="95"/>
      <c r="L34" s="95"/>
    </row>
    <row r="35" spans="2:12" x14ac:dyDescent="0.2">
      <c r="B35" s="22"/>
      <c r="C35" s="22"/>
      <c r="D35" s="95"/>
      <c r="E35" s="95"/>
      <c r="F35" s="95"/>
      <c r="G35" s="95"/>
      <c r="H35" s="95"/>
      <c r="I35" s="95"/>
      <c r="J35" s="95"/>
      <c r="K35" s="95"/>
      <c r="L35" s="95"/>
    </row>
    <row r="36" spans="2:12" x14ac:dyDescent="0.2">
      <c r="B36" s="22"/>
      <c r="C36" s="22"/>
      <c r="D36" s="95"/>
      <c r="E36" s="95"/>
      <c r="F36" s="95"/>
      <c r="G36" s="95"/>
      <c r="H36" s="95"/>
      <c r="I36" s="95"/>
      <c r="J36" s="95"/>
      <c r="K36" s="95"/>
      <c r="L36" s="95"/>
    </row>
    <row r="37" spans="2:12" x14ac:dyDescent="0.2">
      <c r="B37" s="22"/>
      <c r="C37" s="22"/>
      <c r="D37" s="95"/>
      <c r="E37" s="95"/>
      <c r="F37" s="95"/>
      <c r="G37" s="95"/>
      <c r="H37" s="95"/>
      <c r="I37" s="95"/>
      <c r="J37" s="95"/>
      <c r="K37" s="95"/>
      <c r="L37" s="95"/>
    </row>
    <row r="38" spans="2:12" x14ac:dyDescent="0.2">
      <c r="B38" s="22"/>
      <c r="C38" s="22"/>
      <c r="D38" s="95"/>
      <c r="E38" s="95"/>
      <c r="F38" s="95"/>
      <c r="G38" s="95"/>
      <c r="H38" s="95"/>
      <c r="I38" s="95"/>
      <c r="J38" s="95"/>
      <c r="K38" s="95"/>
      <c r="L38" s="95"/>
    </row>
    <row r="39" spans="2:12" x14ac:dyDescent="0.2">
      <c r="B39" s="22"/>
      <c r="C39" s="22"/>
      <c r="D39" s="95"/>
      <c r="E39" s="95"/>
      <c r="F39" s="95"/>
      <c r="G39" s="95"/>
      <c r="H39" s="95"/>
      <c r="I39" s="95"/>
      <c r="J39" s="95"/>
      <c r="K39" s="95"/>
      <c r="L39" s="95"/>
    </row>
    <row r="40" spans="2:12" x14ac:dyDescent="0.2">
      <c r="B40" s="22"/>
      <c r="C40" s="22"/>
      <c r="D40" s="95"/>
      <c r="E40" s="95"/>
      <c r="F40" s="95"/>
      <c r="G40" s="95"/>
      <c r="H40" s="95"/>
      <c r="I40" s="95"/>
      <c r="J40" s="95"/>
      <c r="K40" s="95"/>
      <c r="L40" s="95"/>
    </row>
  </sheetData>
  <hyperlinks>
    <hyperlink ref="P2" location="Índice!A1" display="Volver"/>
  </hyperlinks>
  <printOptions horizontalCentered="1"/>
  <pageMargins left="0.19685039370078741" right="0.19685039370078741" top="0.82677165354330717" bottom="0.98425196850393704" header="0" footer="0"/>
  <pageSetup scale="92"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13"/>
  <sheetViews>
    <sheetView showGridLines="0" zoomScale="90" zoomScaleNormal="90" workbookViewId="0"/>
  </sheetViews>
  <sheetFormatPr baseColWidth="10" defaultRowHeight="15" x14ac:dyDescent="0.25"/>
  <cols>
    <col min="1" max="1" width="6.7109375" customWidth="1"/>
    <col min="2" max="2" width="27.5703125" customWidth="1"/>
    <col min="3" max="3" width="21.5703125" customWidth="1"/>
    <col min="16" max="16" width="12.140625" bestFit="1" customWidth="1"/>
  </cols>
  <sheetData>
    <row r="1" spans="2:17" ht="21.75" customHeight="1" x14ac:dyDescent="0.25"/>
    <row r="2" spans="2:17" ht="15.75" customHeight="1" x14ac:dyDescent="0.25">
      <c r="B2" s="1382" t="s">
        <v>793</v>
      </c>
      <c r="C2" s="1382"/>
      <c r="D2" s="1382"/>
      <c r="E2" s="1382"/>
      <c r="F2" s="1382"/>
      <c r="G2" s="1382"/>
      <c r="H2" s="1382"/>
      <c r="I2" s="1382"/>
      <c r="J2" s="1382"/>
      <c r="K2" s="1382"/>
      <c r="L2" s="1382"/>
      <c r="M2" s="1382"/>
      <c r="N2" s="1382"/>
      <c r="O2" s="1382"/>
      <c r="P2" s="1382"/>
    </row>
    <row r="3" spans="2:17" ht="15.75" customHeight="1" x14ac:dyDescent="0.25">
      <c r="B3" s="1382" t="s">
        <v>13</v>
      </c>
      <c r="C3" s="1382"/>
      <c r="D3" s="1382"/>
      <c r="E3" s="1382"/>
      <c r="F3" s="1382"/>
      <c r="G3" s="1382"/>
      <c r="H3" s="1382"/>
      <c r="I3" s="1382"/>
      <c r="J3" s="1382"/>
      <c r="K3" s="1382"/>
      <c r="L3" s="1382"/>
      <c r="M3" s="1382"/>
      <c r="N3" s="1382"/>
      <c r="O3" s="1382"/>
      <c r="P3" s="1382"/>
      <c r="Q3" s="896" t="s">
        <v>1059</v>
      </c>
    </row>
    <row r="4" spans="2:17" x14ac:dyDescent="0.25">
      <c r="B4" s="593"/>
      <c r="C4" s="593"/>
      <c r="D4" s="593"/>
      <c r="E4" s="593"/>
      <c r="F4" s="593"/>
      <c r="G4" s="593"/>
      <c r="H4" s="593"/>
      <c r="I4" s="593"/>
      <c r="J4" s="593"/>
      <c r="K4" s="593"/>
      <c r="L4" s="593"/>
      <c r="M4" s="593"/>
      <c r="N4" s="593"/>
      <c r="O4" s="593"/>
      <c r="P4" s="593"/>
    </row>
    <row r="5" spans="2:17" x14ac:dyDescent="0.25">
      <c r="B5" s="1215" t="s">
        <v>746</v>
      </c>
      <c r="C5" s="1215"/>
      <c r="D5" s="1216" t="s">
        <v>747</v>
      </c>
      <c r="E5" s="1216" t="s">
        <v>748</v>
      </c>
      <c r="F5" s="1216" t="s">
        <v>749</v>
      </c>
      <c r="G5" s="1216" t="s">
        <v>750</v>
      </c>
      <c r="H5" s="1216" t="s">
        <v>751</v>
      </c>
      <c r="I5" s="1216" t="s">
        <v>752</v>
      </c>
      <c r="J5" s="1216" t="s">
        <v>753</v>
      </c>
      <c r="K5" s="1216" t="s">
        <v>754</v>
      </c>
      <c r="L5" s="1216" t="s">
        <v>755</v>
      </c>
      <c r="M5" s="1216" t="s">
        <v>756</v>
      </c>
      <c r="N5" s="1216" t="s">
        <v>757</v>
      </c>
      <c r="O5" s="1216" t="s">
        <v>758</v>
      </c>
      <c r="P5" s="1216" t="s">
        <v>40</v>
      </c>
    </row>
    <row r="6" spans="2:17" ht="15" customHeight="1" x14ac:dyDescent="0.25">
      <c r="B6" s="1383" t="s">
        <v>759</v>
      </c>
      <c r="C6" s="594" t="s">
        <v>27</v>
      </c>
      <c r="D6" s="598">
        <v>112647</v>
      </c>
      <c r="E6" s="598">
        <v>98275</v>
      </c>
      <c r="F6" s="598">
        <v>129569</v>
      </c>
      <c r="G6" s="598">
        <v>117507</v>
      </c>
      <c r="H6" s="598">
        <v>156426</v>
      </c>
      <c r="I6" s="598">
        <v>171331</v>
      </c>
      <c r="J6" s="598">
        <v>148038</v>
      </c>
      <c r="K6" s="598">
        <v>151661</v>
      </c>
      <c r="L6" s="598">
        <v>130405</v>
      </c>
      <c r="M6" s="598">
        <v>141588</v>
      </c>
      <c r="N6" s="598">
        <v>137453</v>
      </c>
      <c r="O6" s="598">
        <v>124232</v>
      </c>
      <c r="P6" s="598">
        <v>1619132</v>
      </c>
    </row>
    <row r="7" spans="2:17" x14ac:dyDescent="0.25">
      <c r="B7" s="1383"/>
      <c r="C7" s="596" t="s">
        <v>45</v>
      </c>
      <c r="D7" s="599">
        <v>73704</v>
      </c>
      <c r="E7" s="599">
        <v>62904</v>
      </c>
      <c r="F7" s="599">
        <v>85475</v>
      </c>
      <c r="G7" s="599">
        <v>78890</v>
      </c>
      <c r="H7" s="599">
        <v>106251</v>
      </c>
      <c r="I7" s="599">
        <v>115117</v>
      </c>
      <c r="J7" s="599">
        <v>97715</v>
      </c>
      <c r="K7" s="599">
        <v>102619</v>
      </c>
      <c r="L7" s="599">
        <v>87738</v>
      </c>
      <c r="M7" s="599">
        <v>95156</v>
      </c>
      <c r="N7" s="599">
        <v>92363</v>
      </c>
      <c r="O7" s="599">
        <v>82456</v>
      </c>
      <c r="P7" s="598">
        <v>1080388</v>
      </c>
    </row>
    <row r="8" spans="2:17" x14ac:dyDescent="0.25">
      <c r="B8" s="1383"/>
      <c r="C8" s="596" t="s">
        <v>44</v>
      </c>
      <c r="D8" s="599">
        <v>38943</v>
      </c>
      <c r="E8" s="599">
        <v>35371</v>
      </c>
      <c r="F8" s="599">
        <v>44094</v>
      </c>
      <c r="G8" s="599">
        <v>38617</v>
      </c>
      <c r="H8" s="599">
        <v>50175</v>
      </c>
      <c r="I8" s="599">
        <v>56214</v>
      </c>
      <c r="J8" s="599">
        <v>50323</v>
      </c>
      <c r="K8" s="599">
        <v>49042</v>
      </c>
      <c r="L8" s="599">
        <v>42667</v>
      </c>
      <c r="M8" s="599">
        <v>46432</v>
      </c>
      <c r="N8" s="599">
        <v>45090</v>
      </c>
      <c r="O8" s="599">
        <v>41776</v>
      </c>
      <c r="P8" s="598">
        <v>538744</v>
      </c>
    </row>
    <row r="9" spans="2:17" ht="15" customHeight="1" x14ac:dyDescent="0.25">
      <c r="B9" s="1383" t="s">
        <v>763</v>
      </c>
      <c r="C9" s="594" t="s">
        <v>27</v>
      </c>
      <c r="D9" s="598">
        <v>66084</v>
      </c>
      <c r="E9" s="598">
        <v>52810</v>
      </c>
      <c r="F9" s="598">
        <v>77668</v>
      </c>
      <c r="G9" s="598">
        <v>73035</v>
      </c>
      <c r="H9" s="598">
        <v>98524</v>
      </c>
      <c r="I9" s="598">
        <v>110185</v>
      </c>
      <c r="J9" s="598">
        <v>90095</v>
      </c>
      <c r="K9" s="598">
        <v>92867</v>
      </c>
      <c r="L9" s="598">
        <v>77181</v>
      </c>
      <c r="M9" s="598">
        <v>83646</v>
      </c>
      <c r="N9" s="598">
        <v>82707</v>
      </c>
      <c r="O9" s="598">
        <v>70939</v>
      </c>
      <c r="P9" s="598">
        <v>975741</v>
      </c>
    </row>
    <row r="10" spans="2:17" x14ac:dyDescent="0.25">
      <c r="B10" s="1383"/>
      <c r="C10" s="596" t="s">
        <v>45</v>
      </c>
      <c r="D10" s="599">
        <v>35162</v>
      </c>
      <c r="E10" s="599">
        <v>27585</v>
      </c>
      <c r="F10" s="599">
        <v>42861</v>
      </c>
      <c r="G10" s="599">
        <v>40713</v>
      </c>
      <c r="H10" s="599">
        <v>55096</v>
      </c>
      <c r="I10" s="599">
        <v>61522</v>
      </c>
      <c r="J10" s="599">
        <v>49216</v>
      </c>
      <c r="K10" s="599">
        <v>52423</v>
      </c>
      <c r="L10" s="599">
        <v>43066</v>
      </c>
      <c r="M10" s="599">
        <v>46575</v>
      </c>
      <c r="N10" s="599">
        <v>45953</v>
      </c>
      <c r="O10" s="599">
        <v>38507</v>
      </c>
      <c r="P10" s="598">
        <v>538679</v>
      </c>
    </row>
    <row r="11" spans="2:17" x14ac:dyDescent="0.25">
      <c r="B11" s="1383"/>
      <c r="C11" s="596" t="s">
        <v>44</v>
      </c>
      <c r="D11" s="599">
        <v>30922</v>
      </c>
      <c r="E11" s="599">
        <v>25225</v>
      </c>
      <c r="F11" s="599">
        <v>34807</v>
      </c>
      <c r="G11" s="599">
        <v>32322</v>
      </c>
      <c r="H11" s="599">
        <v>43428</v>
      </c>
      <c r="I11" s="599">
        <v>48663</v>
      </c>
      <c r="J11" s="599">
        <v>40879</v>
      </c>
      <c r="K11" s="599">
        <v>40444</v>
      </c>
      <c r="L11" s="599">
        <v>34115</v>
      </c>
      <c r="M11" s="599">
        <v>37071</v>
      </c>
      <c r="N11" s="599">
        <v>36754</v>
      </c>
      <c r="O11" s="599">
        <v>32432</v>
      </c>
      <c r="P11" s="598">
        <v>437062</v>
      </c>
    </row>
    <row r="12" spans="2:17" x14ac:dyDescent="0.25">
      <c r="B12" s="1215" t="s">
        <v>40</v>
      </c>
      <c r="C12" s="1215"/>
      <c r="D12" s="1217">
        <v>178731</v>
      </c>
      <c r="E12" s="1217">
        <v>151085</v>
      </c>
      <c r="F12" s="1217">
        <v>207237</v>
      </c>
      <c r="G12" s="1217">
        <v>190542</v>
      </c>
      <c r="H12" s="1217">
        <v>254950</v>
      </c>
      <c r="I12" s="1217">
        <v>281516</v>
      </c>
      <c r="J12" s="1217">
        <v>238133</v>
      </c>
      <c r="K12" s="1217">
        <v>244528</v>
      </c>
      <c r="L12" s="1217">
        <v>207586</v>
      </c>
      <c r="M12" s="1217">
        <v>225234</v>
      </c>
      <c r="N12" s="1217">
        <v>220160</v>
      </c>
      <c r="O12" s="1217">
        <v>195171</v>
      </c>
      <c r="P12" s="1217">
        <v>2594873</v>
      </c>
    </row>
    <row r="13" spans="2:17" x14ac:dyDescent="0.25">
      <c r="B13" s="1395" t="s">
        <v>764</v>
      </c>
      <c r="C13" s="1395"/>
      <c r="D13" s="1395"/>
      <c r="E13" s="1395"/>
      <c r="F13" s="1395"/>
      <c r="G13" s="1395"/>
      <c r="H13" s="1395"/>
      <c r="I13" s="1395"/>
      <c r="J13" s="1395"/>
      <c r="K13" s="1395"/>
      <c r="L13" s="1395"/>
      <c r="M13" s="1395"/>
      <c r="N13" s="1395"/>
      <c r="O13" s="1395"/>
      <c r="P13" s="1395"/>
    </row>
  </sheetData>
  <mergeCells count="5">
    <mergeCell ref="B2:P2"/>
    <mergeCell ref="B3:P3"/>
    <mergeCell ref="B6:B8"/>
    <mergeCell ref="B9:B11"/>
    <mergeCell ref="B13:P13"/>
  </mergeCells>
  <hyperlinks>
    <hyperlink ref="Q3" location="Índice!A1" display="Volver"/>
  </hyperlinks>
  <pageMargins left="0.7" right="0.7" top="0.75" bottom="0.75" header="0.3" footer="0.3"/>
  <pageSetup paperSize="9" orientation="portrait" horizontalDpi="200" verticalDpi="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Q13"/>
  <sheetViews>
    <sheetView showGridLines="0" zoomScale="90" zoomScaleNormal="90" workbookViewId="0"/>
  </sheetViews>
  <sheetFormatPr baseColWidth="10" defaultRowHeight="15" x14ac:dyDescent="0.25"/>
  <cols>
    <col min="1" max="1" width="6.7109375" customWidth="1"/>
    <col min="2" max="2" width="27.5703125" customWidth="1"/>
    <col min="3" max="3" width="21.5703125" customWidth="1"/>
    <col min="10" max="10" width="12" bestFit="1" customWidth="1"/>
    <col min="16" max="16" width="12.140625" bestFit="1" customWidth="1"/>
  </cols>
  <sheetData>
    <row r="2" spans="2:17" ht="15.75" x14ac:dyDescent="0.25">
      <c r="B2" s="1382" t="s">
        <v>745</v>
      </c>
      <c r="C2" s="1382"/>
      <c r="D2" s="1382"/>
      <c r="E2" s="1382"/>
      <c r="F2" s="1382"/>
      <c r="G2" s="1382"/>
      <c r="H2" s="1382"/>
      <c r="I2" s="1382"/>
      <c r="J2" s="1382"/>
      <c r="K2" s="1382"/>
      <c r="L2" s="1382"/>
      <c r="M2" s="1382"/>
      <c r="N2" s="1382"/>
      <c r="O2" s="1382"/>
      <c r="P2" s="1382"/>
    </row>
    <row r="3" spans="2:17" ht="25.5" customHeight="1" x14ac:dyDescent="0.25">
      <c r="B3" s="1382" t="s">
        <v>13</v>
      </c>
      <c r="C3" s="1382"/>
      <c r="D3" s="1382"/>
      <c r="E3" s="1382"/>
      <c r="F3" s="1382"/>
      <c r="G3" s="1382"/>
      <c r="H3" s="1382"/>
      <c r="I3" s="1382"/>
      <c r="J3" s="1382"/>
      <c r="K3" s="1382"/>
      <c r="L3" s="1382"/>
      <c r="M3" s="1382"/>
      <c r="N3" s="1382"/>
      <c r="O3" s="1382"/>
      <c r="P3" s="1382"/>
      <c r="Q3" s="896" t="s">
        <v>1059</v>
      </c>
    </row>
    <row r="4" spans="2:17" x14ac:dyDescent="0.25">
      <c r="B4" s="593"/>
      <c r="C4" s="593"/>
      <c r="D4" s="593"/>
      <c r="E4" s="593"/>
      <c r="F4" s="593"/>
      <c r="G4" s="593"/>
      <c r="H4" s="593"/>
      <c r="I4" s="593"/>
    </row>
    <row r="5" spans="2:17" x14ac:dyDescent="0.25">
      <c r="B5" s="1215" t="s">
        <v>746</v>
      </c>
      <c r="C5" s="1215"/>
      <c r="D5" s="1216" t="s">
        <v>747</v>
      </c>
      <c r="E5" s="1216" t="s">
        <v>748</v>
      </c>
      <c r="F5" s="1216" t="s">
        <v>749</v>
      </c>
      <c r="G5" s="1216" t="s">
        <v>750</v>
      </c>
      <c r="H5" s="1216" t="s">
        <v>751</v>
      </c>
      <c r="I5" s="1216" t="s">
        <v>752</v>
      </c>
      <c r="J5" s="1216" t="s">
        <v>753</v>
      </c>
      <c r="K5" s="1216" t="s">
        <v>754</v>
      </c>
      <c r="L5" s="1216" t="s">
        <v>755</v>
      </c>
      <c r="M5" s="1216" t="s">
        <v>756</v>
      </c>
      <c r="N5" s="1216" t="s">
        <v>757</v>
      </c>
      <c r="O5" s="1216" t="s">
        <v>758</v>
      </c>
      <c r="P5" s="1216" t="s">
        <v>40</v>
      </c>
    </row>
    <row r="6" spans="2:17" ht="15" customHeight="1" x14ac:dyDescent="0.25">
      <c r="B6" s="1384" t="s">
        <v>759</v>
      </c>
      <c r="C6" s="594" t="s">
        <v>760</v>
      </c>
      <c r="D6" s="595">
        <v>0.43214643976315392</v>
      </c>
      <c r="E6" s="595">
        <v>0.42025947596031543</v>
      </c>
      <c r="F6" s="595">
        <v>0.4194290300920745</v>
      </c>
      <c r="G6" s="595">
        <v>0.44702017752133916</v>
      </c>
      <c r="H6" s="595">
        <v>0.47543886566171861</v>
      </c>
      <c r="I6" s="595">
        <v>0.49859628438519593</v>
      </c>
      <c r="J6" s="595">
        <v>0.49942582309947448</v>
      </c>
      <c r="K6" s="595">
        <v>0.49537455245580603</v>
      </c>
      <c r="L6" s="595">
        <v>0.49980445535063839</v>
      </c>
      <c r="M6" s="595">
        <v>0.49252761533463285</v>
      </c>
      <c r="N6" s="595">
        <v>0.49243741497093552</v>
      </c>
      <c r="O6" s="595">
        <v>0.51292742610599529</v>
      </c>
      <c r="P6" s="595">
        <v>0.47682029630691014</v>
      </c>
    </row>
    <row r="7" spans="2:17" x14ac:dyDescent="0.25">
      <c r="B7" s="1385"/>
      <c r="C7" s="596" t="s">
        <v>761</v>
      </c>
      <c r="D7" s="597">
        <v>63967</v>
      </c>
      <c r="E7" s="597">
        <v>56974</v>
      </c>
      <c r="F7" s="597">
        <v>75224</v>
      </c>
      <c r="G7" s="597">
        <v>64979</v>
      </c>
      <c r="H7" s="597">
        <v>82055</v>
      </c>
      <c r="I7" s="597">
        <v>85906</v>
      </c>
      <c r="J7" s="597">
        <v>74104</v>
      </c>
      <c r="K7" s="597">
        <v>76532</v>
      </c>
      <c r="L7" s="597">
        <v>65228</v>
      </c>
      <c r="M7" s="597">
        <v>71852</v>
      </c>
      <c r="N7" s="597">
        <v>69766</v>
      </c>
      <c r="O7" s="597">
        <v>60510</v>
      </c>
      <c r="P7" s="598">
        <v>847097</v>
      </c>
    </row>
    <row r="8" spans="2:17" x14ac:dyDescent="0.25">
      <c r="B8" s="1386"/>
      <c r="C8" s="596" t="s">
        <v>762</v>
      </c>
      <c r="D8" s="597">
        <v>48680</v>
      </c>
      <c r="E8" s="597">
        <v>41301</v>
      </c>
      <c r="F8" s="597">
        <v>54345</v>
      </c>
      <c r="G8" s="597">
        <v>52528</v>
      </c>
      <c r="H8" s="597">
        <v>74371</v>
      </c>
      <c r="I8" s="597">
        <v>85425</v>
      </c>
      <c r="J8" s="597">
        <v>73934</v>
      </c>
      <c r="K8" s="597">
        <v>75129</v>
      </c>
      <c r="L8" s="597">
        <v>65177</v>
      </c>
      <c r="M8" s="597">
        <v>69736</v>
      </c>
      <c r="N8" s="597">
        <v>67687</v>
      </c>
      <c r="O8" s="597">
        <v>63722</v>
      </c>
      <c r="P8" s="598">
        <v>772035</v>
      </c>
    </row>
    <row r="9" spans="2:17" ht="15" customHeight="1" x14ac:dyDescent="0.25">
      <c r="B9" s="1384" t="s">
        <v>763</v>
      </c>
      <c r="C9" s="594" t="s">
        <v>760</v>
      </c>
      <c r="D9" s="595">
        <v>0.64345378609043036</v>
      </c>
      <c r="E9" s="595">
        <v>0.64777504260556718</v>
      </c>
      <c r="F9" s="595">
        <v>0.64228511098521912</v>
      </c>
      <c r="G9" s="595">
        <v>0.64317108235777365</v>
      </c>
      <c r="H9" s="595">
        <v>0.64145791888270876</v>
      </c>
      <c r="I9" s="595">
        <v>0.64659436402414117</v>
      </c>
      <c r="J9" s="595">
        <v>0.6543426383262112</v>
      </c>
      <c r="K9" s="595">
        <v>0.63827839813927445</v>
      </c>
      <c r="L9" s="595">
        <v>0.64239903603218407</v>
      </c>
      <c r="M9" s="595">
        <v>0.64629510078186647</v>
      </c>
      <c r="N9" s="595">
        <v>0.64750262976531614</v>
      </c>
      <c r="O9" s="595">
        <v>0.65528129801660584</v>
      </c>
      <c r="P9" s="595">
        <v>0.64560267530010529</v>
      </c>
    </row>
    <row r="10" spans="2:17" x14ac:dyDescent="0.25">
      <c r="B10" s="1385"/>
      <c r="C10" s="596" t="s">
        <v>761</v>
      </c>
      <c r="D10" s="597">
        <v>23562</v>
      </c>
      <c r="E10" s="597">
        <v>18601</v>
      </c>
      <c r="F10" s="597">
        <v>27783</v>
      </c>
      <c r="G10" s="597">
        <v>26061</v>
      </c>
      <c r="H10" s="597">
        <v>35325</v>
      </c>
      <c r="I10" s="597">
        <v>38940</v>
      </c>
      <c r="J10" s="597">
        <v>31142</v>
      </c>
      <c r="K10" s="597">
        <v>33592</v>
      </c>
      <c r="L10" s="597">
        <v>27600</v>
      </c>
      <c r="M10" s="597">
        <v>29586</v>
      </c>
      <c r="N10" s="597">
        <v>29154</v>
      </c>
      <c r="O10" s="597">
        <v>24454</v>
      </c>
      <c r="P10" s="598">
        <v>345800</v>
      </c>
    </row>
    <row r="11" spans="2:17" x14ac:dyDescent="0.25">
      <c r="B11" s="1386"/>
      <c r="C11" s="596" t="s">
        <v>762</v>
      </c>
      <c r="D11" s="597">
        <v>42522</v>
      </c>
      <c r="E11" s="597">
        <v>34209</v>
      </c>
      <c r="F11" s="597">
        <v>49885</v>
      </c>
      <c r="G11" s="597">
        <v>46974</v>
      </c>
      <c r="H11" s="597">
        <v>63199</v>
      </c>
      <c r="I11" s="597">
        <v>71245</v>
      </c>
      <c r="J11" s="597">
        <v>58953</v>
      </c>
      <c r="K11" s="597">
        <v>59275</v>
      </c>
      <c r="L11" s="597">
        <v>49581</v>
      </c>
      <c r="M11" s="597">
        <v>54060</v>
      </c>
      <c r="N11" s="597">
        <v>53553</v>
      </c>
      <c r="O11" s="597">
        <v>46485</v>
      </c>
      <c r="P11" s="598">
        <v>629941</v>
      </c>
    </row>
    <row r="12" spans="2:17" x14ac:dyDescent="0.25">
      <c r="B12" s="1215" t="s">
        <v>40</v>
      </c>
      <c r="C12" s="1215"/>
      <c r="D12" s="1218">
        <v>0.51027521806513698</v>
      </c>
      <c r="E12" s="1218">
        <v>0.49978488930072473</v>
      </c>
      <c r="F12" s="1218">
        <v>0.50295072791055651</v>
      </c>
      <c r="G12" s="1218">
        <v>0.52220507814550077</v>
      </c>
      <c r="H12" s="1218">
        <v>0.53959599921553247</v>
      </c>
      <c r="I12" s="1218">
        <v>0.55652254223561004</v>
      </c>
      <c r="J12" s="1218">
        <v>0.55803689534839773</v>
      </c>
      <c r="K12" s="1218">
        <v>0.54964666623045211</v>
      </c>
      <c r="L12" s="1218">
        <v>0.55282148121742314</v>
      </c>
      <c r="M12" s="1218">
        <v>0.54963282630508714</v>
      </c>
      <c r="N12" s="1218">
        <v>0.55069040697674421</v>
      </c>
      <c r="O12" s="1218">
        <v>0.5646689313473825</v>
      </c>
      <c r="P12" s="1218">
        <v>0.54028694275211153</v>
      </c>
    </row>
    <row r="13" spans="2:17" x14ac:dyDescent="0.25">
      <c r="B13" s="1395" t="s">
        <v>764</v>
      </c>
      <c r="C13" s="1395"/>
      <c r="D13" s="1395"/>
      <c r="E13" s="1395"/>
      <c r="F13" s="1395"/>
      <c r="G13" s="1395"/>
      <c r="H13" s="1395"/>
      <c r="I13" s="1395"/>
      <c r="J13" s="1395"/>
      <c r="K13" s="1395"/>
      <c r="L13" s="1395"/>
      <c r="M13" s="1395"/>
      <c r="N13" s="1395"/>
      <c r="O13" s="1395"/>
      <c r="P13" s="1395"/>
    </row>
  </sheetData>
  <mergeCells count="5">
    <mergeCell ref="B2:P2"/>
    <mergeCell ref="B3:P3"/>
    <mergeCell ref="B6:B8"/>
    <mergeCell ref="B9:B11"/>
    <mergeCell ref="B13:P13"/>
  </mergeCells>
  <hyperlinks>
    <hyperlink ref="Q3" location="Índice!A1" display="Volver"/>
  </hyperlinks>
  <pageMargins left="0.7" right="0.7" top="0.75" bottom="0.75" header="0.3" footer="0.3"/>
  <pageSetup paperSize="9" orientation="portrait" horizontalDpi="200" verticalDpi="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Q23"/>
  <sheetViews>
    <sheetView showGridLines="0" zoomScale="90" zoomScaleNormal="90" workbookViewId="0"/>
  </sheetViews>
  <sheetFormatPr baseColWidth="10" defaultRowHeight="15" x14ac:dyDescent="0.25"/>
  <cols>
    <col min="1" max="1" width="6.7109375" customWidth="1"/>
    <col min="2" max="2" width="27.5703125" customWidth="1"/>
    <col min="3" max="3" width="21.5703125" customWidth="1"/>
    <col min="16" max="16" width="12.140625" bestFit="1" customWidth="1"/>
  </cols>
  <sheetData>
    <row r="2" spans="2:17" ht="15.75" x14ac:dyDescent="0.25">
      <c r="B2" s="1382" t="s">
        <v>765</v>
      </c>
      <c r="C2" s="1382"/>
      <c r="D2" s="1382"/>
      <c r="E2" s="1382"/>
      <c r="F2" s="1382"/>
      <c r="G2" s="1382"/>
      <c r="H2" s="1382"/>
      <c r="I2" s="1382"/>
      <c r="J2" s="1382"/>
      <c r="K2" s="1382"/>
      <c r="L2" s="1382"/>
      <c r="M2" s="1382"/>
      <c r="N2" s="1382"/>
      <c r="O2" s="1382"/>
      <c r="P2" s="1382"/>
    </row>
    <row r="3" spans="2:17" ht="15.75" customHeight="1" x14ac:dyDescent="0.25">
      <c r="B3" s="1382" t="s">
        <v>13</v>
      </c>
      <c r="C3" s="1382"/>
      <c r="D3" s="1382"/>
      <c r="E3" s="1382"/>
      <c r="F3" s="1382"/>
      <c r="G3" s="1382"/>
      <c r="H3" s="1382"/>
      <c r="I3" s="1382"/>
      <c r="J3" s="1382"/>
      <c r="K3" s="1382"/>
      <c r="L3" s="1382"/>
      <c r="M3" s="1382"/>
      <c r="N3" s="1382"/>
      <c r="O3" s="1382"/>
      <c r="P3" s="1382"/>
      <c r="Q3" s="896" t="s">
        <v>1059</v>
      </c>
    </row>
    <row r="4" spans="2:17" x14ac:dyDescent="0.25">
      <c r="B4" s="593"/>
      <c r="C4" s="593"/>
      <c r="D4" s="593"/>
      <c r="E4" s="593"/>
      <c r="F4" s="593"/>
      <c r="G4" s="593"/>
      <c r="H4" s="593"/>
      <c r="I4" s="593"/>
      <c r="J4" s="593"/>
      <c r="K4" s="593"/>
      <c r="L4" s="593"/>
      <c r="M4" s="593"/>
      <c r="N4" s="593"/>
      <c r="O4" s="593"/>
      <c r="P4" s="593"/>
    </row>
    <row r="5" spans="2:17" x14ac:dyDescent="0.25">
      <c r="B5" s="1215" t="s">
        <v>746</v>
      </c>
      <c r="C5" s="1219"/>
      <c r="D5" s="1216" t="s">
        <v>747</v>
      </c>
      <c r="E5" s="1216" t="s">
        <v>748</v>
      </c>
      <c r="F5" s="1216" t="s">
        <v>749</v>
      </c>
      <c r="G5" s="1216" t="s">
        <v>750</v>
      </c>
      <c r="H5" s="1216" t="s">
        <v>751</v>
      </c>
      <c r="I5" s="1216" t="s">
        <v>752</v>
      </c>
      <c r="J5" s="1216" t="s">
        <v>753</v>
      </c>
      <c r="K5" s="1216" t="s">
        <v>754</v>
      </c>
      <c r="L5" s="1216" t="s">
        <v>755</v>
      </c>
      <c r="M5" s="1216" t="s">
        <v>756</v>
      </c>
      <c r="N5" s="1216" t="s">
        <v>757</v>
      </c>
      <c r="O5" s="1216" t="s">
        <v>758</v>
      </c>
      <c r="P5" s="1216" t="s">
        <v>40</v>
      </c>
    </row>
    <row r="6" spans="2:17" ht="15" customHeight="1" x14ac:dyDescent="0.25">
      <c r="B6" s="1384" t="s">
        <v>759</v>
      </c>
      <c r="C6" s="594" t="s">
        <v>27</v>
      </c>
      <c r="D6" s="598">
        <v>112647</v>
      </c>
      <c r="E6" s="598">
        <v>98275</v>
      </c>
      <c r="F6" s="598">
        <v>129569</v>
      </c>
      <c r="G6" s="598">
        <v>117507</v>
      </c>
      <c r="H6" s="598">
        <v>156426</v>
      </c>
      <c r="I6" s="598">
        <v>171331</v>
      </c>
      <c r="J6" s="598">
        <v>148038</v>
      </c>
      <c r="K6" s="598">
        <v>151661</v>
      </c>
      <c r="L6" s="598">
        <v>130405</v>
      </c>
      <c r="M6" s="598">
        <v>141588</v>
      </c>
      <c r="N6" s="598">
        <v>137453</v>
      </c>
      <c r="O6" s="598">
        <v>124232</v>
      </c>
      <c r="P6" s="598">
        <v>1619132</v>
      </c>
    </row>
    <row r="7" spans="2:17" x14ac:dyDescent="0.25">
      <c r="B7" s="1385"/>
      <c r="C7" s="596" t="s">
        <v>766</v>
      </c>
      <c r="D7" s="599">
        <v>1270</v>
      </c>
      <c r="E7" s="599">
        <v>1134</v>
      </c>
      <c r="F7" s="599">
        <v>1028</v>
      </c>
      <c r="G7" s="599">
        <v>912</v>
      </c>
      <c r="H7" s="599">
        <v>1226</v>
      </c>
      <c r="I7" s="599">
        <v>1217</v>
      </c>
      <c r="J7" s="599">
        <v>947</v>
      </c>
      <c r="K7" s="599">
        <v>1024</v>
      </c>
      <c r="L7" s="599">
        <v>940</v>
      </c>
      <c r="M7" s="599">
        <v>993</v>
      </c>
      <c r="N7" s="599">
        <v>975</v>
      </c>
      <c r="O7" s="599">
        <v>878</v>
      </c>
      <c r="P7" s="598">
        <v>12544</v>
      </c>
    </row>
    <row r="8" spans="2:17" x14ac:dyDescent="0.25">
      <c r="B8" s="1385"/>
      <c r="C8" s="596" t="s">
        <v>767</v>
      </c>
      <c r="D8" s="599">
        <v>11928</v>
      </c>
      <c r="E8" s="599">
        <v>10566</v>
      </c>
      <c r="F8" s="599">
        <v>12418</v>
      </c>
      <c r="G8" s="599">
        <v>10819</v>
      </c>
      <c r="H8" s="599">
        <v>14421</v>
      </c>
      <c r="I8" s="599">
        <v>14955</v>
      </c>
      <c r="J8" s="599">
        <v>13010</v>
      </c>
      <c r="K8" s="599">
        <v>13087</v>
      </c>
      <c r="L8" s="599">
        <v>11775</v>
      </c>
      <c r="M8" s="599">
        <v>12501</v>
      </c>
      <c r="N8" s="599">
        <v>12497</v>
      </c>
      <c r="O8" s="599">
        <v>11574</v>
      </c>
      <c r="P8" s="598">
        <v>149551</v>
      </c>
    </row>
    <row r="9" spans="2:17" x14ac:dyDescent="0.25">
      <c r="B9" s="1385"/>
      <c r="C9" s="596" t="s">
        <v>768</v>
      </c>
      <c r="D9" s="599">
        <v>35870</v>
      </c>
      <c r="E9" s="599">
        <v>31239</v>
      </c>
      <c r="F9" s="599">
        <v>40219</v>
      </c>
      <c r="G9" s="599">
        <v>36948</v>
      </c>
      <c r="H9" s="599">
        <v>49547</v>
      </c>
      <c r="I9" s="599">
        <v>53262</v>
      </c>
      <c r="J9" s="599">
        <v>45258</v>
      </c>
      <c r="K9" s="599">
        <v>47206</v>
      </c>
      <c r="L9" s="599">
        <v>40884</v>
      </c>
      <c r="M9" s="599">
        <v>44892</v>
      </c>
      <c r="N9" s="599">
        <v>43694</v>
      </c>
      <c r="O9" s="599">
        <v>40187</v>
      </c>
      <c r="P9" s="598">
        <v>509206</v>
      </c>
    </row>
    <row r="10" spans="2:17" x14ac:dyDescent="0.25">
      <c r="B10" s="1385"/>
      <c r="C10" s="596" t="s">
        <v>769</v>
      </c>
      <c r="D10" s="599">
        <v>24896</v>
      </c>
      <c r="E10" s="599">
        <v>21643</v>
      </c>
      <c r="F10" s="599">
        <v>29423</v>
      </c>
      <c r="G10" s="599">
        <v>26901</v>
      </c>
      <c r="H10" s="599">
        <v>35760</v>
      </c>
      <c r="I10" s="599">
        <v>38595</v>
      </c>
      <c r="J10" s="599">
        <v>33562</v>
      </c>
      <c r="K10" s="599">
        <v>34782</v>
      </c>
      <c r="L10" s="599">
        <v>29976</v>
      </c>
      <c r="M10" s="599">
        <v>32787</v>
      </c>
      <c r="N10" s="599">
        <v>31537</v>
      </c>
      <c r="O10" s="599">
        <v>28040</v>
      </c>
      <c r="P10" s="598">
        <v>367902</v>
      </c>
    </row>
    <row r="11" spans="2:17" x14ac:dyDescent="0.25">
      <c r="B11" s="1385"/>
      <c r="C11" s="596" t="s">
        <v>770</v>
      </c>
      <c r="D11" s="599">
        <v>20701</v>
      </c>
      <c r="E11" s="599">
        <v>17929</v>
      </c>
      <c r="F11" s="599">
        <v>24717</v>
      </c>
      <c r="G11" s="599">
        <v>22291</v>
      </c>
      <c r="H11" s="599">
        <v>29760</v>
      </c>
      <c r="I11" s="599">
        <v>33540</v>
      </c>
      <c r="J11" s="599">
        <v>29008</v>
      </c>
      <c r="K11" s="599">
        <v>29352</v>
      </c>
      <c r="L11" s="599">
        <v>24763</v>
      </c>
      <c r="M11" s="599">
        <v>26301</v>
      </c>
      <c r="N11" s="599">
        <v>25624</v>
      </c>
      <c r="O11" s="599">
        <v>22853</v>
      </c>
      <c r="P11" s="598">
        <v>306839</v>
      </c>
    </row>
    <row r="12" spans="2:17" x14ac:dyDescent="0.25">
      <c r="B12" s="1385"/>
      <c r="C12" s="596" t="s">
        <v>771</v>
      </c>
      <c r="D12" s="599">
        <v>13854</v>
      </c>
      <c r="E12" s="599">
        <v>12005</v>
      </c>
      <c r="F12" s="599">
        <v>16794</v>
      </c>
      <c r="G12" s="599">
        <v>15302</v>
      </c>
      <c r="H12" s="599">
        <v>20061</v>
      </c>
      <c r="I12" s="599">
        <v>22889</v>
      </c>
      <c r="J12" s="599">
        <v>20077</v>
      </c>
      <c r="K12" s="599">
        <v>20189</v>
      </c>
      <c r="L12" s="599">
        <v>17098</v>
      </c>
      <c r="M12" s="599">
        <v>18626</v>
      </c>
      <c r="N12" s="599">
        <v>17921</v>
      </c>
      <c r="O12" s="599">
        <v>15977</v>
      </c>
      <c r="P12" s="598">
        <v>210793</v>
      </c>
    </row>
    <row r="13" spans="2:17" x14ac:dyDescent="0.25">
      <c r="B13" s="1386"/>
      <c r="C13" s="596" t="s">
        <v>772</v>
      </c>
      <c r="D13" s="599">
        <v>4128</v>
      </c>
      <c r="E13" s="599">
        <v>3759</v>
      </c>
      <c r="F13" s="599">
        <v>4970</v>
      </c>
      <c r="G13" s="599">
        <v>4334</v>
      </c>
      <c r="H13" s="599">
        <v>5651</v>
      </c>
      <c r="I13" s="599">
        <v>6873</v>
      </c>
      <c r="J13" s="599">
        <v>6176</v>
      </c>
      <c r="K13" s="599">
        <v>6021</v>
      </c>
      <c r="L13" s="599">
        <v>4969</v>
      </c>
      <c r="M13" s="599">
        <v>5488</v>
      </c>
      <c r="N13" s="599">
        <v>5205</v>
      </c>
      <c r="O13" s="599">
        <v>4723</v>
      </c>
      <c r="P13" s="598">
        <v>62297</v>
      </c>
    </row>
    <row r="14" spans="2:17" ht="15" customHeight="1" x14ac:dyDescent="0.25">
      <c r="B14" s="1384" t="s">
        <v>763</v>
      </c>
      <c r="C14" s="594" t="s">
        <v>27</v>
      </c>
      <c r="D14" s="598">
        <v>66084</v>
      </c>
      <c r="E14" s="598">
        <v>52810</v>
      </c>
      <c r="F14" s="598">
        <v>77668</v>
      </c>
      <c r="G14" s="598">
        <v>73035</v>
      </c>
      <c r="H14" s="598">
        <v>98524</v>
      </c>
      <c r="I14" s="598">
        <v>110185</v>
      </c>
      <c r="J14" s="598">
        <v>90095</v>
      </c>
      <c r="K14" s="598">
        <v>92867</v>
      </c>
      <c r="L14" s="598">
        <v>77181</v>
      </c>
      <c r="M14" s="598">
        <v>83646</v>
      </c>
      <c r="N14" s="598">
        <v>82707</v>
      </c>
      <c r="O14" s="598">
        <v>70939</v>
      </c>
      <c r="P14" s="598">
        <v>975741</v>
      </c>
    </row>
    <row r="15" spans="2:17" x14ac:dyDescent="0.25">
      <c r="B15" s="1385"/>
      <c r="C15" s="596" t="s">
        <v>766</v>
      </c>
      <c r="D15" s="599">
        <v>144</v>
      </c>
      <c r="E15" s="599">
        <v>125</v>
      </c>
      <c r="F15" s="599">
        <v>141</v>
      </c>
      <c r="G15" s="599">
        <v>119</v>
      </c>
      <c r="H15" s="599">
        <v>123</v>
      </c>
      <c r="I15" s="599">
        <v>172</v>
      </c>
      <c r="J15" s="599">
        <v>132</v>
      </c>
      <c r="K15" s="599">
        <v>114</v>
      </c>
      <c r="L15" s="599">
        <v>109</v>
      </c>
      <c r="M15" s="599">
        <v>127</v>
      </c>
      <c r="N15" s="599">
        <v>104</v>
      </c>
      <c r="O15" s="599">
        <v>99</v>
      </c>
      <c r="P15" s="598">
        <v>1509</v>
      </c>
    </row>
    <row r="16" spans="2:17" x14ac:dyDescent="0.25">
      <c r="B16" s="1385"/>
      <c r="C16" s="596" t="s">
        <v>767</v>
      </c>
      <c r="D16" s="599">
        <v>3752</v>
      </c>
      <c r="E16" s="599">
        <v>3159</v>
      </c>
      <c r="F16" s="599">
        <v>3693</v>
      </c>
      <c r="G16" s="599">
        <v>3219</v>
      </c>
      <c r="H16" s="599">
        <v>4471</v>
      </c>
      <c r="I16" s="599">
        <v>4653</v>
      </c>
      <c r="J16" s="599">
        <v>3793</v>
      </c>
      <c r="K16" s="599">
        <v>3645</v>
      </c>
      <c r="L16" s="599">
        <v>3282</v>
      </c>
      <c r="M16" s="599">
        <v>3500</v>
      </c>
      <c r="N16" s="599">
        <v>3432</v>
      </c>
      <c r="O16" s="599">
        <v>3054</v>
      </c>
      <c r="P16" s="598">
        <v>43653</v>
      </c>
    </row>
    <row r="17" spans="2:16" x14ac:dyDescent="0.25">
      <c r="B17" s="1385"/>
      <c r="C17" s="596" t="s">
        <v>768</v>
      </c>
      <c r="D17" s="599">
        <v>27584</v>
      </c>
      <c r="E17" s="599">
        <v>22014</v>
      </c>
      <c r="F17" s="599">
        <v>31076</v>
      </c>
      <c r="G17" s="599">
        <v>28530</v>
      </c>
      <c r="H17" s="599">
        <v>38639</v>
      </c>
      <c r="I17" s="599">
        <v>42100</v>
      </c>
      <c r="J17" s="599">
        <v>34569</v>
      </c>
      <c r="K17" s="599">
        <v>35308</v>
      </c>
      <c r="L17" s="599">
        <v>29165</v>
      </c>
      <c r="M17" s="599">
        <v>32041</v>
      </c>
      <c r="N17" s="599">
        <v>31657</v>
      </c>
      <c r="O17" s="599">
        <v>27117</v>
      </c>
      <c r="P17" s="598">
        <v>379800</v>
      </c>
    </row>
    <row r="18" spans="2:16" x14ac:dyDescent="0.25">
      <c r="B18" s="1385"/>
      <c r="C18" s="596" t="s">
        <v>769</v>
      </c>
      <c r="D18" s="599">
        <v>18308</v>
      </c>
      <c r="E18" s="599">
        <v>14952</v>
      </c>
      <c r="F18" s="599">
        <v>22111</v>
      </c>
      <c r="G18" s="599">
        <v>20899</v>
      </c>
      <c r="H18" s="599">
        <v>28358</v>
      </c>
      <c r="I18" s="599">
        <v>31964</v>
      </c>
      <c r="J18" s="599">
        <v>26391</v>
      </c>
      <c r="K18" s="599">
        <v>27240</v>
      </c>
      <c r="L18" s="599">
        <v>22791</v>
      </c>
      <c r="M18" s="599">
        <v>24895</v>
      </c>
      <c r="N18" s="599">
        <v>24680</v>
      </c>
      <c r="O18" s="599">
        <v>21314</v>
      </c>
      <c r="P18" s="598">
        <v>283903</v>
      </c>
    </row>
    <row r="19" spans="2:16" x14ac:dyDescent="0.25">
      <c r="B19" s="1385"/>
      <c r="C19" s="596" t="s">
        <v>770</v>
      </c>
      <c r="D19" s="599">
        <v>9626</v>
      </c>
      <c r="E19" s="599">
        <v>7394</v>
      </c>
      <c r="F19" s="599">
        <v>11826</v>
      </c>
      <c r="G19" s="599">
        <v>11584</v>
      </c>
      <c r="H19" s="599">
        <v>15614</v>
      </c>
      <c r="I19" s="599">
        <v>18043</v>
      </c>
      <c r="J19" s="599">
        <v>14569</v>
      </c>
      <c r="K19" s="599">
        <v>15132</v>
      </c>
      <c r="L19" s="599">
        <v>12418</v>
      </c>
      <c r="M19" s="599">
        <v>13347</v>
      </c>
      <c r="N19" s="599">
        <v>13006</v>
      </c>
      <c r="O19" s="599">
        <v>11107</v>
      </c>
      <c r="P19" s="598">
        <v>153666</v>
      </c>
    </row>
    <row r="20" spans="2:16" x14ac:dyDescent="0.25">
      <c r="B20" s="1385"/>
      <c r="C20" s="596" t="s">
        <v>771</v>
      </c>
      <c r="D20" s="599">
        <v>5553</v>
      </c>
      <c r="E20" s="599">
        <v>4319</v>
      </c>
      <c r="F20" s="599">
        <v>7350</v>
      </c>
      <c r="G20" s="599">
        <v>7243</v>
      </c>
      <c r="H20" s="599">
        <v>9543</v>
      </c>
      <c r="I20" s="599">
        <v>11097</v>
      </c>
      <c r="J20" s="599">
        <v>8820</v>
      </c>
      <c r="K20" s="599">
        <v>9492</v>
      </c>
      <c r="L20" s="599">
        <v>7843</v>
      </c>
      <c r="M20" s="599">
        <v>8141</v>
      </c>
      <c r="N20" s="599">
        <v>8209</v>
      </c>
      <c r="O20" s="599">
        <v>6911</v>
      </c>
      <c r="P20" s="598">
        <v>94521</v>
      </c>
    </row>
    <row r="21" spans="2:16" x14ac:dyDescent="0.25">
      <c r="B21" s="1386"/>
      <c r="C21" s="596" t="s">
        <v>772</v>
      </c>
      <c r="D21" s="599">
        <v>1117</v>
      </c>
      <c r="E21" s="599">
        <v>847</v>
      </c>
      <c r="F21" s="599">
        <v>1471</v>
      </c>
      <c r="G21" s="599">
        <v>1441</v>
      </c>
      <c r="H21" s="599">
        <v>1776</v>
      </c>
      <c r="I21" s="599">
        <v>2156</v>
      </c>
      <c r="J21" s="599">
        <v>1821</v>
      </c>
      <c r="K21" s="599">
        <v>1936</v>
      </c>
      <c r="L21" s="599">
        <v>1573</v>
      </c>
      <c r="M21" s="599">
        <v>1595</v>
      </c>
      <c r="N21" s="599">
        <v>1619</v>
      </c>
      <c r="O21" s="599">
        <v>1337</v>
      </c>
      <c r="P21" s="598">
        <v>18689</v>
      </c>
    </row>
    <row r="22" spans="2:16" x14ac:dyDescent="0.25">
      <c r="B22" s="1215" t="s">
        <v>40</v>
      </c>
      <c r="C22" s="1215"/>
      <c r="D22" s="1217">
        <v>178731</v>
      </c>
      <c r="E22" s="1217">
        <v>151085</v>
      </c>
      <c r="F22" s="1217">
        <v>207237</v>
      </c>
      <c r="G22" s="1217">
        <v>190542</v>
      </c>
      <c r="H22" s="1217">
        <v>254950</v>
      </c>
      <c r="I22" s="1217">
        <v>281516</v>
      </c>
      <c r="J22" s="1217">
        <v>238133</v>
      </c>
      <c r="K22" s="1217">
        <v>244528</v>
      </c>
      <c r="L22" s="1217">
        <v>207586</v>
      </c>
      <c r="M22" s="1217">
        <v>225234</v>
      </c>
      <c r="N22" s="1217">
        <v>220160</v>
      </c>
      <c r="O22" s="1217">
        <v>195171</v>
      </c>
      <c r="P22" s="1217">
        <v>2594873</v>
      </c>
    </row>
    <row r="23" spans="2:16" x14ac:dyDescent="0.25">
      <c r="B23" s="1395" t="s">
        <v>764</v>
      </c>
      <c r="C23" s="1395"/>
      <c r="D23" s="1395"/>
      <c r="E23" s="1395"/>
      <c r="F23" s="1395"/>
      <c r="G23" s="1395"/>
      <c r="H23" s="1395"/>
      <c r="I23" s="1395"/>
      <c r="J23" s="1395"/>
      <c r="K23" s="1395"/>
      <c r="L23" s="1395"/>
      <c r="M23" s="1395"/>
      <c r="N23" s="1395"/>
      <c r="O23" s="1395"/>
      <c r="P23" s="1395"/>
    </row>
  </sheetData>
  <mergeCells count="5">
    <mergeCell ref="B2:P2"/>
    <mergeCell ref="B3:P3"/>
    <mergeCell ref="B6:B13"/>
    <mergeCell ref="B14:B21"/>
    <mergeCell ref="B23:P23"/>
  </mergeCells>
  <hyperlinks>
    <hyperlink ref="Q3" location="Índice!A1" display="Volver"/>
  </hyperlinks>
  <pageMargins left="0.7" right="0.7" top="0.75" bottom="0.75" header="0.3" footer="0.3"/>
  <pageSetup paperSize="9" orientation="portrait" horizontalDpi="200" verticalDpi="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Q31"/>
  <sheetViews>
    <sheetView showGridLines="0" zoomScale="90" zoomScaleNormal="90" workbookViewId="0"/>
  </sheetViews>
  <sheetFormatPr baseColWidth="10" defaultRowHeight="15" x14ac:dyDescent="0.25"/>
  <cols>
    <col min="1" max="1" width="6.7109375" customWidth="1"/>
    <col min="2" max="2" width="27.5703125" customWidth="1"/>
    <col min="3" max="3" width="21.5703125" customWidth="1"/>
    <col min="16" max="16" width="12.140625" bestFit="1" customWidth="1"/>
  </cols>
  <sheetData>
    <row r="2" spans="2:17" ht="15.75" x14ac:dyDescent="0.25">
      <c r="B2" s="1382" t="s">
        <v>773</v>
      </c>
      <c r="C2" s="1382"/>
      <c r="D2" s="1382"/>
      <c r="E2" s="1382"/>
      <c r="F2" s="1382"/>
      <c r="G2" s="1382"/>
      <c r="H2" s="1382"/>
      <c r="I2" s="1382"/>
      <c r="J2" s="1382"/>
      <c r="K2" s="1382"/>
      <c r="L2" s="1382"/>
      <c r="M2" s="1382"/>
      <c r="N2" s="1382"/>
      <c r="O2" s="1382"/>
      <c r="P2" s="1382"/>
    </row>
    <row r="3" spans="2:17" ht="15.75" customHeight="1" x14ac:dyDescent="0.25">
      <c r="B3" s="1382" t="s">
        <v>13</v>
      </c>
      <c r="C3" s="1382"/>
      <c r="D3" s="1382"/>
      <c r="E3" s="1382"/>
      <c r="F3" s="1382"/>
      <c r="G3" s="1382"/>
      <c r="H3" s="1382"/>
      <c r="I3" s="1382"/>
      <c r="J3" s="1382"/>
      <c r="K3" s="1382"/>
      <c r="L3" s="1382"/>
      <c r="M3" s="1382"/>
      <c r="N3" s="1382"/>
      <c r="O3" s="1382"/>
      <c r="P3" s="1382"/>
      <c r="Q3" s="896" t="s">
        <v>1059</v>
      </c>
    </row>
    <row r="4" spans="2:17" x14ac:dyDescent="0.25">
      <c r="B4" s="593"/>
      <c r="C4" s="593"/>
      <c r="D4" s="593"/>
      <c r="E4" s="593"/>
      <c r="F4" s="593"/>
      <c r="G4" s="593"/>
      <c r="H4" s="593"/>
      <c r="I4" s="593"/>
    </row>
    <row r="5" spans="2:17" x14ac:dyDescent="0.25">
      <c r="B5" s="1215" t="s">
        <v>774</v>
      </c>
      <c r="C5" s="1215"/>
      <c r="D5" s="1216" t="s">
        <v>747</v>
      </c>
      <c r="E5" s="1216" t="s">
        <v>748</v>
      </c>
      <c r="F5" s="1216" t="s">
        <v>749</v>
      </c>
      <c r="G5" s="1216" t="s">
        <v>750</v>
      </c>
      <c r="H5" s="1216" t="s">
        <v>751</v>
      </c>
      <c r="I5" s="1216" t="s">
        <v>752</v>
      </c>
      <c r="J5" s="1216" t="s">
        <v>753</v>
      </c>
      <c r="K5" s="1216" t="s">
        <v>754</v>
      </c>
      <c r="L5" s="1216" t="s">
        <v>755</v>
      </c>
      <c r="M5" s="1216" t="s">
        <v>756</v>
      </c>
      <c r="N5" s="1216" t="s">
        <v>757</v>
      </c>
      <c r="O5" s="1216" t="s">
        <v>758</v>
      </c>
      <c r="P5" s="1216" t="s">
        <v>40</v>
      </c>
    </row>
    <row r="6" spans="2:17" ht="15" customHeight="1" x14ac:dyDescent="0.25">
      <c r="B6" s="1383" t="s">
        <v>759</v>
      </c>
      <c r="C6" s="600" t="s">
        <v>27</v>
      </c>
      <c r="D6" s="598">
        <v>112647</v>
      </c>
      <c r="E6" s="598">
        <v>98275</v>
      </c>
      <c r="F6" s="598">
        <v>129569</v>
      </c>
      <c r="G6" s="598">
        <v>117507</v>
      </c>
      <c r="H6" s="598">
        <v>156426</v>
      </c>
      <c r="I6" s="598">
        <v>171331</v>
      </c>
      <c r="J6" s="598">
        <v>148038</v>
      </c>
      <c r="K6" s="598">
        <v>151661</v>
      </c>
      <c r="L6" s="598">
        <v>130405</v>
      </c>
      <c r="M6" s="598">
        <v>141588</v>
      </c>
      <c r="N6" s="598">
        <v>137453</v>
      </c>
      <c r="O6" s="598">
        <v>124232</v>
      </c>
      <c r="P6" s="598">
        <v>1619132</v>
      </c>
    </row>
    <row r="7" spans="2:17" x14ac:dyDescent="0.25">
      <c r="B7" s="1383"/>
      <c r="C7" s="596" t="s">
        <v>775</v>
      </c>
      <c r="D7" s="599">
        <v>25398</v>
      </c>
      <c r="E7" s="599">
        <v>20520</v>
      </c>
      <c r="F7" s="599">
        <v>30693</v>
      </c>
      <c r="G7" s="599">
        <v>30969</v>
      </c>
      <c r="H7" s="599">
        <v>43740</v>
      </c>
      <c r="I7" s="599">
        <v>48549</v>
      </c>
      <c r="J7" s="599">
        <v>35307</v>
      </c>
      <c r="K7" s="599">
        <v>38371</v>
      </c>
      <c r="L7" s="599">
        <v>35060</v>
      </c>
      <c r="M7" s="599">
        <v>35991</v>
      </c>
      <c r="N7" s="599">
        <v>34899</v>
      </c>
      <c r="O7" s="599">
        <v>30576</v>
      </c>
      <c r="P7" s="598">
        <v>410073</v>
      </c>
    </row>
    <row r="8" spans="2:17" x14ac:dyDescent="0.25">
      <c r="B8" s="1383"/>
      <c r="C8" s="596" t="s">
        <v>776</v>
      </c>
      <c r="D8" s="599">
        <v>29504</v>
      </c>
      <c r="E8" s="599">
        <v>25561</v>
      </c>
      <c r="F8" s="599">
        <v>34326</v>
      </c>
      <c r="G8" s="599">
        <v>30646</v>
      </c>
      <c r="H8" s="599">
        <v>45996</v>
      </c>
      <c r="I8" s="599">
        <v>54928</v>
      </c>
      <c r="J8" s="599">
        <v>45364</v>
      </c>
      <c r="K8" s="599">
        <v>42317</v>
      </c>
      <c r="L8" s="599">
        <v>33274</v>
      </c>
      <c r="M8" s="599">
        <v>37644</v>
      </c>
      <c r="N8" s="599">
        <v>35880</v>
      </c>
      <c r="O8" s="599">
        <v>30002</v>
      </c>
      <c r="P8" s="598">
        <v>445442</v>
      </c>
    </row>
    <row r="9" spans="2:17" x14ac:dyDescent="0.25">
      <c r="B9" s="1383"/>
      <c r="C9" s="596" t="s">
        <v>777</v>
      </c>
      <c r="D9" s="599">
        <v>14299</v>
      </c>
      <c r="E9" s="599">
        <v>13599</v>
      </c>
      <c r="F9" s="599">
        <v>16439</v>
      </c>
      <c r="G9" s="599">
        <v>13879</v>
      </c>
      <c r="H9" s="599">
        <v>17456</v>
      </c>
      <c r="I9" s="599">
        <v>18243</v>
      </c>
      <c r="J9" s="599">
        <v>17934</v>
      </c>
      <c r="K9" s="599">
        <v>17767</v>
      </c>
      <c r="L9" s="599">
        <v>14620</v>
      </c>
      <c r="M9" s="599">
        <v>16491</v>
      </c>
      <c r="N9" s="599">
        <v>16481</v>
      </c>
      <c r="O9" s="599">
        <v>14879</v>
      </c>
      <c r="P9" s="598">
        <v>192087</v>
      </c>
    </row>
    <row r="10" spans="2:17" x14ac:dyDescent="0.25">
      <c r="B10" s="1383"/>
      <c r="C10" s="596" t="s">
        <v>778</v>
      </c>
      <c r="D10" s="599">
        <v>15783</v>
      </c>
      <c r="E10" s="599">
        <v>14742</v>
      </c>
      <c r="F10" s="599">
        <v>18617</v>
      </c>
      <c r="G10" s="599">
        <v>15793</v>
      </c>
      <c r="H10" s="599">
        <v>19051</v>
      </c>
      <c r="I10" s="599">
        <v>19187</v>
      </c>
      <c r="J10" s="599">
        <v>19481</v>
      </c>
      <c r="K10" s="599">
        <v>20324</v>
      </c>
      <c r="L10" s="599">
        <v>17839</v>
      </c>
      <c r="M10" s="599">
        <v>19517</v>
      </c>
      <c r="N10" s="599">
        <v>19266</v>
      </c>
      <c r="O10" s="599">
        <v>18188</v>
      </c>
      <c r="P10" s="598">
        <v>217788</v>
      </c>
    </row>
    <row r="11" spans="2:17" x14ac:dyDescent="0.25">
      <c r="B11" s="1383"/>
      <c r="C11" s="596" t="s">
        <v>779</v>
      </c>
      <c r="D11" s="599">
        <v>6895</v>
      </c>
      <c r="E11" s="599">
        <v>5750</v>
      </c>
      <c r="F11" s="599">
        <v>7122</v>
      </c>
      <c r="G11" s="599">
        <v>6489</v>
      </c>
      <c r="H11" s="599">
        <v>7359</v>
      </c>
      <c r="I11" s="599">
        <v>7642</v>
      </c>
      <c r="J11" s="599">
        <v>7454</v>
      </c>
      <c r="K11" s="599">
        <v>8100</v>
      </c>
      <c r="L11" s="599">
        <v>7316</v>
      </c>
      <c r="M11" s="599">
        <v>7761</v>
      </c>
      <c r="N11" s="599">
        <v>7657</v>
      </c>
      <c r="O11" s="599">
        <v>7659</v>
      </c>
      <c r="P11" s="598">
        <v>87204</v>
      </c>
    </row>
    <row r="12" spans="2:17" x14ac:dyDescent="0.25">
      <c r="B12" s="1383"/>
      <c r="C12" s="596" t="s">
        <v>780</v>
      </c>
      <c r="D12" s="599">
        <v>15407</v>
      </c>
      <c r="E12" s="599">
        <v>13526</v>
      </c>
      <c r="F12" s="599">
        <v>17017</v>
      </c>
      <c r="G12" s="599">
        <v>14993</v>
      </c>
      <c r="H12" s="599">
        <v>17455</v>
      </c>
      <c r="I12" s="599">
        <v>17695</v>
      </c>
      <c r="J12" s="599">
        <v>17406</v>
      </c>
      <c r="K12" s="599">
        <v>19282</v>
      </c>
      <c r="L12" s="599">
        <v>17353</v>
      </c>
      <c r="M12" s="599">
        <v>18940</v>
      </c>
      <c r="N12" s="599">
        <v>18183</v>
      </c>
      <c r="O12" s="599">
        <v>17850</v>
      </c>
      <c r="P12" s="598">
        <v>205107</v>
      </c>
    </row>
    <row r="13" spans="2:17" x14ac:dyDescent="0.25">
      <c r="B13" s="1383"/>
      <c r="C13" s="596" t="s">
        <v>781</v>
      </c>
      <c r="D13" s="599">
        <v>193</v>
      </c>
      <c r="E13" s="599">
        <v>103</v>
      </c>
      <c r="F13" s="599">
        <v>124</v>
      </c>
      <c r="G13" s="599">
        <v>150</v>
      </c>
      <c r="H13" s="599">
        <v>175</v>
      </c>
      <c r="I13" s="599">
        <v>132</v>
      </c>
      <c r="J13" s="599">
        <v>149</v>
      </c>
      <c r="K13" s="599">
        <v>172</v>
      </c>
      <c r="L13" s="599">
        <v>119</v>
      </c>
      <c r="M13" s="599">
        <v>176</v>
      </c>
      <c r="N13" s="599">
        <v>132</v>
      </c>
      <c r="O13" s="599">
        <v>184</v>
      </c>
      <c r="P13" s="598">
        <v>1809</v>
      </c>
    </row>
    <row r="14" spans="2:17" x14ac:dyDescent="0.25">
      <c r="B14" s="1383"/>
      <c r="C14" s="596" t="s">
        <v>782</v>
      </c>
      <c r="D14" s="599">
        <v>2019</v>
      </c>
      <c r="E14" s="599">
        <v>1852</v>
      </c>
      <c r="F14" s="599">
        <v>1969</v>
      </c>
      <c r="G14" s="599">
        <v>1788</v>
      </c>
      <c r="H14" s="599">
        <v>2048</v>
      </c>
      <c r="I14" s="599">
        <v>1932</v>
      </c>
      <c r="J14" s="599">
        <v>1976</v>
      </c>
      <c r="K14" s="599">
        <v>2064</v>
      </c>
      <c r="L14" s="599">
        <v>1815</v>
      </c>
      <c r="M14" s="599">
        <v>1987</v>
      </c>
      <c r="N14" s="599">
        <v>1902</v>
      </c>
      <c r="O14" s="599">
        <v>1945</v>
      </c>
      <c r="P14" s="598">
        <v>23297</v>
      </c>
    </row>
    <row r="15" spans="2:17" x14ac:dyDescent="0.25">
      <c r="B15" s="1383"/>
      <c r="C15" s="596" t="s">
        <v>783</v>
      </c>
      <c r="D15" s="599">
        <v>1011</v>
      </c>
      <c r="E15" s="599">
        <v>658</v>
      </c>
      <c r="F15" s="599">
        <v>879</v>
      </c>
      <c r="G15" s="599">
        <v>793</v>
      </c>
      <c r="H15" s="599">
        <v>924</v>
      </c>
      <c r="I15" s="599">
        <v>825</v>
      </c>
      <c r="J15" s="599">
        <v>852</v>
      </c>
      <c r="K15" s="599">
        <v>932</v>
      </c>
      <c r="L15" s="599">
        <v>865</v>
      </c>
      <c r="M15" s="599">
        <v>880</v>
      </c>
      <c r="N15" s="599">
        <v>886</v>
      </c>
      <c r="O15" s="599">
        <v>832</v>
      </c>
      <c r="P15" s="598">
        <v>10337</v>
      </c>
    </row>
    <row r="16" spans="2:17" x14ac:dyDescent="0.25">
      <c r="B16" s="1383"/>
      <c r="C16" s="596" t="s">
        <v>784</v>
      </c>
      <c r="D16" s="599">
        <v>2072</v>
      </c>
      <c r="E16" s="599">
        <v>1903</v>
      </c>
      <c r="F16" s="599">
        <v>2311</v>
      </c>
      <c r="G16" s="599">
        <v>1936</v>
      </c>
      <c r="H16" s="599">
        <v>2139</v>
      </c>
      <c r="I16" s="599">
        <v>2115</v>
      </c>
      <c r="J16" s="599">
        <v>2029</v>
      </c>
      <c r="K16" s="599">
        <v>2217</v>
      </c>
      <c r="L16" s="599">
        <v>2057</v>
      </c>
      <c r="M16" s="599">
        <v>2068</v>
      </c>
      <c r="N16" s="599">
        <v>2071</v>
      </c>
      <c r="O16" s="599">
        <v>2010</v>
      </c>
      <c r="P16" s="598">
        <v>24928</v>
      </c>
    </row>
    <row r="17" spans="2:16" x14ac:dyDescent="0.25">
      <c r="B17" s="1383"/>
      <c r="C17" s="596" t="s">
        <v>785</v>
      </c>
      <c r="D17" s="599">
        <v>66</v>
      </c>
      <c r="E17" s="599">
        <v>61</v>
      </c>
      <c r="F17" s="599">
        <v>72</v>
      </c>
      <c r="G17" s="599">
        <v>71</v>
      </c>
      <c r="H17" s="599">
        <v>83</v>
      </c>
      <c r="I17" s="599">
        <v>83</v>
      </c>
      <c r="J17" s="599">
        <v>86</v>
      </c>
      <c r="K17" s="599">
        <v>115</v>
      </c>
      <c r="L17" s="599">
        <v>87</v>
      </c>
      <c r="M17" s="599">
        <v>133</v>
      </c>
      <c r="N17" s="599">
        <v>96</v>
      </c>
      <c r="O17" s="599">
        <v>107</v>
      </c>
      <c r="P17" s="598">
        <v>1060</v>
      </c>
    </row>
    <row r="18" spans="2:16" ht="15" customHeight="1" x14ac:dyDescent="0.25">
      <c r="B18" s="1383" t="s">
        <v>763</v>
      </c>
      <c r="C18" s="600" t="s">
        <v>27</v>
      </c>
      <c r="D18" s="598">
        <v>66084</v>
      </c>
      <c r="E18" s="598">
        <v>52810</v>
      </c>
      <c r="F18" s="598">
        <v>77668</v>
      </c>
      <c r="G18" s="598">
        <v>73035</v>
      </c>
      <c r="H18" s="598">
        <v>98524</v>
      </c>
      <c r="I18" s="598">
        <v>110185</v>
      </c>
      <c r="J18" s="598">
        <v>90095</v>
      </c>
      <c r="K18" s="598">
        <v>92867</v>
      </c>
      <c r="L18" s="598">
        <v>77181</v>
      </c>
      <c r="M18" s="598">
        <v>83646</v>
      </c>
      <c r="N18" s="598">
        <v>82707</v>
      </c>
      <c r="O18" s="598">
        <v>70939</v>
      </c>
      <c r="P18" s="598">
        <v>975741</v>
      </c>
    </row>
    <row r="19" spans="2:16" x14ac:dyDescent="0.25">
      <c r="B19" s="1383"/>
      <c r="C19" s="596" t="s">
        <v>775</v>
      </c>
      <c r="D19" s="599">
        <v>23066</v>
      </c>
      <c r="E19" s="599">
        <v>17486</v>
      </c>
      <c r="F19" s="599">
        <v>28910</v>
      </c>
      <c r="G19" s="599">
        <v>29322</v>
      </c>
      <c r="H19" s="599">
        <v>41434</v>
      </c>
      <c r="I19" s="599">
        <v>47477</v>
      </c>
      <c r="J19" s="599">
        <v>34487</v>
      </c>
      <c r="K19" s="599">
        <v>36505</v>
      </c>
      <c r="L19" s="599">
        <v>30596</v>
      </c>
      <c r="M19" s="599">
        <v>32290</v>
      </c>
      <c r="N19" s="599">
        <v>31158</v>
      </c>
      <c r="O19" s="599">
        <v>26030</v>
      </c>
      <c r="P19" s="598">
        <v>378761</v>
      </c>
    </row>
    <row r="20" spans="2:16" x14ac:dyDescent="0.25">
      <c r="B20" s="1383"/>
      <c r="C20" s="596" t="s">
        <v>776</v>
      </c>
      <c r="D20" s="599">
        <v>14496</v>
      </c>
      <c r="E20" s="599">
        <v>11723</v>
      </c>
      <c r="F20" s="599">
        <v>17190</v>
      </c>
      <c r="G20" s="599">
        <v>15981</v>
      </c>
      <c r="H20" s="599">
        <v>24358</v>
      </c>
      <c r="I20" s="599">
        <v>29811</v>
      </c>
      <c r="J20" s="599">
        <v>23401</v>
      </c>
      <c r="K20" s="599">
        <v>21468</v>
      </c>
      <c r="L20" s="599">
        <v>16447</v>
      </c>
      <c r="M20" s="599">
        <v>18377</v>
      </c>
      <c r="N20" s="599">
        <v>18110</v>
      </c>
      <c r="O20" s="599">
        <v>14313</v>
      </c>
      <c r="P20" s="598">
        <v>225675</v>
      </c>
    </row>
    <row r="21" spans="2:16" x14ac:dyDescent="0.25">
      <c r="B21" s="1383"/>
      <c r="C21" s="596" t="s">
        <v>777</v>
      </c>
      <c r="D21" s="599">
        <v>6324</v>
      </c>
      <c r="E21" s="599">
        <v>5371</v>
      </c>
      <c r="F21" s="599">
        <v>7277</v>
      </c>
      <c r="G21" s="599">
        <v>6045</v>
      </c>
      <c r="H21" s="599">
        <v>7413</v>
      </c>
      <c r="I21" s="599">
        <v>7799</v>
      </c>
      <c r="J21" s="599">
        <v>7451</v>
      </c>
      <c r="K21" s="599">
        <v>7795</v>
      </c>
      <c r="L21" s="599">
        <v>6451</v>
      </c>
      <c r="M21" s="599">
        <v>7045</v>
      </c>
      <c r="N21" s="599">
        <v>7292</v>
      </c>
      <c r="O21" s="599">
        <v>6543</v>
      </c>
      <c r="P21" s="598">
        <v>82806</v>
      </c>
    </row>
    <row r="22" spans="2:16" x14ac:dyDescent="0.25">
      <c r="B22" s="1383"/>
      <c r="C22" s="596" t="s">
        <v>778</v>
      </c>
      <c r="D22" s="599">
        <v>8187</v>
      </c>
      <c r="E22" s="599">
        <v>6891</v>
      </c>
      <c r="F22" s="599">
        <v>9724</v>
      </c>
      <c r="G22" s="599">
        <v>8609</v>
      </c>
      <c r="H22" s="599">
        <v>10582</v>
      </c>
      <c r="I22" s="599">
        <v>10305</v>
      </c>
      <c r="J22" s="599">
        <v>10148</v>
      </c>
      <c r="K22" s="599">
        <v>10946</v>
      </c>
      <c r="L22" s="599">
        <v>9149</v>
      </c>
      <c r="M22" s="599">
        <v>10274</v>
      </c>
      <c r="N22" s="599">
        <v>10380</v>
      </c>
      <c r="O22" s="599">
        <v>9201</v>
      </c>
      <c r="P22" s="598">
        <v>114396</v>
      </c>
    </row>
    <row r="23" spans="2:16" x14ac:dyDescent="0.25">
      <c r="B23" s="1383"/>
      <c r="C23" s="596" t="s">
        <v>779</v>
      </c>
      <c r="D23" s="599">
        <v>3538</v>
      </c>
      <c r="E23" s="599">
        <v>2620</v>
      </c>
      <c r="F23" s="599">
        <v>3628</v>
      </c>
      <c r="G23" s="599">
        <v>3311</v>
      </c>
      <c r="H23" s="599">
        <v>3812</v>
      </c>
      <c r="I23" s="599">
        <v>3937</v>
      </c>
      <c r="J23" s="599">
        <v>3971</v>
      </c>
      <c r="K23" s="599">
        <v>4400</v>
      </c>
      <c r="L23" s="599">
        <v>3894</v>
      </c>
      <c r="M23" s="599">
        <v>4067</v>
      </c>
      <c r="N23" s="599">
        <v>3992</v>
      </c>
      <c r="O23" s="599">
        <v>4007</v>
      </c>
      <c r="P23" s="598">
        <v>45177</v>
      </c>
    </row>
    <row r="24" spans="2:16" x14ac:dyDescent="0.25">
      <c r="B24" s="1383"/>
      <c r="C24" s="596" t="s">
        <v>780</v>
      </c>
      <c r="D24" s="599">
        <v>7284</v>
      </c>
      <c r="E24" s="599">
        <v>5827</v>
      </c>
      <c r="F24" s="599">
        <v>7599</v>
      </c>
      <c r="G24" s="599">
        <v>6836</v>
      </c>
      <c r="H24" s="599">
        <v>7791</v>
      </c>
      <c r="I24" s="599">
        <v>7829</v>
      </c>
      <c r="J24" s="599">
        <v>7658</v>
      </c>
      <c r="K24" s="599">
        <v>8562</v>
      </c>
      <c r="L24" s="599">
        <v>7763</v>
      </c>
      <c r="M24" s="599">
        <v>8538</v>
      </c>
      <c r="N24" s="599">
        <v>8587</v>
      </c>
      <c r="O24" s="599">
        <v>7856</v>
      </c>
      <c r="P24" s="598">
        <v>92130</v>
      </c>
    </row>
    <row r="25" spans="2:16" x14ac:dyDescent="0.25">
      <c r="B25" s="1383"/>
      <c r="C25" s="596" t="s">
        <v>781</v>
      </c>
      <c r="D25" s="599">
        <v>2</v>
      </c>
      <c r="E25" s="599">
        <v>1</v>
      </c>
      <c r="F25" s="599">
        <v>3</v>
      </c>
      <c r="G25" s="599">
        <v>1</v>
      </c>
      <c r="H25" s="599">
        <v>0</v>
      </c>
      <c r="I25" s="599">
        <v>1</v>
      </c>
      <c r="J25" s="599">
        <v>0</v>
      </c>
      <c r="K25" s="599">
        <v>1</v>
      </c>
      <c r="L25" s="599">
        <v>2</v>
      </c>
      <c r="M25" s="599">
        <v>0</v>
      </c>
      <c r="N25" s="599">
        <v>1</v>
      </c>
      <c r="O25" s="599">
        <v>2</v>
      </c>
      <c r="P25" s="598">
        <v>14</v>
      </c>
    </row>
    <row r="26" spans="2:16" x14ac:dyDescent="0.25">
      <c r="B26" s="1383"/>
      <c r="C26" s="596" t="s">
        <v>782</v>
      </c>
      <c r="D26" s="599">
        <v>1636</v>
      </c>
      <c r="E26" s="599">
        <v>1420</v>
      </c>
      <c r="F26" s="599">
        <v>1698</v>
      </c>
      <c r="G26" s="599">
        <v>1468</v>
      </c>
      <c r="H26" s="599">
        <v>1532</v>
      </c>
      <c r="I26" s="599">
        <v>1528</v>
      </c>
      <c r="J26" s="599">
        <v>1416</v>
      </c>
      <c r="K26" s="599">
        <v>1601</v>
      </c>
      <c r="L26" s="599">
        <v>1443</v>
      </c>
      <c r="M26" s="599">
        <v>1535</v>
      </c>
      <c r="N26" s="599">
        <v>1589</v>
      </c>
      <c r="O26" s="599">
        <v>1483</v>
      </c>
      <c r="P26" s="598">
        <v>18349</v>
      </c>
    </row>
    <row r="27" spans="2:16" x14ac:dyDescent="0.25">
      <c r="B27" s="1383"/>
      <c r="C27" s="596" t="s">
        <v>783</v>
      </c>
      <c r="D27" s="599">
        <v>2</v>
      </c>
      <c r="E27" s="599">
        <v>5</v>
      </c>
      <c r="F27" s="599">
        <v>1</v>
      </c>
      <c r="G27" s="599">
        <v>0</v>
      </c>
      <c r="H27" s="599">
        <v>0</v>
      </c>
      <c r="I27" s="599">
        <v>6</v>
      </c>
      <c r="J27" s="599">
        <v>1</v>
      </c>
      <c r="K27" s="599">
        <v>2</v>
      </c>
      <c r="L27" s="599">
        <v>1</v>
      </c>
      <c r="M27" s="599">
        <v>1</v>
      </c>
      <c r="N27" s="599">
        <v>2</v>
      </c>
      <c r="O27" s="599">
        <v>4</v>
      </c>
      <c r="P27" s="598">
        <v>25</v>
      </c>
    </row>
    <row r="28" spans="2:16" x14ac:dyDescent="0.25">
      <c r="B28" s="1383"/>
      <c r="C28" s="596" t="s">
        <v>784</v>
      </c>
      <c r="D28" s="599">
        <v>1503</v>
      </c>
      <c r="E28" s="599">
        <v>1410</v>
      </c>
      <c r="F28" s="599">
        <v>1595</v>
      </c>
      <c r="G28" s="599">
        <v>1421</v>
      </c>
      <c r="H28" s="599">
        <v>1552</v>
      </c>
      <c r="I28" s="599">
        <v>1453</v>
      </c>
      <c r="J28" s="599">
        <v>1511</v>
      </c>
      <c r="K28" s="599">
        <v>1522</v>
      </c>
      <c r="L28" s="599">
        <v>1409</v>
      </c>
      <c r="M28" s="599">
        <v>1481</v>
      </c>
      <c r="N28" s="599">
        <v>1550</v>
      </c>
      <c r="O28" s="599">
        <v>1453</v>
      </c>
      <c r="P28" s="598">
        <v>17860</v>
      </c>
    </row>
    <row r="29" spans="2:16" x14ac:dyDescent="0.25">
      <c r="B29" s="1383"/>
      <c r="C29" s="596" t="s">
        <v>785</v>
      </c>
      <c r="D29" s="599">
        <v>46</v>
      </c>
      <c r="E29" s="599">
        <v>56</v>
      </c>
      <c r="F29" s="599">
        <v>43</v>
      </c>
      <c r="G29" s="599">
        <v>41</v>
      </c>
      <c r="H29" s="599">
        <v>50</v>
      </c>
      <c r="I29" s="599">
        <v>39</v>
      </c>
      <c r="J29" s="599">
        <v>51</v>
      </c>
      <c r="K29" s="599">
        <v>65</v>
      </c>
      <c r="L29" s="599">
        <v>26</v>
      </c>
      <c r="M29" s="599">
        <v>38</v>
      </c>
      <c r="N29" s="599">
        <v>46</v>
      </c>
      <c r="O29" s="599">
        <v>47</v>
      </c>
      <c r="P29" s="598">
        <v>548</v>
      </c>
    </row>
    <row r="30" spans="2:16" x14ac:dyDescent="0.25">
      <c r="B30" s="1215" t="s">
        <v>40</v>
      </c>
      <c r="C30" s="1220"/>
      <c r="D30" s="1217">
        <v>178731</v>
      </c>
      <c r="E30" s="1217">
        <v>151085</v>
      </c>
      <c r="F30" s="1217">
        <v>207237</v>
      </c>
      <c r="G30" s="1217">
        <v>190542</v>
      </c>
      <c r="H30" s="1217">
        <v>254950</v>
      </c>
      <c r="I30" s="1217">
        <v>281516</v>
      </c>
      <c r="J30" s="1217">
        <v>238133</v>
      </c>
      <c r="K30" s="1217">
        <v>244528</v>
      </c>
      <c r="L30" s="1217">
        <v>207586</v>
      </c>
      <c r="M30" s="1217">
        <v>225234</v>
      </c>
      <c r="N30" s="1217">
        <v>220160</v>
      </c>
      <c r="O30" s="1217">
        <v>195171</v>
      </c>
      <c r="P30" s="1217">
        <v>2594873</v>
      </c>
    </row>
    <row r="31" spans="2:16" x14ac:dyDescent="0.25">
      <c r="B31" s="1395" t="s">
        <v>764</v>
      </c>
      <c r="C31" s="1395"/>
      <c r="D31" s="1395"/>
      <c r="E31" s="1395"/>
      <c r="F31" s="1395"/>
      <c r="G31" s="1395"/>
      <c r="H31" s="1395"/>
      <c r="I31" s="1395"/>
      <c r="J31" s="1395"/>
      <c r="K31" s="1395"/>
      <c r="L31" s="1395"/>
      <c r="M31" s="1395"/>
      <c r="N31" s="1395"/>
      <c r="O31" s="1395"/>
      <c r="P31" s="1395"/>
    </row>
  </sheetData>
  <mergeCells count="5">
    <mergeCell ref="B2:P2"/>
    <mergeCell ref="B3:P3"/>
    <mergeCell ref="B6:B17"/>
    <mergeCell ref="B18:B29"/>
    <mergeCell ref="B31:P31"/>
  </mergeCells>
  <hyperlinks>
    <hyperlink ref="Q3" location="Índice!A1" display="Volver"/>
  </hyperlinks>
  <pageMargins left="0.7" right="0.7" top="0.75" bottom="0.75" header="0.3" footer="0.3"/>
  <pageSetup paperSize="9" orientation="portrait" horizontalDpi="200" verticalDpi="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Q13"/>
  <sheetViews>
    <sheetView showGridLines="0" zoomScale="90" zoomScaleNormal="90" workbookViewId="0"/>
  </sheetViews>
  <sheetFormatPr baseColWidth="10" defaultRowHeight="15" x14ac:dyDescent="0.25"/>
  <cols>
    <col min="1" max="1" width="6.7109375" customWidth="1"/>
    <col min="2" max="2" width="27.5703125" customWidth="1"/>
    <col min="3" max="3" width="21.5703125" customWidth="1"/>
    <col min="16" max="16" width="12.140625" bestFit="1" customWidth="1"/>
  </cols>
  <sheetData>
    <row r="2" spans="2:17" ht="15.75" x14ac:dyDescent="0.25">
      <c r="B2" s="1382" t="s">
        <v>786</v>
      </c>
      <c r="C2" s="1382"/>
      <c r="D2" s="1382"/>
      <c r="E2" s="1382"/>
      <c r="F2" s="1382"/>
      <c r="G2" s="1382"/>
      <c r="H2" s="1382"/>
      <c r="I2" s="1382"/>
      <c r="J2" s="1382"/>
      <c r="K2" s="1382"/>
      <c r="L2" s="1382"/>
      <c r="M2" s="1382"/>
      <c r="N2" s="1382"/>
      <c r="O2" s="1382"/>
      <c r="P2" s="1382"/>
    </row>
    <row r="3" spans="2:17" ht="22.5" customHeight="1" x14ac:dyDescent="0.25">
      <c r="B3" s="1382" t="s">
        <v>13</v>
      </c>
      <c r="C3" s="1382"/>
      <c r="D3" s="1382"/>
      <c r="E3" s="1382"/>
      <c r="F3" s="1382"/>
      <c r="G3" s="1382"/>
      <c r="H3" s="1382"/>
      <c r="I3" s="1382"/>
      <c r="J3" s="1382"/>
      <c r="K3" s="1382"/>
      <c r="L3" s="1382"/>
      <c r="M3" s="1382"/>
      <c r="N3" s="1382"/>
      <c r="O3" s="1382"/>
      <c r="P3" s="1382"/>
      <c r="Q3" s="896" t="s">
        <v>1059</v>
      </c>
    </row>
    <row r="4" spans="2:17" x14ac:dyDescent="0.25">
      <c r="B4" s="593"/>
      <c r="C4" s="593"/>
      <c r="D4" s="593"/>
      <c r="E4" s="593"/>
      <c r="F4" s="593"/>
      <c r="G4" s="593"/>
      <c r="H4" s="593"/>
      <c r="I4" s="593"/>
    </row>
    <row r="5" spans="2:17" x14ac:dyDescent="0.25">
      <c r="B5" s="1215" t="s">
        <v>746</v>
      </c>
      <c r="C5" s="1219"/>
      <c r="D5" s="1216" t="s">
        <v>747</v>
      </c>
      <c r="E5" s="1216" t="s">
        <v>748</v>
      </c>
      <c r="F5" s="1216" t="s">
        <v>749</v>
      </c>
      <c r="G5" s="1216" t="s">
        <v>750</v>
      </c>
      <c r="H5" s="1216" t="s">
        <v>751</v>
      </c>
      <c r="I5" s="1216" t="s">
        <v>752</v>
      </c>
      <c r="J5" s="1216" t="s">
        <v>753</v>
      </c>
      <c r="K5" s="1216" t="s">
        <v>754</v>
      </c>
      <c r="L5" s="1216" t="s">
        <v>755</v>
      </c>
      <c r="M5" s="1216" t="s">
        <v>756</v>
      </c>
      <c r="N5" s="1216" t="s">
        <v>757</v>
      </c>
      <c r="O5" s="1216" t="s">
        <v>758</v>
      </c>
      <c r="P5" s="1216" t="s">
        <v>40</v>
      </c>
    </row>
    <row r="6" spans="2:17" ht="15" customHeight="1" x14ac:dyDescent="0.25">
      <c r="B6" s="1383" t="s">
        <v>759</v>
      </c>
      <c r="C6" s="594" t="s">
        <v>27</v>
      </c>
      <c r="D6" s="598">
        <v>112647</v>
      </c>
      <c r="E6" s="598">
        <v>98275</v>
      </c>
      <c r="F6" s="598">
        <v>129569</v>
      </c>
      <c r="G6" s="598">
        <v>117507</v>
      </c>
      <c r="H6" s="598">
        <v>156426</v>
      </c>
      <c r="I6" s="598">
        <v>171331</v>
      </c>
      <c r="J6" s="598">
        <v>148038</v>
      </c>
      <c r="K6" s="598">
        <v>151661</v>
      </c>
      <c r="L6" s="598">
        <v>130405</v>
      </c>
      <c r="M6" s="598">
        <v>141588</v>
      </c>
      <c r="N6" s="598">
        <v>137453</v>
      </c>
      <c r="O6" s="598">
        <v>124232</v>
      </c>
      <c r="P6" s="598">
        <v>1619132</v>
      </c>
    </row>
    <row r="7" spans="2:17" x14ac:dyDescent="0.25">
      <c r="B7" s="1383"/>
      <c r="C7" s="596" t="s">
        <v>787</v>
      </c>
      <c r="D7" s="599">
        <v>112386</v>
      </c>
      <c r="E7" s="599">
        <v>98106</v>
      </c>
      <c r="F7" s="599">
        <v>129276</v>
      </c>
      <c r="G7" s="599">
        <v>117216</v>
      </c>
      <c r="H7" s="599">
        <v>156070</v>
      </c>
      <c r="I7" s="599">
        <v>171015</v>
      </c>
      <c r="J7" s="599">
        <v>147725</v>
      </c>
      <c r="K7" s="599">
        <v>151267</v>
      </c>
      <c r="L7" s="599">
        <v>130033</v>
      </c>
      <c r="M7" s="599">
        <v>141174</v>
      </c>
      <c r="N7" s="599">
        <v>137099</v>
      </c>
      <c r="O7" s="599">
        <v>123936</v>
      </c>
      <c r="P7" s="598">
        <v>1615303</v>
      </c>
    </row>
    <row r="8" spans="2:17" x14ac:dyDescent="0.25">
      <c r="B8" s="1383"/>
      <c r="C8" s="596" t="s">
        <v>788</v>
      </c>
      <c r="D8" s="599">
        <v>261</v>
      </c>
      <c r="E8" s="599">
        <v>169</v>
      </c>
      <c r="F8" s="599">
        <v>293</v>
      </c>
      <c r="G8" s="599">
        <v>291</v>
      </c>
      <c r="H8" s="599">
        <v>356</v>
      </c>
      <c r="I8" s="599">
        <v>316</v>
      </c>
      <c r="J8" s="599">
        <v>313</v>
      </c>
      <c r="K8" s="599">
        <v>394</v>
      </c>
      <c r="L8" s="599">
        <v>372</v>
      </c>
      <c r="M8" s="599">
        <v>414</v>
      </c>
      <c r="N8" s="599">
        <v>354</v>
      </c>
      <c r="O8" s="599">
        <v>296</v>
      </c>
      <c r="P8" s="598">
        <v>3829</v>
      </c>
    </row>
    <row r="9" spans="2:17" ht="15" customHeight="1" x14ac:dyDescent="0.25">
      <c r="B9" s="1383" t="s">
        <v>763</v>
      </c>
      <c r="C9" s="594" t="s">
        <v>27</v>
      </c>
      <c r="D9" s="598">
        <v>66084</v>
      </c>
      <c r="E9" s="598">
        <v>52810</v>
      </c>
      <c r="F9" s="598">
        <v>77668</v>
      </c>
      <c r="G9" s="598">
        <v>73035</v>
      </c>
      <c r="H9" s="598">
        <v>98524</v>
      </c>
      <c r="I9" s="598">
        <v>110185</v>
      </c>
      <c r="J9" s="598">
        <v>90095</v>
      </c>
      <c r="K9" s="598">
        <v>92867</v>
      </c>
      <c r="L9" s="598">
        <v>77181</v>
      </c>
      <c r="M9" s="598">
        <v>83646</v>
      </c>
      <c r="N9" s="598">
        <v>82707</v>
      </c>
      <c r="O9" s="598">
        <v>70939</v>
      </c>
      <c r="P9" s="598">
        <v>975741</v>
      </c>
    </row>
    <row r="10" spans="2:17" x14ac:dyDescent="0.25">
      <c r="B10" s="1383"/>
      <c r="C10" s="596" t="s">
        <v>787</v>
      </c>
      <c r="D10" s="599">
        <v>65795</v>
      </c>
      <c r="E10" s="599">
        <v>52626</v>
      </c>
      <c r="F10" s="599">
        <v>77260</v>
      </c>
      <c r="G10" s="599">
        <v>72653</v>
      </c>
      <c r="H10" s="599">
        <v>98104</v>
      </c>
      <c r="I10" s="599">
        <v>109765</v>
      </c>
      <c r="J10" s="599">
        <v>89706</v>
      </c>
      <c r="K10" s="599">
        <v>92376</v>
      </c>
      <c r="L10" s="599">
        <v>76773</v>
      </c>
      <c r="M10" s="599">
        <v>83106</v>
      </c>
      <c r="N10" s="599">
        <v>82249</v>
      </c>
      <c r="O10" s="599">
        <v>70535</v>
      </c>
      <c r="P10" s="598">
        <v>970948</v>
      </c>
    </row>
    <row r="11" spans="2:17" x14ac:dyDescent="0.25">
      <c r="B11" s="1383"/>
      <c r="C11" s="596" t="s">
        <v>788</v>
      </c>
      <c r="D11" s="599">
        <v>289</v>
      </c>
      <c r="E11" s="599">
        <v>184</v>
      </c>
      <c r="F11" s="599">
        <v>408</v>
      </c>
      <c r="G11" s="599">
        <v>382</v>
      </c>
      <c r="H11" s="599">
        <v>420</v>
      </c>
      <c r="I11" s="599">
        <v>420</v>
      </c>
      <c r="J11" s="599">
        <v>389</v>
      </c>
      <c r="K11" s="599">
        <v>491</v>
      </c>
      <c r="L11" s="599">
        <v>408</v>
      </c>
      <c r="M11" s="599">
        <v>540</v>
      </c>
      <c r="N11" s="599">
        <v>458</v>
      </c>
      <c r="O11" s="599">
        <v>404</v>
      </c>
      <c r="P11" s="598">
        <v>4793</v>
      </c>
    </row>
    <row r="12" spans="2:17" x14ac:dyDescent="0.25">
      <c r="B12" s="1215" t="s">
        <v>40</v>
      </c>
      <c r="C12" s="1215"/>
      <c r="D12" s="1217">
        <v>178731</v>
      </c>
      <c r="E12" s="1217">
        <v>151085</v>
      </c>
      <c r="F12" s="1217">
        <v>207237</v>
      </c>
      <c r="G12" s="1217">
        <v>190542</v>
      </c>
      <c r="H12" s="1217">
        <v>254950</v>
      </c>
      <c r="I12" s="1217">
        <v>281516</v>
      </c>
      <c r="J12" s="1217">
        <v>238133</v>
      </c>
      <c r="K12" s="1217">
        <v>244528</v>
      </c>
      <c r="L12" s="1217">
        <v>207586</v>
      </c>
      <c r="M12" s="1217">
        <v>225234</v>
      </c>
      <c r="N12" s="1217">
        <v>220160</v>
      </c>
      <c r="O12" s="1217">
        <v>195171</v>
      </c>
      <c r="P12" s="1217">
        <v>2594873</v>
      </c>
    </row>
    <row r="13" spans="2:17" x14ac:dyDescent="0.25">
      <c r="B13" s="1396" t="s">
        <v>764</v>
      </c>
      <c r="C13" s="1396"/>
      <c r="D13" s="1396"/>
      <c r="E13" s="1396"/>
      <c r="F13" s="1396"/>
      <c r="G13" s="1396"/>
      <c r="H13" s="1396"/>
      <c r="I13" s="1396"/>
      <c r="J13" s="1396"/>
      <c r="K13" s="1396"/>
      <c r="L13" s="1396"/>
      <c r="M13" s="1396"/>
      <c r="N13" s="1396"/>
      <c r="O13" s="1396"/>
      <c r="P13" s="1396"/>
    </row>
  </sheetData>
  <mergeCells count="5">
    <mergeCell ref="B2:P2"/>
    <mergeCell ref="B3:P3"/>
    <mergeCell ref="B6:B8"/>
    <mergeCell ref="B9:B11"/>
    <mergeCell ref="B13:P13"/>
  </mergeCells>
  <hyperlinks>
    <hyperlink ref="Q3" location="Índice!A1" display="Volver"/>
  </hyperlink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BP51"/>
  <sheetViews>
    <sheetView showGridLines="0" zoomScale="90" zoomScaleNormal="90" workbookViewId="0"/>
  </sheetViews>
  <sheetFormatPr baseColWidth="10" defaultColWidth="10.85546875" defaultRowHeight="12.75" x14ac:dyDescent="0.2"/>
  <cols>
    <col min="1" max="1" width="6.7109375" style="3" customWidth="1"/>
    <col min="2" max="2" width="50.42578125" style="3" customWidth="1"/>
    <col min="3" max="3" width="11.140625" style="3" customWidth="1"/>
    <col min="4" max="4" width="11.140625" style="9" customWidth="1"/>
    <col min="5" max="6" width="10.28515625" style="9" customWidth="1"/>
    <col min="7" max="9" width="11" style="9" customWidth="1"/>
    <col min="10" max="11" width="10.28515625" style="9" customWidth="1"/>
    <col min="12" max="15" width="11.5703125" style="9" customWidth="1"/>
    <col min="16" max="16" width="9.5703125" style="3" bestFit="1" customWidth="1"/>
    <col min="17" max="17" width="10.85546875" style="3" bestFit="1" customWidth="1"/>
    <col min="18" max="19" width="11.28515625" style="3" bestFit="1" customWidth="1"/>
    <col min="20" max="21" width="9.5703125" style="3" bestFit="1" customWidth="1"/>
    <col min="22" max="22" width="10.85546875" style="3" bestFit="1" customWidth="1"/>
    <col min="23" max="24" width="11.28515625" style="3" bestFit="1" customWidth="1"/>
    <col min="25" max="26" width="9.5703125" style="3" bestFit="1" customWidth="1"/>
    <col min="27" max="27" width="10.85546875" style="3" bestFit="1" customWidth="1"/>
    <col min="28" max="29" width="11.28515625" style="3" bestFit="1" customWidth="1"/>
    <col min="30" max="31" width="9.5703125" style="3" bestFit="1" customWidth="1"/>
    <col min="32" max="32" width="10.85546875" style="3" bestFit="1" customWidth="1"/>
    <col min="33" max="34" width="11.28515625" style="3" bestFit="1" customWidth="1"/>
    <col min="35" max="36" width="9.5703125" style="3" bestFit="1" customWidth="1"/>
    <col min="37" max="37" width="10.85546875" style="3" bestFit="1" customWidth="1"/>
    <col min="38" max="39" width="11.28515625" style="3" bestFit="1" customWidth="1"/>
    <col min="40" max="41" width="9.5703125" style="3" bestFit="1" customWidth="1"/>
    <col min="42" max="42" width="10.85546875" style="3" bestFit="1" customWidth="1"/>
    <col min="43" max="44" width="11.28515625" style="3" bestFit="1" customWidth="1"/>
    <col min="45" max="46" width="9.5703125" style="3" bestFit="1" customWidth="1"/>
    <col min="47" max="47" width="10.85546875" style="3" bestFit="1" customWidth="1"/>
    <col min="48" max="49" width="11.28515625" style="3" bestFit="1" customWidth="1"/>
    <col min="50" max="51" width="9.5703125" style="3" bestFit="1" customWidth="1"/>
    <col min="52" max="52" width="10.85546875" style="3" bestFit="1" customWidth="1"/>
    <col min="53" max="54" width="11.28515625" style="3" bestFit="1" customWidth="1"/>
    <col min="55" max="56" width="9.5703125" style="3" bestFit="1" customWidth="1"/>
    <col min="57" max="57" width="10.85546875" style="3" bestFit="1" customWidth="1"/>
    <col min="58" max="59" width="11.28515625" style="3" bestFit="1" customWidth="1"/>
    <col min="60" max="61" width="9.5703125" style="3" bestFit="1" customWidth="1"/>
    <col min="62" max="62" width="10.85546875" style="3" bestFit="1" customWidth="1"/>
    <col min="63" max="64" width="11.28515625" style="3" bestFit="1" customWidth="1"/>
    <col min="65" max="66" width="9.5703125" style="3" bestFit="1" customWidth="1"/>
    <col min="67" max="67" width="10.85546875" style="3" bestFit="1" customWidth="1"/>
    <col min="68" max="16384" width="10.85546875" style="3"/>
  </cols>
  <sheetData>
    <row r="2" spans="2:68" s="13" customFormat="1" ht="18" x14ac:dyDescent="0.2">
      <c r="B2" s="639" t="s">
        <v>852</v>
      </c>
      <c r="C2" s="640"/>
      <c r="D2" s="641"/>
      <c r="E2" s="641"/>
      <c r="F2" s="641"/>
      <c r="G2" s="641"/>
      <c r="H2" s="641"/>
      <c r="I2" s="641"/>
      <c r="J2" s="641"/>
      <c r="K2" s="641"/>
      <c r="L2" s="626"/>
      <c r="M2" s="626"/>
      <c r="N2" s="626"/>
      <c r="O2" s="626"/>
      <c r="BP2" s="896" t="s">
        <v>1059</v>
      </c>
    </row>
    <row r="3" spans="2:68" s="13" customFormat="1" ht="15.75" x14ac:dyDescent="0.25">
      <c r="B3" s="642" t="s">
        <v>13</v>
      </c>
      <c r="C3" s="18"/>
      <c r="D3" s="643"/>
      <c r="E3" s="643"/>
      <c r="F3" s="643"/>
      <c r="G3" s="643"/>
      <c r="H3" s="643"/>
      <c r="I3" s="643"/>
      <c r="J3" s="643"/>
      <c r="K3" s="643"/>
      <c r="L3" s="626"/>
      <c r="M3" s="626"/>
      <c r="N3" s="626"/>
      <c r="O3" s="626"/>
    </row>
    <row r="4" spans="2:68" s="649" customFormat="1" x14ac:dyDescent="0.2">
      <c r="B4" s="644"/>
      <c r="C4" s="681"/>
      <c r="D4" s="682"/>
      <c r="E4" s="683"/>
      <c r="F4" s="683"/>
      <c r="G4" s="683"/>
      <c r="H4" s="684"/>
      <c r="I4" s="684"/>
      <c r="J4" s="684"/>
      <c r="K4" s="684"/>
      <c r="L4" s="684"/>
      <c r="M4" s="684"/>
      <c r="N4" s="684"/>
      <c r="O4" s="684"/>
      <c r="P4" s="627"/>
      <c r="Q4" s="627"/>
      <c r="R4" s="627"/>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685"/>
      <c r="BB4" s="685"/>
    </row>
    <row r="5" spans="2:68" s="13" customFormat="1" ht="12.75" customHeight="1" x14ac:dyDescent="0.2">
      <c r="B5" s="1293" t="s">
        <v>821</v>
      </c>
      <c r="C5" s="1287" t="s">
        <v>14</v>
      </c>
      <c r="D5" s="1288"/>
      <c r="E5" s="1288"/>
      <c r="F5" s="1288"/>
      <c r="G5" s="1288"/>
      <c r="H5" s="1287" t="s">
        <v>15</v>
      </c>
      <c r="I5" s="1288"/>
      <c r="J5" s="1288"/>
      <c r="K5" s="1288"/>
      <c r="L5" s="1289"/>
      <c r="M5" s="1288" t="s">
        <v>16</v>
      </c>
      <c r="N5" s="1288"/>
      <c r="O5" s="1288"/>
      <c r="P5" s="1288"/>
      <c r="Q5" s="1288"/>
      <c r="R5" s="1287" t="s">
        <v>17</v>
      </c>
      <c r="S5" s="1288"/>
      <c r="T5" s="1288"/>
      <c r="U5" s="1288"/>
      <c r="V5" s="1289"/>
      <c r="W5" s="1288" t="s">
        <v>18</v>
      </c>
      <c r="X5" s="1288"/>
      <c r="Y5" s="1288"/>
      <c r="Z5" s="1288"/>
      <c r="AA5" s="1288"/>
      <c r="AB5" s="1287" t="s">
        <v>19</v>
      </c>
      <c r="AC5" s="1288"/>
      <c r="AD5" s="1288"/>
      <c r="AE5" s="1288"/>
      <c r="AF5" s="1289"/>
      <c r="AG5" s="1288" t="s">
        <v>20</v>
      </c>
      <c r="AH5" s="1288"/>
      <c r="AI5" s="1288"/>
      <c r="AJ5" s="1288"/>
      <c r="AK5" s="1288"/>
      <c r="AL5" s="1287" t="s">
        <v>21</v>
      </c>
      <c r="AM5" s="1288"/>
      <c r="AN5" s="1288"/>
      <c r="AO5" s="1288"/>
      <c r="AP5" s="1289"/>
      <c r="AQ5" s="1288" t="s">
        <v>22</v>
      </c>
      <c r="AR5" s="1288"/>
      <c r="AS5" s="1288"/>
      <c r="AT5" s="1288"/>
      <c r="AU5" s="1288"/>
      <c r="AV5" s="1288" t="s">
        <v>23</v>
      </c>
      <c r="AW5" s="1288"/>
      <c r="AX5" s="1288"/>
      <c r="AY5" s="1288"/>
      <c r="AZ5" s="1288"/>
      <c r="BA5" s="1288" t="s">
        <v>24</v>
      </c>
      <c r="BB5" s="1288"/>
      <c r="BC5" s="1288"/>
      <c r="BD5" s="1288"/>
      <c r="BE5" s="1288"/>
      <c r="BF5" s="1287" t="s">
        <v>25</v>
      </c>
      <c r="BG5" s="1288"/>
      <c r="BH5" s="1288"/>
      <c r="BI5" s="1288"/>
      <c r="BJ5" s="1289"/>
      <c r="BK5" s="1288" t="s">
        <v>26</v>
      </c>
      <c r="BL5" s="1288"/>
      <c r="BM5" s="1288"/>
      <c r="BN5" s="1288"/>
      <c r="BO5" s="1288"/>
    </row>
    <row r="6" spans="2:68" s="13" customFormat="1" x14ac:dyDescent="0.2">
      <c r="B6" s="1294"/>
      <c r="C6" s="1290"/>
      <c r="D6" s="1291"/>
      <c r="E6" s="1291"/>
      <c r="F6" s="1291"/>
      <c r="G6" s="1291"/>
      <c r="H6" s="1290"/>
      <c r="I6" s="1291"/>
      <c r="J6" s="1291"/>
      <c r="K6" s="1291"/>
      <c r="L6" s="1292"/>
      <c r="M6" s="1291"/>
      <c r="N6" s="1291"/>
      <c r="O6" s="1291"/>
      <c r="P6" s="1291"/>
      <c r="Q6" s="1291"/>
      <c r="R6" s="1290"/>
      <c r="S6" s="1291"/>
      <c r="T6" s="1291"/>
      <c r="U6" s="1291"/>
      <c r="V6" s="1292"/>
      <c r="W6" s="1291"/>
      <c r="X6" s="1291"/>
      <c r="Y6" s="1291"/>
      <c r="Z6" s="1291"/>
      <c r="AA6" s="1291"/>
      <c r="AB6" s="1290"/>
      <c r="AC6" s="1291"/>
      <c r="AD6" s="1291"/>
      <c r="AE6" s="1291"/>
      <c r="AF6" s="1292"/>
      <c r="AG6" s="1291"/>
      <c r="AH6" s="1291"/>
      <c r="AI6" s="1291"/>
      <c r="AJ6" s="1291"/>
      <c r="AK6" s="1291"/>
      <c r="AL6" s="1290"/>
      <c r="AM6" s="1291"/>
      <c r="AN6" s="1291"/>
      <c r="AO6" s="1291"/>
      <c r="AP6" s="1292"/>
      <c r="AQ6" s="1291"/>
      <c r="AR6" s="1291"/>
      <c r="AS6" s="1291"/>
      <c r="AT6" s="1291"/>
      <c r="AU6" s="1291"/>
      <c r="AV6" s="1291"/>
      <c r="AW6" s="1291"/>
      <c r="AX6" s="1291"/>
      <c r="AY6" s="1291"/>
      <c r="AZ6" s="1291"/>
      <c r="BA6" s="1291"/>
      <c r="BB6" s="1291"/>
      <c r="BC6" s="1291"/>
      <c r="BD6" s="1291"/>
      <c r="BE6" s="1291"/>
      <c r="BF6" s="1290"/>
      <c r="BG6" s="1291"/>
      <c r="BH6" s="1291"/>
      <c r="BI6" s="1291"/>
      <c r="BJ6" s="1292"/>
      <c r="BK6" s="1291"/>
      <c r="BL6" s="1291"/>
      <c r="BM6" s="1291"/>
      <c r="BN6" s="1291"/>
      <c r="BO6" s="1291"/>
    </row>
    <row r="7" spans="2:68" ht="22.5" customHeight="1" x14ac:dyDescent="0.2">
      <c r="B7" s="1295"/>
      <c r="C7" s="686" t="s">
        <v>822</v>
      </c>
      <c r="D7" s="686" t="s">
        <v>823</v>
      </c>
      <c r="E7" s="686" t="s">
        <v>806</v>
      </c>
      <c r="F7" s="686" t="s">
        <v>853</v>
      </c>
      <c r="G7" s="686" t="s">
        <v>40</v>
      </c>
      <c r="H7" s="670" t="s">
        <v>822</v>
      </c>
      <c r="I7" s="671" t="s">
        <v>823</v>
      </c>
      <c r="J7" s="671" t="s">
        <v>806</v>
      </c>
      <c r="K7" s="686" t="s">
        <v>853</v>
      </c>
      <c r="L7" s="687" t="s">
        <v>40</v>
      </c>
      <c r="M7" s="670" t="s">
        <v>822</v>
      </c>
      <c r="N7" s="671" t="s">
        <v>823</v>
      </c>
      <c r="O7" s="671" t="s">
        <v>806</v>
      </c>
      <c r="P7" s="686" t="s">
        <v>853</v>
      </c>
      <c r="Q7" s="687" t="s">
        <v>40</v>
      </c>
      <c r="R7" s="670" t="s">
        <v>822</v>
      </c>
      <c r="S7" s="671" t="s">
        <v>823</v>
      </c>
      <c r="T7" s="671" t="s">
        <v>806</v>
      </c>
      <c r="U7" s="686" t="s">
        <v>853</v>
      </c>
      <c r="V7" s="687" t="s">
        <v>40</v>
      </c>
      <c r="W7" s="670" t="s">
        <v>822</v>
      </c>
      <c r="X7" s="671" t="s">
        <v>823</v>
      </c>
      <c r="Y7" s="671" t="s">
        <v>806</v>
      </c>
      <c r="Z7" s="686" t="s">
        <v>853</v>
      </c>
      <c r="AA7" s="687" t="s">
        <v>40</v>
      </c>
      <c r="AB7" s="670" t="s">
        <v>822</v>
      </c>
      <c r="AC7" s="671" t="s">
        <v>823</v>
      </c>
      <c r="AD7" s="671" t="s">
        <v>806</v>
      </c>
      <c r="AE7" s="686" t="s">
        <v>853</v>
      </c>
      <c r="AF7" s="687" t="s">
        <v>40</v>
      </c>
      <c r="AG7" s="670" t="s">
        <v>822</v>
      </c>
      <c r="AH7" s="671" t="s">
        <v>823</v>
      </c>
      <c r="AI7" s="671" t="s">
        <v>806</v>
      </c>
      <c r="AJ7" s="686" t="s">
        <v>853</v>
      </c>
      <c r="AK7" s="687" t="s">
        <v>40</v>
      </c>
      <c r="AL7" s="670" t="s">
        <v>822</v>
      </c>
      <c r="AM7" s="671" t="s">
        <v>823</v>
      </c>
      <c r="AN7" s="671" t="s">
        <v>806</v>
      </c>
      <c r="AO7" s="686" t="s">
        <v>853</v>
      </c>
      <c r="AP7" s="687" t="s">
        <v>40</v>
      </c>
      <c r="AQ7" s="670" t="s">
        <v>822</v>
      </c>
      <c r="AR7" s="671" t="s">
        <v>823</v>
      </c>
      <c r="AS7" s="671" t="s">
        <v>806</v>
      </c>
      <c r="AT7" s="686" t="s">
        <v>853</v>
      </c>
      <c r="AU7" s="687" t="s">
        <v>40</v>
      </c>
      <c r="AV7" s="670" t="s">
        <v>822</v>
      </c>
      <c r="AW7" s="671" t="s">
        <v>823</v>
      </c>
      <c r="AX7" s="671" t="s">
        <v>806</v>
      </c>
      <c r="AY7" s="686" t="s">
        <v>853</v>
      </c>
      <c r="AZ7" s="687" t="s">
        <v>40</v>
      </c>
      <c r="BA7" s="670" t="s">
        <v>822</v>
      </c>
      <c r="BB7" s="671" t="s">
        <v>823</v>
      </c>
      <c r="BC7" s="671" t="s">
        <v>806</v>
      </c>
      <c r="BD7" s="686" t="s">
        <v>853</v>
      </c>
      <c r="BE7" s="687" t="s">
        <v>40</v>
      </c>
      <c r="BF7" s="670" t="s">
        <v>822</v>
      </c>
      <c r="BG7" s="671" t="s">
        <v>823</v>
      </c>
      <c r="BH7" s="671" t="s">
        <v>806</v>
      </c>
      <c r="BI7" s="686" t="s">
        <v>853</v>
      </c>
      <c r="BJ7" s="687" t="s">
        <v>40</v>
      </c>
      <c r="BK7" s="670" t="s">
        <v>822</v>
      </c>
      <c r="BL7" s="671" t="s">
        <v>823</v>
      </c>
      <c r="BM7" s="671" t="s">
        <v>806</v>
      </c>
      <c r="BN7" s="686" t="s">
        <v>853</v>
      </c>
      <c r="BO7" s="1181" t="s">
        <v>40</v>
      </c>
    </row>
    <row r="8" spans="2:68" x14ac:dyDescent="0.2">
      <c r="B8" s="699" t="s">
        <v>826</v>
      </c>
      <c r="C8" s="653">
        <v>232312</v>
      </c>
      <c r="D8" s="654">
        <v>158401</v>
      </c>
      <c r="E8" s="654">
        <v>31225</v>
      </c>
      <c r="F8" s="654">
        <v>54205</v>
      </c>
      <c r="G8" s="655">
        <v>476143</v>
      </c>
      <c r="H8" s="656">
        <v>214988</v>
      </c>
      <c r="I8" s="657">
        <v>153137</v>
      </c>
      <c r="J8" s="657">
        <v>31937</v>
      </c>
      <c r="K8" s="657">
        <v>55644</v>
      </c>
      <c r="L8" s="655">
        <v>455706</v>
      </c>
      <c r="M8" s="656">
        <v>189704</v>
      </c>
      <c r="N8" s="657">
        <v>138561</v>
      </c>
      <c r="O8" s="657">
        <v>30564</v>
      </c>
      <c r="P8" s="657">
        <v>52143</v>
      </c>
      <c r="Q8" s="655">
        <v>410972</v>
      </c>
      <c r="R8" s="656">
        <v>168960</v>
      </c>
      <c r="S8" s="657">
        <v>124656</v>
      </c>
      <c r="T8" s="657">
        <v>28712</v>
      </c>
      <c r="U8" s="657">
        <v>47319</v>
      </c>
      <c r="V8" s="655">
        <v>369647</v>
      </c>
      <c r="W8" s="656">
        <v>154616</v>
      </c>
      <c r="X8" s="657">
        <v>111079</v>
      </c>
      <c r="Y8" s="657">
        <v>27164</v>
      </c>
      <c r="Z8" s="657">
        <v>44156</v>
      </c>
      <c r="AA8" s="655">
        <v>337015</v>
      </c>
      <c r="AB8" s="656">
        <v>154561</v>
      </c>
      <c r="AC8" s="657">
        <v>111845</v>
      </c>
      <c r="AD8" s="657">
        <v>27159</v>
      </c>
      <c r="AE8" s="657">
        <v>45265</v>
      </c>
      <c r="AF8" s="655">
        <v>338830</v>
      </c>
      <c r="AG8" s="656">
        <v>156353</v>
      </c>
      <c r="AH8" s="657">
        <v>114884</v>
      </c>
      <c r="AI8" s="657">
        <v>27568</v>
      </c>
      <c r="AJ8" s="657">
        <v>45678</v>
      </c>
      <c r="AK8" s="655">
        <v>344483</v>
      </c>
      <c r="AL8" s="656">
        <v>156624</v>
      </c>
      <c r="AM8" s="657">
        <v>113296</v>
      </c>
      <c r="AN8" s="657">
        <v>28114</v>
      </c>
      <c r="AO8" s="657">
        <v>46429</v>
      </c>
      <c r="AP8" s="655">
        <v>344463</v>
      </c>
      <c r="AQ8" s="656">
        <v>149450</v>
      </c>
      <c r="AR8" s="657">
        <v>106579</v>
      </c>
      <c r="AS8" s="657">
        <v>27530</v>
      </c>
      <c r="AT8" s="657">
        <v>45641</v>
      </c>
      <c r="AU8" s="655">
        <v>329200</v>
      </c>
      <c r="AV8" s="656">
        <v>160702</v>
      </c>
      <c r="AW8" s="657">
        <v>119532</v>
      </c>
      <c r="AX8" s="657">
        <v>28738</v>
      </c>
      <c r="AY8" s="657">
        <v>48822</v>
      </c>
      <c r="AZ8" s="655">
        <v>357794</v>
      </c>
      <c r="BA8" s="656">
        <v>198017</v>
      </c>
      <c r="BB8" s="657">
        <v>153259</v>
      </c>
      <c r="BC8" s="657">
        <v>31450</v>
      </c>
      <c r="BD8" s="657">
        <v>55198</v>
      </c>
      <c r="BE8" s="655">
        <v>437924</v>
      </c>
      <c r="BF8" s="656">
        <v>232750</v>
      </c>
      <c r="BG8" s="657">
        <v>176754</v>
      </c>
      <c r="BH8" s="657">
        <v>33110</v>
      </c>
      <c r="BI8" s="657">
        <v>59970</v>
      </c>
      <c r="BJ8" s="655">
        <v>502584</v>
      </c>
      <c r="BK8" s="656">
        <v>180753.08333333334</v>
      </c>
      <c r="BL8" s="657">
        <v>131831.91666666666</v>
      </c>
      <c r="BM8" s="657">
        <v>29439.25</v>
      </c>
      <c r="BN8" s="657">
        <v>50039.166666666664</v>
      </c>
      <c r="BO8" s="1174">
        <v>392063.41666666669</v>
      </c>
    </row>
    <row r="9" spans="2:68" x14ac:dyDescent="0.2">
      <c r="B9" s="1075" t="s">
        <v>827</v>
      </c>
      <c r="C9" s="658">
        <v>25766</v>
      </c>
      <c r="D9" s="659">
        <v>9921</v>
      </c>
      <c r="E9" s="659">
        <v>3904</v>
      </c>
      <c r="F9" s="659">
        <v>1751</v>
      </c>
      <c r="G9" s="655">
        <v>41342</v>
      </c>
      <c r="H9" s="660">
        <v>25606</v>
      </c>
      <c r="I9" s="661">
        <v>9523</v>
      </c>
      <c r="J9" s="661">
        <v>3942</v>
      </c>
      <c r="K9" s="661">
        <v>1889</v>
      </c>
      <c r="L9" s="655">
        <v>40960</v>
      </c>
      <c r="M9" s="660">
        <v>25809</v>
      </c>
      <c r="N9" s="661">
        <v>9806</v>
      </c>
      <c r="O9" s="661">
        <v>4006</v>
      </c>
      <c r="P9" s="661">
        <v>2100</v>
      </c>
      <c r="Q9" s="655">
        <v>41721</v>
      </c>
      <c r="R9" s="660">
        <v>25641</v>
      </c>
      <c r="S9" s="661">
        <v>10294</v>
      </c>
      <c r="T9" s="661">
        <v>3958</v>
      </c>
      <c r="U9" s="661">
        <v>2143</v>
      </c>
      <c r="V9" s="655">
        <v>42036</v>
      </c>
      <c r="W9" s="660">
        <v>24834</v>
      </c>
      <c r="X9" s="661">
        <v>10131</v>
      </c>
      <c r="Y9" s="661">
        <v>3668</v>
      </c>
      <c r="Z9" s="661">
        <v>2167</v>
      </c>
      <c r="AA9" s="655">
        <v>40800</v>
      </c>
      <c r="AB9" s="660">
        <v>25058</v>
      </c>
      <c r="AC9" s="661">
        <v>10026</v>
      </c>
      <c r="AD9" s="661">
        <v>3385</v>
      </c>
      <c r="AE9" s="661">
        <v>2156</v>
      </c>
      <c r="AF9" s="655">
        <v>40625</v>
      </c>
      <c r="AG9" s="660">
        <v>24740</v>
      </c>
      <c r="AH9" s="661">
        <v>10334</v>
      </c>
      <c r="AI9" s="661">
        <v>2455</v>
      </c>
      <c r="AJ9" s="661">
        <v>2205</v>
      </c>
      <c r="AK9" s="655">
        <v>39734</v>
      </c>
      <c r="AL9" s="660">
        <v>24936</v>
      </c>
      <c r="AM9" s="661">
        <v>10523</v>
      </c>
      <c r="AN9" s="661">
        <v>2353</v>
      </c>
      <c r="AO9" s="661">
        <v>2233</v>
      </c>
      <c r="AP9" s="655">
        <v>40045</v>
      </c>
      <c r="AQ9" s="660">
        <v>23586</v>
      </c>
      <c r="AR9" s="661">
        <v>10652</v>
      </c>
      <c r="AS9" s="661">
        <v>2188</v>
      </c>
      <c r="AT9" s="661">
        <v>2222</v>
      </c>
      <c r="AU9" s="655">
        <v>38648</v>
      </c>
      <c r="AV9" s="660">
        <v>24872</v>
      </c>
      <c r="AW9" s="661">
        <v>11207</v>
      </c>
      <c r="AX9" s="661">
        <v>1999</v>
      </c>
      <c r="AY9" s="661">
        <v>2410</v>
      </c>
      <c r="AZ9" s="655">
        <v>40488</v>
      </c>
      <c r="BA9" s="660">
        <v>25732</v>
      </c>
      <c r="BB9" s="661">
        <v>11415</v>
      </c>
      <c r="BC9" s="661">
        <v>2176</v>
      </c>
      <c r="BD9" s="661">
        <v>2624</v>
      </c>
      <c r="BE9" s="655">
        <v>41947</v>
      </c>
      <c r="BF9" s="660">
        <v>26594</v>
      </c>
      <c r="BG9" s="661">
        <v>11447</v>
      </c>
      <c r="BH9" s="661">
        <v>2273</v>
      </c>
      <c r="BI9" s="661">
        <v>2079</v>
      </c>
      <c r="BJ9" s="655">
        <v>42393</v>
      </c>
      <c r="BK9" s="660">
        <v>25264.5</v>
      </c>
      <c r="BL9" s="661">
        <v>10439.916666666666</v>
      </c>
      <c r="BM9" s="661">
        <v>3025.5833333333335</v>
      </c>
      <c r="BN9" s="661">
        <v>2164.9166666666665</v>
      </c>
      <c r="BO9" s="1174">
        <v>40894.916666666664</v>
      </c>
    </row>
    <row r="10" spans="2:68" x14ac:dyDescent="0.2">
      <c r="B10" s="1075" t="s">
        <v>828</v>
      </c>
      <c r="C10" s="658">
        <v>27135</v>
      </c>
      <c r="D10" s="659">
        <v>24510</v>
      </c>
      <c r="E10" s="659">
        <v>4593</v>
      </c>
      <c r="F10" s="659">
        <v>16498</v>
      </c>
      <c r="G10" s="655">
        <v>72736</v>
      </c>
      <c r="H10" s="660">
        <v>27123</v>
      </c>
      <c r="I10" s="661">
        <v>25935</v>
      </c>
      <c r="J10" s="661">
        <v>4569</v>
      </c>
      <c r="K10" s="661">
        <v>16500</v>
      </c>
      <c r="L10" s="655">
        <v>74127</v>
      </c>
      <c r="M10" s="660">
        <v>27004</v>
      </c>
      <c r="N10" s="661">
        <v>25989</v>
      </c>
      <c r="O10" s="661">
        <v>4757</v>
      </c>
      <c r="P10" s="661">
        <v>23038</v>
      </c>
      <c r="Q10" s="655">
        <v>80788</v>
      </c>
      <c r="R10" s="660">
        <v>27079</v>
      </c>
      <c r="S10" s="661">
        <v>25973</v>
      </c>
      <c r="T10" s="661">
        <v>4735</v>
      </c>
      <c r="U10" s="661">
        <v>18700</v>
      </c>
      <c r="V10" s="655">
        <v>76487</v>
      </c>
      <c r="W10" s="660">
        <v>27337</v>
      </c>
      <c r="X10" s="661">
        <v>25893</v>
      </c>
      <c r="Y10" s="661">
        <v>4733</v>
      </c>
      <c r="Z10" s="661">
        <v>15502</v>
      </c>
      <c r="AA10" s="655">
        <v>73465</v>
      </c>
      <c r="AB10" s="660">
        <v>27409</v>
      </c>
      <c r="AC10" s="661">
        <v>25904</v>
      </c>
      <c r="AD10" s="661">
        <v>4548</v>
      </c>
      <c r="AE10" s="661">
        <v>15479</v>
      </c>
      <c r="AF10" s="655">
        <v>73340</v>
      </c>
      <c r="AG10" s="660">
        <v>28196</v>
      </c>
      <c r="AH10" s="661">
        <v>26703</v>
      </c>
      <c r="AI10" s="661">
        <v>4541</v>
      </c>
      <c r="AJ10" s="661">
        <v>15419</v>
      </c>
      <c r="AK10" s="655">
        <v>74859</v>
      </c>
      <c r="AL10" s="660">
        <v>28345</v>
      </c>
      <c r="AM10" s="661">
        <v>26722</v>
      </c>
      <c r="AN10" s="661">
        <v>4521</v>
      </c>
      <c r="AO10" s="661">
        <v>15498</v>
      </c>
      <c r="AP10" s="655">
        <v>75086</v>
      </c>
      <c r="AQ10" s="660">
        <v>28419</v>
      </c>
      <c r="AR10" s="661">
        <v>26991</v>
      </c>
      <c r="AS10" s="661">
        <v>4587</v>
      </c>
      <c r="AT10" s="661">
        <v>15502</v>
      </c>
      <c r="AU10" s="655">
        <v>75499</v>
      </c>
      <c r="AV10" s="660">
        <v>27760</v>
      </c>
      <c r="AW10" s="661">
        <v>27078</v>
      </c>
      <c r="AX10" s="661">
        <v>4605</v>
      </c>
      <c r="AY10" s="661">
        <v>15493</v>
      </c>
      <c r="AZ10" s="655">
        <v>74936</v>
      </c>
      <c r="BA10" s="660">
        <v>27782</v>
      </c>
      <c r="BB10" s="661">
        <v>27258</v>
      </c>
      <c r="BC10" s="661">
        <v>4662</v>
      </c>
      <c r="BD10" s="661">
        <v>15445</v>
      </c>
      <c r="BE10" s="655">
        <v>75147</v>
      </c>
      <c r="BF10" s="660">
        <v>27841</v>
      </c>
      <c r="BG10" s="661">
        <v>27307</v>
      </c>
      <c r="BH10" s="661">
        <v>4706</v>
      </c>
      <c r="BI10" s="661">
        <v>15418</v>
      </c>
      <c r="BJ10" s="655">
        <v>75272</v>
      </c>
      <c r="BK10" s="660">
        <v>27619.166666666668</v>
      </c>
      <c r="BL10" s="661">
        <v>26355.25</v>
      </c>
      <c r="BM10" s="661">
        <v>4629.75</v>
      </c>
      <c r="BN10" s="661">
        <v>16541</v>
      </c>
      <c r="BO10" s="1174">
        <v>75145.166666666672</v>
      </c>
    </row>
    <row r="11" spans="2:68" x14ac:dyDescent="0.2">
      <c r="B11" s="1075" t="s">
        <v>829</v>
      </c>
      <c r="C11" s="658">
        <v>267220</v>
      </c>
      <c r="D11" s="659">
        <v>172913</v>
      </c>
      <c r="E11" s="659">
        <v>73834</v>
      </c>
      <c r="F11" s="659">
        <v>30791</v>
      </c>
      <c r="G11" s="655">
        <v>544758</v>
      </c>
      <c r="H11" s="660">
        <v>266127</v>
      </c>
      <c r="I11" s="661">
        <v>171384</v>
      </c>
      <c r="J11" s="661">
        <v>73323</v>
      </c>
      <c r="K11" s="661">
        <v>31891</v>
      </c>
      <c r="L11" s="655">
        <v>542725</v>
      </c>
      <c r="M11" s="660">
        <v>266099</v>
      </c>
      <c r="N11" s="661">
        <v>173508</v>
      </c>
      <c r="O11" s="661">
        <v>74245</v>
      </c>
      <c r="P11" s="661">
        <v>32237</v>
      </c>
      <c r="Q11" s="655">
        <v>546089</v>
      </c>
      <c r="R11" s="660">
        <v>260996</v>
      </c>
      <c r="S11" s="661">
        <v>174600</v>
      </c>
      <c r="T11" s="661">
        <v>72611</v>
      </c>
      <c r="U11" s="661">
        <v>31312</v>
      </c>
      <c r="V11" s="655">
        <v>539519</v>
      </c>
      <c r="W11" s="660">
        <v>258933</v>
      </c>
      <c r="X11" s="661">
        <v>171593</v>
      </c>
      <c r="Y11" s="661">
        <v>73056</v>
      </c>
      <c r="Z11" s="661">
        <v>30894</v>
      </c>
      <c r="AA11" s="655">
        <v>534476</v>
      </c>
      <c r="AB11" s="660">
        <v>259201</v>
      </c>
      <c r="AC11" s="661">
        <v>169866</v>
      </c>
      <c r="AD11" s="661">
        <v>73094</v>
      </c>
      <c r="AE11" s="661">
        <v>30013</v>
      </c>
      <c r="AF11" s="655">
        <v>532174</v>
      </c>
      <c r="AG11" s="660">
        <v>266178</v>
      </c>
      <c r="AH11" s="661">
        <v>168059</v>
      </c>
      <c r="AI11" s="661">
        <v>65488</v>
      </c>
      <c r="AJ11" s="661">
        <v>30065</v>
      </c>
      <c r="AK11" s="655">
        <v>529790</v>
      </c>
      <c r="AL11" s="660">
        <v>265543</v>
      </c>
      <c r="AM11" s="661">
        <v>167009</v>
      </c>
      <c r="AN11" s="661">
        <v>64616</v>
      </c>
      <c r="AO11" s="661">
        <v>30445</v>
      </c>
      <c r="AP11" s="655">
        <v>527613</v>
      </c>
      <c r="AQ11" s="660">
        <v>263084</v>
      </c>
      <c r="AR11" s="661">
        <v>169018</v>
      </c>
      <c r="AS11" s="661">
        <v>65214</v>
      </c>
      <c r="AT11" s="661">
        <v>31039</v>
      </c>
      <c r="AU11" s="655">
        <v>528355</v>
      </c>
      <c r="AV11" s="660">
        <v>266524</v>
      </c>
      <c r="AW11" s="661">
        <v>170116</v>
      </c>
      <c r="AX11" s="661">
        <v>64982</v>
      </c>
      <c r="AY11" s="661">
        <v>30763</v>
      </c>
      <c r="AZ11" s="655">
        <v>532385</v>
      </c>
      <c r="BA11" s="660">
        <v>270005</v>
      </c>
      <c r="BB11" s="661">
        <v>171220</v>
      </c>
      <c r="BC11" s="661">
        <v>65381</v>
      </c>
      <c r="BD11" s="661">
        <v>31292</v>
      </c>
      <c r="BE11" s="655">
        <v>537898</v>
      </c>
      <c r="BF11" s="660">
        <v>271319</v>
      </c>
      <c r="BG11" s="661">
        <v>173300</v>
      </c>
      <c r="BH11" s="661">
        <v>65870</v>
      </c>
      <c r="BI11" s="661">
        <v>31258</v>
      </c>
      <c r="BJ11" s="655">
        <v>541747</v>
      </c>
      <c r="BK11" s="660">
        <v>265102.41666666669</v>
      </c>
      <c r="BL11" s="661">
        <v>171048.83333333334</v>
      </c>
      <c r="BM11" s="661">
        <v>69309.5</v>
      </c>
      <c r="BN11" s="661">
        <v>31000</v>
      </c>
      <c r="BO11" s="1174">
        <v>536460.75</v>
      </c>
    </row>
    <row r="12" spans="2:68" x14ac:dyDescent="0.2">
      <c r="B12" s="1075" t="s">
        <v>830</v>
      </c>
      <c r="C12" s="658">
        <v>13701</v>
      </c>
      <c r="D12" s="659">
        <v>14593</v>
      </c>
      <c r="E12" s="659">
        <v>1886</v>
      </c>
      <c r="F12" s="659">
        <v>2812</v>
      </c>
      <c r="G12" s="655">
        <v>32992</v>
      </c>
      <c r="H12" s="660">
        <v>13715</v>
      </c>
      <c r="I12" s="661">
        <v>14826</v>
      </c>
      <c r="J12" s="661">
        <v>1880</v>
      </c>
      <c r="K12" s="661">
        <v>2975</v>
      </c>
      <c r="L12" s="655">
        <v>33396</v>
      </c>
      <c r="M12" s="660">
        <v>13703</v>
      </c>
      <c r="N12" s="661">
        <v>14756</v>
      </c>
      <c r="O12" s="661">
        <v>1901</v>
      </c>
      <c r="P12" s="661">
        <v>2960</v>
      </c>
      <c r="Q12" s="655">
        <v>33320</v>
      </c>
      <c r="R12" s="660">
        <v>13739</v>
      </c>
      <c r="S12" s="661">
        <v>14543</v>
      </c>
      <c r="T12" s="661">
        <v>1918</v>
      </c>
      <c r="U12" s="661">
        <v>2908</v>
      </c>
      <c r="V12" s="655">
        <v>33108</v>
      </c>
      <c r="W12" s="660">
        <v>13668</v>
      </c>
      <c r="X12" s="661">
        <v>14434</v>
      </c>
      <c r="Y12" s="661">
        <v>1954</v>
      </c>
      <c r="Z12" s="661">
        <v>2926</v>
      </c>
      <c r="AA12" s="655">
        <v>32982</v>
      </c>
      <c r="AB12" s="660">
        <v>13605</v>
      </c>
      <c r="AC12" s="661">
        <v>14427</v>
      </c>
      <c r="AD12" s="661">
        <v>1963</v>
      </c>
      <c r="AE12" s="661">
        <v>2904</v>
      </c>
      <c r="AF12" s="655">
        <v>32899</v>
      </c>
      <c r="AG12" s="660">
        <v>13742</v>
      </c>
      <c r="AH12" s="661">
        <v>14296</v>
      </c>
      <c r="AI12" s="661">
        <v>1950</v>
      </c>
      <c r="AJ12" s="661">
        <v>2895</v>
      </c>
      <c r="AK12" s="655">
        <v>32883</v>
      </c>
      <c r="AL12" s="660">
        <v>13864</v>
      </c>
      <c r="AM12" s="661">
        <v>14121</v>
      </c>
      <c r="AN12" s="661">
        <v>1950</v>
      </c>
      <c r="AO12" s="661">
        <v>2935</v>
      </c>
      <c r="AP12" s="655">
        <v>32870</v>
      </c>
      <c r="AQ12" s="660">
        <v>13872</v>
      </c>
      <c r="AR12" s="661">
        <v>13954</v>
      </c>
      <c r="AS12" s="661">
        <v>1982</v>
      </c>
      <c r="AT12" s="661">
        <v>2928</v>
      </c>
      <c r="AU12" s="655">
        <v>32736</v>
      </c>
      <c r="AV12" s="660">
        <v>13841</v>
      </c>
      <c r="AW12" s="661">
        <v>13969</v>
      </c>
      <c r="AX12" s="661">
        <v>1998</v>
      </c>
      <c r="AY12" s="661">
        <v>2956</v>
      </c>
      <c r="AZ12" s="655">
        <v>32764</v>
      </c>
      <c r="BA12" s="660">
        <v>14008</v>
      </c>
      <c r="BB12" s="661">
        <v>13896</v>
      </c>
      <c r="BC12" s="661">
        <v>1973</v>
      </c>
      <c r="BD12" s="661">
        <v>2961</v>
      </c>
      <c r="BE12" s="655">
        <v>32838</v>
      </c>
      <c r="BF12" s="660">
        <v>14087</v>
      </c>
      <c r="BG12" s="661">
        <v>13975</v>
      </c>
      <c r="BH12" s="661">
        <v>1955</v>
      </c>
      <c r="BI12" s="661">
        <v>2965</v>
      </c>
      <c r="BJ12" s="655">
        <v>32982</v>
      </c>
      <c r="BK12" s="660">
        <v>13795.416666666666</v>
      </c>
      <c r="BL12" s="661">
        <v>14315.833333333334</v>
      </c>
      <c r="BM12" s="661">
        <v>1942.5</v>
      </c>
      <c r="BN12" s="661">
        <v>2927.0833333333335</v>
      </c>
      <c r="BO12" s="1174">
        <v>32980.833333333336</v>
      </c>
    </row>
    <row r="13" spans="2:68" x14ac:dyDescent="0.2">
      <c r="B13" s="1075" t="s">
        <v>831</v>
      </c>
      <c r="C13" s="658">
        <v>164817</v>
      </c>
      <c r="D13" s="659">
        <v>378485</v>
      </c>
      <c r="E13" s="659">
        <v>48462</v>
      </c>
      <c r="F13" s="659">
        <v>39685</v>
      </c>
      <c r="G13" s="655">
        <v>631449</v>
      </c>
      <c r="H13" s="660">
        <v>160983</v>
      </c>
      <c r="I13" s="661">
        <v>368512</v>
      </c>
      <c r="J13" s="661">
        <v>48867</v>
      </c>
      <c r="K13" s="661">
        <v>40342</v>
      </c>
      <c r="L13" s="655">
        <v>618704</v>
      </c>
      <c r="M13" s="660">
        <v>165549</v>
      </c>
      <c r="N13" s="661">
        <v>371177</v>
      </c>
      <c r="O13" s="661">
        <v>49511</v>
      </c>
      <c r="P13" s="661">
        <v>42141</v>
      </c>
      <c r="Q13" s="655">
        <v>628378</v>
      </c>
      <c r="R13" s="660">
        <v>163711</v>
      </c>
      <c r="S13" s="661">
        <v>372981</v>
      </c>
      <c r="T13" s="661">
        <v>48917</v>
      </c>
      <c r="U13" s="661">
        <v>38757</v>
      </c>
      <c r="V13" s="655">
        <v>624366</v>
      </c>
      <c r="W13" s="660">
        <v>167555</v>
      </c>
      <c r="X13" s="661">
        <v>376499</v>
      </c>
      <c r="Y13" s="661">
        <v>49273</v>
      </c>
      <c r="Z13" s="661">
        <v>40125</v>
      </c>
      <c r="AA13" s="655">
        <v>633452</v>
      </c>
      <c r="AB13" s="660">
        <v>169230</v>
      </c>
      <c r="AC13" s="661">
        <v>373145</v>
      </c>
      <c r="AD13" s="661">
        <v>48524</v>
      </c>
      <c r="AE13" s="661">
        <v>39087</v>
      </c>
      <c r="AF13" s="655">
        <v>629986</v>
      </c>
      <c r="AG13" s="660">
        <v>171607</v>
      </c>
      <c r="AH13" s="661">
        <v>369855</v>
      </c>
      <c r="AI13" s="661">
        <v>49588</v>
      </c>
      <c r="AJ13" s="661">
        <v>38504</v>
      </c>
      <c r="AK13" s="655">
        <v>629554</v>
      </c>
      <c r="AL13" s="660">
        <v>172694</v>
      </c>
      <c r="AM13" s="661">
        <v>372526</v>
      </c>
      <c r="AN13" s="661">
        <v>50165</v>
      </c>
      <c r="AO13" s="661">
        <v>40770</v>
      </c>
      <c r="AP13" s="655">
        <v>636155</v>
      </c>
      <c r="AQ13" s="660">
        <v>170579</v>
      </c>
      <c r="AR13" s="661">
        <v>366923</v>
      </c>
      <c r="AS13" s="661">
        <v>49241</v>
      </c>
      <c r="AT13" s="661">
        <v>41261</v>
      </c>
      <c r="AU13" s="655">
        <v>628004</v>
      </c>
      <c r="AV13" s="660">
        <v>172166</v>
      </c>
      <c r="AW13" s="661">
        <v>374988</v>
      </c>
      <c r="AX13" s="661">
        <v>49701</v>
      </c>
      <c r="AY13" s="661">
        <v>41338</v>
      </c>
      <c r="AZ13" s="655">
        <v>638193</v>
      </c>
      <c r="BA13" s="660">
        <v>172443</v>
      </c>
      <c r="BB13" s="661">
        <v>382827</v>
      </c>
      <c r="BC13" s="661">
        <v>49282</v>
      </c>
      <c r="BD13" s="661">
        <v>43465</v>
      </c>
      <c r="BE13" s="655">
        <v>648017</v>
      </c>
      <c r="BF13" s="660">
        <v>167903</v>
      </c>
      <c r="BG13" s="661">
        <v>373646</v>
      </c>
      <c r="BH13" s="661">
        <v>47714</v>
      </c>
      <c r="BI13" s="661">
        <v>42546</v>
      </c>
      <c r="BJ13" s="655">
        <v>631809</v>
      </c>
      <c r="BK13" s="660">
        <v>168269.75</v>
      </c>
      <c r="BL13" s="661">
        <v>373463.66666666669</v>
      </c>
      <c r="BM13" s="661">
        <v>49103.75</v>
      </c>
      <c r="BN13" s="661">
        <v>40668.416666666664</v>
      </c>
      <c r="BO13" s="1174">
        <v>631505.58333333337</v>
      </c>
    </row>
    <row r="14" spans="2:68" x14ac:dyDescent="0.2">
      <c r="B14" s="1075" t="s">
        <v>832</v>
      </c>
      <c r="C14" s="658">
        <v>338390</v>
      </c>
      <c r="D14" s="659">
        <v>312651</v>
      </c>
      <c r="E14" s="659">
        <v>74116</v>
      </c>
      <c r="F14" s="659">
        <v>109721</v>
      </c>
      <c r="G14" s="655">
        <v>834878</v>
      </c>
      <c r="H14" s="660">
        <v>334528</v>
      </c>
      <c r="I14" s="661">
        <v>310808</v>
      </c>
      <c r="J14" s="661">
        <v>74070</v>
      </c>
      <c r="K14" s="661">
        <v>111353</v>
      </c>
      <c r="L14" s="655">
        <v>830759</v>
      </c>
      <c r="M14" s="660">
        <v>331875</v>
      </c>
      <c r="N14" s="661">
        <v>311189</v>
      </c>
      <c r="O14" s="661">
        <v>73367</v>
      </c>
      <c r="P14" s="661">
        <v>111586</v>
      </c>
      <c r="Q14" s="655">
        <v>828017</v>
      </c>
      <c r="R14" s="660">
        <v>322903</v>
      </c>
      <c r="S14" s="661">
        <v>312157</v>
      </c>
      <c r="T14" s="661">
        <v>71617</v>
      </c>
      <c r="U14" s="661">
        <v>109992</v>
      </c>
      <c r="V14" s="655">
        <v>816669</v>
      </c>
      <c r="W14" s="660">
        <v>323887</v>
      </c>
      <c r="X14" s="661">
        <v>311844</v>
      </c>
      <c r="Y14" s="661">
        <v>71922</v>
      </c>
      <c r="Z14" s="661">
        <v>109271</v>
      </c>
      <c r="AA14" s="655">
        <v>816924</v>
      </c>
      <c r="AB14" s="660">
        <v>323507</v>
      </c>
      <c r="AC14" s="661">
        <v>312634</v>
      </c>
      <c r="AD14" s="661">
        <v>70916</v>
      </c>
      <c r="AE14" s="661">
        <v>107669</v>
      </c>
      <c r="AF14" s="655">
        <v>814726</v>
      </c>
      <c r="AG14" s="660">
        <v>320277</v>
      </c>
      <c r="AH14" s="661">
        <v>312363</v>
      </c>
      <c r="AI14" s="661">
        <v>74046</v>
      </c>
      <c r="AJ14" s="661">
        <v>106779</v>
      </c>
      <c r="AK14" s="655">
        <v>813465</v>
      </c>
      <c r="AL14" s="660">
        <v>321446</v>
      </c>
      <c r="AM14" s="661">
        <v>312370</v>
      </c>
      <c r="AN14" s="661">
        <v>73849</v>
      </c>
      <c r="AO14" s="661">
        <v>109202</v>
      </c>
      <c r="AP14" s="655">
        <v>816867</v>
      </c>
      <c r="AQ14" s="660">
        <v>320516</v>
      </c>
      <c r="AR14" s="661">
        <v>313312</v>
      </c>
      <c r="AS14" s="661">
        <v>73311</v>
      </c>
      <c r="AT14" s="661">
        <v>110805</v>
      </c>
      <c r="AU14" s="655">
        <v>817944</v>
      </c>
      <c r="AV14" s="660">
        <v>324150</v>
      </c>
      <c r="AW14" s="661">
        <v>313839</v>
      </c>
      <c r="AX14" s="661">
        <v>73888</v>
      </c>
      <c r="AY14" s="661">
        <v>110180</v>
      </c>
      <c r="AZ14" s="655">
        <v>822057</v>
      </c>
      <c r="BA14" s="660">
        <v>331509</v>
      </c>
      <c r="BB14" s="661">
        <v>319574</v>
      </c>
      <c r="BC14" s="661">
        <v>74521</v>
      </c>
      <c r="BD14" s="661">
        <v>111607</v>
      </c>
      <c r="BE14" s="655">
        <v>837211</v>
      </c>
      <c r="BF14" s="660">
        <v>344028</v>
      </c>
      <c r="BG14" s="661">
        <v>334800</v>
      </c>
      <c r="BH14" s="661">
        <v>75874</v>
      </c>
      <c r="BI14" s="661">
        <v>112511</v>
      </c>
      <c r="BJ14" s="655">
        <v>867213</v>
      </c>
      <c r="BK14" s="660">
        <v>328084.66666666669</v>
      </c>
      <c r="BL14" s="661">
        <v>314795.08333333331</v>
      </c>
      <c r="BM14" s="661">
        <v>73458.083333333328</v>
      </c>
      <c r="BN14" s="661">
        <v>110056.33333333333</v>
      </c>
      <c r="BO14" s="1174">
        <v>826394.16666666663</v>
      </c>
    </row>
    <row r="15" spans="2:68" x14ac:dyDescent="0.2">
      <c r="B15" s="1075" t="s">
        <v>833</v>
      </c>
      <c r="C15" s="658">
        <v>115427</v>
      </c>
      <c r="D15" s="659">
        <v>68388</v>
      </c>
      <c r="E15" s="659">
        <v>32122</v>
      </c>
      <c r="F15" s="659">
        <v>39763</v>
      </c>
      <c r="G15" s="655">
        <v>255700</v>
      </c>
      <c r="H15" s="660">
        <v>113969</v>
      </c>
      <c r="I15" s="661">
        <v>67414</v>
      </c>
      <c r="J15" s="661">
        <v>31780</v>
      </c>
      <c r="K15" s="661">
        <v>40560</v>
      </c>
      <c r="L15" s="655">
        <v>253723</v>
      </c>
      <c r="M15" s="660">
        <v>114575</v>
      </c>
      <c r="N15" s="661">
        <v>68871</v>
      </c>
      <c r="O15" s="661">
        <v>34023</v>
      </c>
      <c r="P15" s="661">
        <v>39045</v>
      </c>
      <c r="Q15" s="655">
        <v>256514</v>
      </c>
      <c r="R15" s="660">
        <v>110557</v>
      </c>
      <c r="S15" s="661">
        <v>71115</v>
      </c>
      <c r="T15" s="661">
        <v>33387</v>
      </c>
      <c r="U15" s="661">
        <v>37929</v>
      </c>
      <c r="V15" s="655">
        <v>252988</v>
      </c>
      <c r="W15" s="660">
        <v>110366</v>
      </c>
      <c r="X15" s="661">
        <v>70873</v>
      </c>
      <c r="Y15" s="661">
        <v>33204</v>
      </c>
      <c r="Z15" s="661">
        <v>37442</v>
      </c>
      <c r="AA15" s="655">
        <v>251885</v>
      </c>
      <c r="AB15" s="660">
        <v>111318</v>
      </c>
      <c r="AC15" s="661">
        <v>71042</v>
      </c>
      <c r="AD15" s="661">
        <v>32927</v>
      </c>
      <c r="AE15" s="661">
        <v>37179</v>
      </c>
      <c r="AF15" s="655">
        <v>252466</v>
      </c>
      <c r="AG15" s="660">
        <v>107347</v>
      </c>
      <c r="AH15" s="661">
        <v>76494</v>
      </c>
      <c r="AI15" s="661">
        <v>32906</v>
      </c>
      <c r="AJ15" s="661">
        <v>36555</v>
      </c>
      <c r="AK15" s="655">
        <v>253302</v>
      </c>
      <c r="AL15" s="660">
        <v>108342</v>
      </c>
      <c r="AM15" s="661">
        <v>77115</v>
      </c>
      <c r="AN15" s="661">
        <v>33066</v>
      </c>
      <c r="AO15" s="661">
        <v>36773</v>
      </c>
      <c r="AP15" s="655">
        <v>255296</v>
      </c>
      <c r="AQ15" s="660">
        <v>108033</v>
      </c>
      <c r="AR15" s="661">
        <v>77662</v>
      </c>
      <c r="AS15" s="661">
        <v>33352</v>
      </c>
      <c r="AT15" s="661">
        <v>37843</v>
      </c>
      <c r="AU15" s="655">
        <v>256890</v>
      </c>
      <c r="AV15" s="660">
        <v>108494</v>
      </c>
      <c r="AW15" s="661">
        <v>78365</v>
      </c>
      <c r="AX15" s="661">
        <v>33786</v>
      </c>
      <c r="AY15" s="661">
        <v>37724</v>
      </c>
      <c r="AZ15" s="655">
        <v>258369</v>
      </c>
      <c r="BA15" s="660">
        <v>109424</v>
      </c>
      <c r="BB15" s="661">
        <v>79305</v>
      </c>
      <c r="BC15" s="661">
        <v>34056</v>
      </c>
      <c r="BD15" s="661">
        <v>38441</v>
      </c>
      <c r="BE15" s="655">
        <v>261226</v>
      </c>
      <c r="BF15" s="660">
        <v>110104</v>
      </c>
      <c r="BG15" s="661">
        <v>80734</v>
      </c>
      <c r="BH15" s="661">
        <v>33907</v>
      </c>
      <c r="BI15" s="661">
        <v>39354</v>
      </c>
      <c r="BJ15" s="655">
        <v>264099</v>
      </c>
      <c r="BK15" s="660">
        <v>110663</v>
      </c>
      <c r="BL15" s="661">
        <v>73948.166666666672</v>
      </c>
      <c r="BM15" s="661">
        <v>33209.666666666664</v>
      </c>
      <c r="BN15" s="661">
        <v>38217.333333333336</v>
      </c>
      <c r="BO15" s="1174">
        <v>256038.16666666666</v>
      </c>
    </row>
    <row r="16" spans="2:68" x14ac:dyDescent="0.2">
      <c r="B16" s="1075" t="s">
        <v>834</v>
      </c>
      <c r="C16" s="658">
        <v>152059</v>
      </c>
      <c r="D16" s="659">
        <v>147164</v>
      </c>
      <c r="E16" s="659">
        <v>59702</v>
      </c>
      <c r="F16" s="659">
        <v>46701</v>
      </c>
      <c r="G16" s="655">
        <v>405626</v>
      </c>
      <c r="H16" s="660">
        <v>148479</v>
      </c>
      <c r="I16" s="661">
        <v>146074</v>
      </c>
      <c r="J16" s="661">
        <v>59260</v>
      </c>
      <c r="K16" s="661">
        <v>47709</v>
      </c>
      <c r="L16" s="655">
        <v>401522</v>
      </c>
      <c r="M16" s="660">
        <v>149245</v>
      </c>
      <c r="N16" s="661">
        <v>146599</v>
      </c>
      <c r="O16" s="661">
        <v>59147</v>
      </c>
      <c r="P16" s="661">
        <v>48885</v>
      </c>
      <c r="Q16" s="655">
        <v>403876</v>
      </c>
      <c r="R16" s="660">
        <v>147444</v>
      </c>
      <c r="S16" s="661">
        <v>146351</v>
      </c>
      <c r="T16" s="661">
        <v>58719</v>
      </c>
      <c r="U16" s="661">
        <v>48033</v>
      </c>
      <c r="V16" s="655">
        <v>400547</v>
      </c>
      <c r="W16" s="660">
        <v>147868</v>
      </c>
      <c r="X16" s="661">
        <v>144870</v>
      </c>
      <c r="Y16" s="661">
        <v>58218</v>
      </c>
      <c r="Z16" s="661">
        <v>47324</v>
      </c>
      <c r="AA16" s="655">
        <v>398280</v>
      </c>
      <c r="AB16" s="660">
        <v>149286</v>
      </c>
      <c r="AC16" s="661">
        <v>144674</v>
      </c>
      <c r="AD16" s="661">
        <v>57841</v>
      </c>
      <c r="AE16" s="661">
        <v>46712</v>
      </c>
      <c r="AF16" s="655">
        <v>398513</v>
      </c>
      <c r="AG16" s="660">
        <v>147161</v>
      </c>
      <c r="AH16" s="661">
        <v>146091</v>
      </c>
      <c r="AI16" s="661">
        <v>57083</v>
      </c>
      <c r="AJ16" s="661">
        <v>46322</v>
      </c>
      <c r="AK16" s="655">
        <v>396657</v>
      </c>
      <c r="AL16" s="660">
        <v>146540</v>
      </c>
      <c r="AM16" s="661">
        <v>146164</v>
      </c>
      <c r="AN16" s="661">
        <v>57408</v>
      </c>
      <c r="AO16" s="661">
        <v>47068</v>
      </c>
      <c r="AP16" s="655">
        <v>397180</v>
      </c>
      <c r="AQ16" s="660">
        <v>146204</v>
      </c>
      <c r="AR16" s="661">
        <v>147694</v>
      </c>
      <c r="AS16" s="661">
        <v>57078</v>
      </c>
      <c r="AT16" s="661">
        <v>47477</v>
      </c>
      <c r="AU16" s="655">
        <v>398453</v>
      </c>
      <c r="AV16" s="660">
        <v>146786</v>
      </c>
      <c r="AW16" s="661">
        <v>146336</v>
      </c>
      <c r="AX16" s="661">
        <v>56962</v>
      </c>
      <c r="AY16" s="661">
        <v>48044</v>
      </c>
      <c r="AZ16" s="655">
        <v>398128</v>
      </c>
      <c r="BA16" s="660">
        <v>149207</v>
      </c>
      <c r="BB16" s="661">
        <v>147276</v>
      </c>
      <c r="BC16" s="661">
        <v>57507</v>
      </c>
      <c r="BD16" s="661">
        <v>48308</v>
      </c>
      <c r="BE16" s="655">
        <v>402298</v>
      </c>
      <c r="BF16" s="660">
        <v>151474</v>
      </c>
      <c r="BG16" s="661">
        <v>151548</v>
      </c>
      <c r="BH16" s="661">
        <v>58241</v>
      </c>
      <c r="BI16" s="661">
        <v>48704</v>
      </c>
      <c r="BJ16" s="655">
        <v>409967</v>
      </c>
      <c r="BK16" s="660">
        <v>148479.41666666666</v>
      </c>
      <c r="BL16" s="661">
        <v>146736.75</v>
      </c>
      <c r="BM16" s="661">
        <v>58097.166666666664</v>
      </c>
      <c r="BN16" s="661">
        <v>47607.25</v>
      </c>
      <c r="BO16" s="1174">
        <v>400920.58333333331</v>
      </c>
    </row>
    <row r="17" spans="2:67" x14ac:dyDescent="0.2">
      <c r="B17" s="1075" t="s">
        <v>835</v>
      </c>
      <c r="C17" s="658">
        <v>65454</v>
      </c>
      <c r="D17" s="659">
        <v>95918</v>
      </c>
      <c r="E17" s="659">
        <v>15585</v>
      </c>
      <c r="F17" s="659">
        <v>10074</v>
      </c>
      <c r="G17" s="655">
        <v>187031</v>
      </c>
      <c r="H17" s="660">
        <v>65169</v>
      </c>
      <c r="I17" s="661">
        <v>95520</v>
      </c>
      <c r="J17" s="661">
        <v>15603</v>
      </c>
      <c r="K17" s="661">
        <v>10252</v>
      </c>
      <c r="L17" s="655">
        <v>186544</v>
      </c>
      <c r="M17" s="660">
        <v>65552</v>
      </c>
      <c r="N17" s="661">
        <v>96317</v>
      </c>
      <c r="O17" s="661">
        <v>15620</v>
      </c>
      <c r="P17" s="661">
        <v>10603</v>
      </c>
      <c r="Q17" s="655">
        <v>188092</v>
      </c>
      <c r="R17" s="660">
        <v>65501</v>
      </c>
      <c r="S17" s="661">
        <v>96251</v>
      </c>
      <c r="T17" s="661">
        <v>15542</v>
      </c>
      <c r="U17" s="661">
        <v>10122</v>
      </c>
      <c r="V17" s="655">
        <v>187416</v>
      </c>
      <c r="W17" s="660">
        <v>66202</v>
      </c>
      <c r="X17" s="661">
        <v>95159</v>
      </c>
      <c r="Y17" s="661">
        <v>15836</v>
      </c>
      <c r="Z17" s="661">
        <v>10171</v>
      </c>
      <c r="AA17" s="655">
        <v>187368</v>
      </c>
      <c r="AB17" s="660">
        <v>66564</v>
      </c>
      <c r="AC17" s="661">
        <v>95636</v>
      </c>
      <c r="AD17" s="661">
        <v>15263</v>
      </c>
      <c r="AE17" s="661">
        <v>10186</v>
      </c>
      <c r="AF17" s="655">
        <v>187649</v>
      </c>
      <c r="AG17" s="660">
        <v>67604</v>
      </c>
      <c r="AH17" s="661">
        <v>96565</v>
      </c>
      <c r="AI17" s="661">
        <v>15272</v>
      </c>
      <c r="AJ17" s="661">
        <v>9999</v>
      </c>
      <c r="AK17" s="655">
        <v>189440</v>
      </c>
      <c r="AL17" s="660">
        <v>67543</v>
      </c>
      <c r="AM17" s="661">
        <v>96873</v>
      </c>
      <c r="AN17" s="661">
        <v>15261</v>
      </c>
      <c r="AO17" s="661">
        <v>10272</v>
      </c>
      <c r="AP17" s="655">
        <v>189949</v>
      </c>
      <c r="AQ17" s="660">
        <v>67463</v>
      </c>
      <c r="AR17" s="661">
        <v>97665</v>
      </c>
      <c r="AS17" s="661">
        <v>15215</v>
      </c>
      <c r="AT17" s="661">
        <v>10397</v>
      </c>
      <c r="AU17" s="655">
        <v>190740</v>
      </c>
      <c r="AV17" s="660">
        <v>67105</v>
      </c>
      <c r="AW17" s="661">
        <v>96800</v>
      </c>
      <c r="AX17" s="661">
        <v>15375</v>
      </c>
      <c r="AY17" s="661">
        <v>10493</v>
      </c>
      <c r="AZ17" s="655">
        <v>189773</v>
      </c>
      <c r="BA17" s="660">
        <v>67287</v>
      </c>
      <c r="BB17" s="661">
        <v>97319</v>
      </c>
      <c r="BC17" s="661">
        <v>15312</v>
      </c>
      <c r="BD17" s="661">
        <v>10706</v>
      </c>
      <c r="BE17" s="655">
        <v>190624</v>
      </c>
      <c r="BF17" s="660">
        <v>68253</v>
      </c>
      <c r="BG17" s="661">
        <v>100263</v>
      </c>
      <c r="BH17" s="661">
        <v>15241</v>
      </c>
      <c r="BI17" s="661">
        <v>10727</v>
      </c>
      <c r="BJ17" s="655">
        <v>194484</v>
      </c>
      <c r="BK17" s="660">
        <v>66641.416666666672</v>
      </c>
      <c r="BL17" s="661">
        <v>96690.5</v>
      </c>
      <c r="BM17" s="661">
        <v>15427.083333333334</v>
      </c>
      <c r="BN17" s="661">
        <v>10333.5</v>
      </c>
      <c r="BO17" s="1174">
        <v>189092.5</v>
      </c>
    </row>
    <row r="18" spans="2:67" x14ac:dyDescent="0.2">
      <c r="B18" s="1075" t="s">
        <v>836</v>
      </c>
      <c r="C18" s="658">
        <v>386475</v>
      </c>
      <c r="D18" s="659">
        <v>308861</v>
      </c>
      <c r="E18" s="659">
        <v>83529</v>
      </c>
      <c r="F18" s="659">
        <v>70045</v>
      </c>
      <c r="G18" s="655">
        <v>848910</v>
      </c>
      <c r="H18" s="660">
        <v>386275</v>
      </c>
      <c r="I18" s="661">
        <v>301268</v>
      </c>
      <c r="J18" s="661">
        <v>83859</v>
      </c>
      <c r="K18" s="661">
        <v>71189</v>
      </c>
      <c r="L18" s="655">
        <v>842591</v>
      </c>
      <c r="M18" s="660">
        <v>389969</v>
      </c>
      <c r="N18" s="661">
        <v>301732</v>
      </c>
      <c r="O18" s="661">
        <v>82860</v>
      </c>
      <c r="P18" s="661">
        <v>72203</v>
      </c>
      <c r="Q18" s="655">
        <v>846764</v>
      </c>
      <c r="R18" s="660">
        <v>381143</v>
      </c>
      <c r="S18" s="661">
        <v>299931</v>
      </c>
      <c r="T18" s="661">
        <v>80019</v>
      </c>
      <c r="U18" s="661">
        <v>70747</v>
      </c>
      <c r="V18" s="655">
        <v>831840</v>
      </c>
      <c r="W18" s="660">
        <v>377051</v>
      </c>
      <c r="X18" s="661">
        <v>303234</v>
      </c>
      <c r="Y18" s="661">
        <v>79644</v>
      </c>
      <c r="Z18" s="661">
        <v>69930</v>
      </c>
      <c r="AA18" s="655">
        <v>829859</v>
      </c>
      <c r="AB18" s="660">
        <v>382177</v>
      </c>
      <c r="AC18" s="661">
        <v>303467</v>
      </c>
      <c r="AD18" s="661">
        <v>79986</v>
      </c>
      <c r="AE18" s="661">
        <v>69242</v>
      </c>
      <c r="AF18" s="655">
        <v>834872</v>
      </c>
      <c r="AG18" s="660">
        <v>390339</v>
      </c>
      <c r="AH18" s="661">
        <v>308649</v>
      </c>
      <c r="AI18" s="661">
        <v>78238</v>
      </c>
      <c r="AJ18" s="661">
        <v>68103</v>
      </c>
      <c r="AK18" s="655">
        <v>845329</v>
      </c>
      <c r="AL18" s="660">
        <v>388086</v>
      </c>
      <c r="AM18" s="661">
        <v>307192</v>
      </c>
      <c r="AN18" s="661">
        <v>77917</v>
      </c>
      <c r="AO18" s="661">
        <v>70004</v>
      </c>
      <c r="AP18" s="655">
        <v>843199</v>
      </c>
      <c r="AQ18" s="660">
        <v>387194</v>
      </c>
      <c r="AR18" s="661">
        <v>307702</v>
      </c>
      <c r="AS18" s="661">
        <v>78735</v>
      </c>
      <c r="AT18" s="661">
        <v>71359</v>
      </c>
      <c r="AU18" s="655">
        <v>844990</v>
      </c>
      <c r="AV18" s="660">
        <v>395674</v>
      </c>
      <c r="AW18" s="661">
        <v>312445</v>
      </c>
      <c r="AX18" s="661">
        <v>79120</v>
      </c>
      <c r="AY18" s="661">
        <v>71657</v>
      </c>
      <c r="AZ18" s="655">
        <v>858896</v>
      </c>
      <c r="BA18" s="660">
        <v>404009</v>
      </c>
      <c r="BB18" s="661">
        <v>317105</v>
      </c>
      <c r="BC18" s="661">
        <v>80393</v>
      </c>
      <c r="BD18" s="661">
        <v>73795</v>
      </c>
      <c r="BE18" s="655">
        <v>875302</v>
      </c>
      <c r="BF18" s="660">
        <v>408834</v>
      </c>
      <c r="BG18" s="661">
        <v>322310</v>
      </c>
      <c r="BH18" s="661">
        <v>81089</v>
      </c>
      <c r="BI18" s="661">
        <v>74320</v>
      </c>
      <c r="BJ18" s="655">
        <v>886553</v>
      </c>
      <c r="BK18" s="660">
        <v>389768.83333333331</v>
      </c>
      <c r="BL18" s="661">
        <v>307824.66666666669</v>
      </c>
      <c r="BM18" s="661">
        <v>80449.083333333328</v>
      </c>
      <c r="BN18" s="661">
        <v>71049.5</v>
      </c>
      <c r="BO18" s="1174">
        <v>849092.08333333337</v>
      </c>
    </row>
    <row r="19" spans="2:67" x14ac:dyDescent="0.2">
      <c r="B19" s="1075" t="s">
        <v>837</v>
      </c>
      <c r="C19" s="658">
        <v>209211</v>
      </c>
      <c r="D19" s="659">
        <v>116706</v>
      </c>
      <c r="E19" s="659">
        <v>52406</v>
      </c>
      <c r="F19" s="659">
        <v>7659</v>
      </c>
      <c r="G19" s="655">
        <v>385982</v>
      </c>
      <c r="H19" s="660">
        <v>201948</v>
      </c>
      <c r="I19" s="661">
        <v>117061</v>
      </c>
      <c r="J19" s="661">
        <v>51550</v>
      </c>
      <c r="K19" s="661">
        <v>35490</v>
      </c>
      <c r="L19" s="655">
        <v>406049</v>
      </c>
      <c r="M19" s="660">
        <v>207570</v>
      </c>
      <c r="N19" s="661">
        <v>117255</v>
      </c>
      <c r="O19" s="661">
        <v>53059</v>
      </c>
      <c r="P19" s="661">
        <v>32744</v>
      </c>
      <c r="Q19" s="655">
        <v>410628</v>
      </c>
      <c r="R19" s="660">
        <v>207913</v>
      </c>
      <c r="S19" s="661">
        <v>117706</v>
      </c>
      <c r="T19" s="661">
        <v>51611</v>
      </c>
      <c r="U19" s="661">
        <v>21364</v>
      </c>
      <c r="V19" s="655">
        <v>398594</v>
      </c>
      <c r="W19" s="660">
        <v>205958</v>
      </c>
      <c r="X19" s="661">
        <v>120957</v>
      </c>
      <c r="Y19" s="661">
        <v>52987</v>
      </c>
      <c r="Z19" s="661">
        <v>30969</v>
      </c>
      <c r="AA19" s="655">
        <v>410871</v>
      </c>
      <c r="AB19" s="660">
        <v>209027</v>
      </c>
      <c r="AC19" s="661">
        <v>119857</v>
      </c>
      <c r="AD19" s="661">
        <v>56245</v>
      </c>
      <c r="AE19" s="661">
        <v>34920</v>
      </c>
      <c r="AF19" s="655">
        <v>420049</v>
      </c>
      <c r="AG19" s="660">
        <v>207014</v>
      </c>
      <c r="AH19" s="661">
        <v>110016</v>
      </c>
      <c r="AI19" s="661">
        <v>59111</v>
      </c>
      <c r="AJ19" s="661">
        <v>35691</v>
      </c>
      <c r="AK19" s="655">
        <v>411832</v>
      </c>
      <c r="AL19" s="660">
        <v>207613</v>
      </c>
      <c r="AM19" s="661">
        <v>112276</v>
      </c>
      <c r="AN19" s="661">
        <v>58731</v>
      </c>
      <c r="AO19" s="661">
        <v>36062</v>
      </c>
      <c r="AP19" s="655">
        <v>414682</v>
      </c>
      <c r="AQ19" s="660">
        <v>209681</v>
      </c>
      <c r="AR19" s="661">
        <v>113703</v>
      </c>
      <c r="AS19" s="661">
        <v>58920</v>
      </c>
      <c r="AT19" s="661">
        <v>39317</v>
      </c>
      <c r="AU19" s="655">
        <v>421621</v>
      </c>
      <c r="AV19" s="660">
        <v>210418</v>
      </c>
      <c r="AW19" s="661">
        <v>111388</v>
      </c>
      <c r="AX19" s="661">
        <v>59042</v>
      </c>
      <c r="AY19" s="661">
        <v>36118</v>
      </c>
      <c r="AZ19" s="655">
        <v>416966</v>
      </c>
      <c r="BA19" s="660">
        <v>213690</v>
      </c>
      <c r="BB19" s="661">
        <v>115830</v>
      </c>
      <c r="BC19" s="661">
        <v>59008</v>
      </c>
      <c r="BD19" s="661">
        <v>36876</v>
      </c>
      <c r="BE19" s="655">
        <v>425404</v>
      </c>
      <c r="BF19" s="660">
        <v>214951</v>
      </c>
      <c r="BG19" s="661">
        <v>116275</v>
      </c>
      <c r="BH19" s="661">
        <v>59810</v>
      </c>
      <c r="BI19" s="661">
        <v>37546</v>
      </c>
      <c r="BJ19" s="655">
        <v>428582</v>
      </c>
      <c r="BK19" s="660">
        <v>208749.5</v>
      </c>
      <c r="BL19" s="661">
        <v>115752.5</v>
      </c>
      <c r="BM19" s="661">
        <v>56040</v>
      </c>
      <c r="BN19" s="661">
        <v>32063</v>
      </c>
      <c r="BO19" s="1174">
        <v>412605</v>
      </c>
    </row>
    <row r="20" spans="2:67" x14ac:dyDescent="0.2">
      <c r="B20" s="1075" t="s">
        <v>838</v>
      </c>
      <c r="C20" s="658">
        <v>222191</v>
      </c>
      <c r="D20" s="659">
        <v>101423</v>
      </c>
      <c r="E20" s="659">
        <v>37994</v>
      </c>
      <c r="F20" s="659">
        <v>24392</v>
      </c>
      <c r="G20" s="655">
        <v>386000</v>
      </c>
      <c r="H20" s="660">
        <v>217448</v>
      </c>
      <c r="I20" s="661">
        <v>97791</v>
      </c>
      <c r="J20" s="661">
        <v>37561</v>
      </c>
      <c r="K20" s="661">
        <v>24808</v>
      </c>
      <c r="L20" s="655">
        <v>377608</v>
      </c>
      <c r="M20" s="660">
        <v>230442</v>
      </c>
      <c r="N20" s="661">
        <v>105597</v>
      </c>
      <c r="O20" s="661">
        <v>39622</v>
      </c>
      <c r="P20" s="661">
        <v>27786</v>
      </c>
      <c r="Q20" s="655">
        <v>403447</v>
      </c>
      <c r="R20" s="660">
        <v>230455</v>
      </c>
      <c r="S20" s="661">
        <v>108761</v>
      </c>
      <c r="T20" s="661">
        <v>39816</v>
      </c>
      <c r="U20" s="661">
        <v>27321</v>
      </c>
      <c r="V20" s="655">
        <v>406353</v>
      </c>
      <c r="W20" s="660">
        <v>231215</v>
      </c>
      <c r="X20" s="661">
        <v>111049</v>
      </c>
      <c r="Y20" s="661">
        <v>39789</v>
      </c>
      <c r="Z20" s="661">
        <v>27386</v>
      </c>
      <c r="AA20" s="655">
        <v>409439</v>
      </c>
      <c r="AB20" s="660">
        <v>232896</v>
      </c>
      <c r="AC20" s="661">
        <v>112978</v>
      </c>
      <c r="AD20" s="661">
        <v>42513</v>
      </c>
      <c r="AE20" s="661">
        <v>27041</v>
      </c>
      <c r="AF20" s="655">
        <v>415428</v>
      </c>
      <c r="AG20" s="660">
        <v>227245</v>
      </c>
      <c r="AH20" s="661">
        <v>115789</v>
      </c>
      <c r="AI20" s="661">
        <v>41432</v>
      </c>
      <c r="AJ20" s="661">
        <v>26161</v>
      </c>
      <c r="AK20" s="655">
        <v>410627</v>
      </c>
      <c r="AL20" s="660">
        <v>229173</v>
      </c>
      <c r="AM20" s="661">
        <v>116342</v>
      </c>
      <c r="AN20" s="661">
        <v>41909</v>
      </c>
      <c r="AO20" s="661">
        <v>26943</v>
      </c>
      <c r="AP20" s="655">
        <v>414367</v>
      </c>
      <c r="AQ20" s="660">
        <v>229781</v>
      </c>
      <c r="AR20" s="661">
        <v>118043</v>
      </c>
      <c r="AS20" s="661">
        <v>42288</v>
      </c>
      <c r="AT20" s="661">
        <v>28076</v>
      </c>
      <c r="AU20" s="655">
        <v>418188</v>
      </c>
      <c r="AV20" s="660">
        <v>230005</v>
      </c>
      <c r="AW20" s="661">
        <v>118267</v>
      </c>
      <c r="AX20" s="661">
        <v>42201</v>
      </c>
      <c r="AY20" s="661">
        <v>27931</v>
      </c>
      <c r="AZ20" s="655">
        <v>418404</v>
      </c>
      <c r="BA20" s="660">
        <v>229691</v>
      </c>
      <c r="BB20" s="661">
        <v>118278</v>
      </c>
      <c r="BC20" s="661">
        <v>42078</v>
      </c>
      <c r="BD20" s="661">
        <v>28186</v>
      </c>
      <c r="BE20" s="655">
        <v>418233</v>
      </c>
      <c r="BF20" s="660">
        <v>226341</v>
      </c>
      <c r="BG20" s="661">
        <v>117707</v>
      </c>
      <c r="BH20" s="661">
        <v>41562</v>
      </c>
      <c r="BI20" s="661">
        <v>28646</v>
      </c>
      <c r="BJ20" s="655">
        <v>414256</v>
      </c>
      <c r="BK20" s="660">
        <v>228073.58333333334</v>
      </c>
      <c r="BL20" s="661">
        <v>111835.41666666667</v>
      </c>
      <c r="BM20" s="661">
        <v>40730.416666666664</v>
      </c>
      <c r="BN20" s="661">
        <v>27056.416666666668</v>
      </c>
      <c r="BO20" s="1174">
        <v>407695.83333333331</v>
      </c>
    </row>
    <row r="21" spans="2:67" x14ac:dyDescent="0.2">
      <c r="B21" s="1075" t="s">
        <v>839</v>
      </c>
      <c r="C21" s="658">
        <v>110930</v>
      </c>
      <c r="D21" s="659">
        <v>43160</v>
      </c>
      <c r="E21" s="659">
        <v>34334</v>
      </c>
      <c r="F21" s="659">
        <v>35305</v>
      </c>
      <c r="G21" s="655">
        <v>223729</v>
      </c>
      <c r="H21" s="660">
        <v>111714</v>
      </c>
      <c r="I21" s="661">
        <v>42794</v>
      </c>
      <c r="J21" s="661">
        <v>35062</v>
      </c>
      <c r="K21" s="661">
        <v>71836</v>
      </c>
      <c r="L21" s="655">
        <v>261406</v>
      </c>
      <c r="M21" s="660">
        <v>112472</v>
      </c>
      <c r="N21" s="661">
        <v>42947</v>
      </c>
      <c r="O21" s="661">
        <v>34939</v>
      </c>
      <c r="P21" s="661">
        <v>67727</v>
      </c>
      <c r="Q21" s="655">
        <v>258085</v>
      </c>
      <c r="R21" s="660">
        <v>111496</v>
      </c>
      <c r="S21" s="661">
        <v>43007</v>
      </c>
      <c r="T21" s="661">
        <v>34264</v>
      </c>
      <c r="U21" s="661">
        <v>72991</v>
      </c>
      <c r="V21" s="655">
        <v>261758</v>
      </c>
      <c r="W21" s="660">
        <v>111661</v>
      </c>
      <c r="X21" s="661">
        <v>44946</v>
      </c>
      <c r="Y21" s="661">
        <v>34322</v>
      </c>
      <c r="Z21" s="661">
        <v>71968</v>
      </c>
      <c r="AA21" s="655">
        <v>262897</v>
      </c>
      <c r="AB21" s="660">
        <v>112218</v>
      </c>
      <c r="AC21" s="661">
        <v>45045</v>
      </c>
      <c r="AD21" s="661">
        <v>34501</v>
      </c>
      <c r="AE21" s="661">
        <v>71179</v>
      </c>
      <c r="AF21" s="655">
        <v>262943</v>
      </c>
      <c r="AG21" s="660">
        <v>99085</v>
      </c>
      <c r="AH21" s="661">
        <v>46114</v>
      </c>
      <c r="AI21" s="661">
        <v>35994</v>
      </c>
      <c r="AJ21" s="661">
        <v>72979</v>
      </c>
      <c r="AK21" s="655">
        <v>254172</v>
      </c>
      <c r="AL21" s="660">
        <v>97562</v>
      </c>
      <c r="AM21" s="661">
        <v>44510</v>
      </c>
      <c r="AN21" s="661">
        <v>35934</v>
      </c>
      <c r="AO21" s="661">
        <v>73974</v>
      </c>
      <c r="AP21" s="655">
        <v>251980</v>
      </c>
      <c r="AQ21" s="660">
        <v>97094</v>
      </c>
      <c r="AR21" s="661">
        <v>45579</v>
      </c>
      <c r="AS21" s="661">
        <v>35278</v>
      </c>
      <c r="AT21" s="661">
        <v>71685</v>
      </c>
      <c r="AU21" s="655">
        <v>249636</v>
      </c>
      <c r="AV21" s="660">
        <v>98207</v>
      </c>
      <c r="AW21" s="661">
        <v>45158</v>
      </c>
      <c r="AX21" s="661">
        <v>36311</v>
      </c>
      <c r="AY21" s="661">
        <v>72460</v>
      </c>
      <c r="AZ21" s="655">
        <v>252136</v>
      </c>
      <c r="BA21" s="660">
        <v>98104</v>
      </c>
      <c r="BB21" s="661">
        <v>48970</v>
      </c>
      <c r="BC21" s="661">
        <v>36390</v>
      </c>
      <c r="BD21" s="661">
        <v>72768</v>
      </c>
      <c r="BE21" s="655">
        <v>256232</v>
      </c>
      <c r="BF21" s="660">
        <v>98704</v>
      </c>
      <c r="BG21" s="661">
        <v>51508</v>
      </c>
      <c r="BH21" s="661">
        <v>36560</v>
      </c>
      <c r="BI21" s="661">
        <v>76764</v>
      </c>
      <c r="BJ21" s="655">
        <v>263536</v>
      </c>
      <c r="BK21" s="660">
        <v>104937.25</v>
      </c>
      <c r="BL21" s="661">
        <v>45311.5</v>
      </c>
      <c r="BM21" s="661">
        <v>35324.083333333336</v>
      </c>
      <c r="BN21" s="661">
        <v>69303</v>
      </c>
      <c r="BO21" s="1174">
        <v>254875.83333333334</v>
      </c>
    </row>
    <row r="22" spans="2:67" x14ac:dyDescent="0.2">
      <c r="B22" s="1075" t="s">
        <v>840</v>
      </c>
      <c r="C22" s="658">
        <v>153051</v>
      </c>
      <c r="D22" s="659">
        <v>63544</v>
      </c>
      <c r="E22" s="659">
        <v>29221</v>
      </c>
      <c r="F22" s="659">
        <v>45849</v>
      </c>
      <c r="G22" s="655">
        <v>291665</v>
      </c>
      <c r="H22" s="660">
        <v>149648</v>
      </c>
      <c r="I22" s="661">
        <v>62986</v>
      </c>
      <c r="J22" s="661">
        <v>29575</v>
      </c>
      <c r="K22" s="661">
        <v>48439</v>
      </c>
      <c r="L22" s="655">
        <v>290648</v>
      </c>
      <c r="M22" s="660">
        <v>156046</v>
      </c>
      <c r="N22" s="661">
        <v>63122</v>
      </c>
      <c r="O22" s="661">
        <v>27964</v>
      </c>
      <c r="P22" s="661">
        <v>48508</v>
      </c>
      <c r="Q22" s="655">
        <v>295640</v>
      </c>
      <c r="R22" s="660">
        <v>158811</v>
      </c>
      <c r="S22" s="661">
        <v>65994</v>
      </c>
      <c r="T22" s="661">
        <v>23415</v>
      </c>
      <c r="U22" s="661">
        <v>51445</v>
      </c>
      <c r="V22" s="655">
        <v>299665</v>
      </c>
      <c r="W22" s="660">
        <v>157505</v>
      </c>
      <c r="X22" s="661">
        <v>66628</v>
      </c>
      <c r="Y22" s="661">
        <v>23729</v>
      </c>
      <c r="Z22" s="661">
        <v>47426</v>
      </c>
      <c r="AA22" s="655">
        <v>295288</v>
      </c>
      <c r="AB22" s="660">
        <v>155758</v>
      </c>
      <c r="AC22" s="661">
        <v>70328</v>
      </c>
      <c r="AD22" s="661">
        <v>23099</v>
      </c>
      <c r="AE22" s="661">
        <v>48276</v>
      </c>
      <c r="AF22" s="655">
        <v>297461</v>
      </c>
      <c r="AG22" s="660">
        <v>157144</v>
      </c>
      <c r="AH22" s="661">
        <v>72242</v>
      </c>
      <c r="AI22" s="661">
        <v>21812</v>
      </c>
      <c r="AJ22" s="661">
        <v>49042</v>
      </c>
      <c r="AK22" s="655">
        <v>300240</v>
      </c>
      <c r="AL22" s="660">
        <v>156954</v>
      </c>
      <c r="AM22" s="661">
        <v>72302</v>
      </c>
      <c r="AN22" s="661">
        <v>21878</v>
      </c>
      <c r="AO22" s="661">
        <v>47786</v>
      </c>
      <c r="AP22" s="655">
        <v>298920</v>
      </c>
      <c r="AQ22" s="660">
        <v>157485</v>
      </c>
      <c r="AR22" s="661">
        <v>72460</v>
      </c>
      <c r="AS22" s="661">
        <v>22002</v>
      </c>
      <c r="AT22" s="661">
        <v>49616</v>
      </c>
      <c r="AU22" s="655">
        <v>301563</v>
      </c>
      <c r="AV22" s="660">
        <v>158102</v>
      </c>
      <c r="AW22" s="661">
        <v>72015</v>
      </c>
      <c r="AX22" s="661">
        <v>22327</v>
      </c>
      <c r="AY22" s="661">
        <v>49351</v>
      </c>
      <c r="AZ22" s="655">
        <v>301795</v>
      </c>
      <c r="BA22" s="660">
        <v>158801</v>
      </c>
      <c r="BB22" s="661">
        <v>70992</v>
      </c>
      <c r="BC22" s="661">
        <v>22905</v>
      </c>
      <c r="BD22" s="661">
        <v>51574</v>
      </c>
      <c r="BE22" s="655">
        <v>304272</v>
      </c>
      <c r="BF22" s="660">
        <v>157859</v>
      </c>
      <c r="BG22" s="661">
        <v>72201</v>
      </c>
      <c r="BH22" s="661">
        <v>23996</v>
      </c>
      <c r="BI22" s="661">
        <v>50675</v>
      </c>
      <c r="BJ22" s="655">
        <v>304731</v>
      </c>
      <c r="BK22" s="660">
        <v>156430.33333333334</v>
      </c>
      <c r="BL22" s="661">
        <v>68734.5</v>
      </c>
      <c r="BM22" s="661">
        <v>24326.916666666668</v>
      </c>
      <c r="BN22" s="661">
        <v>48998.916666666664</v>
      </c>
      <c r="BO22" s="1174">
        <v>298490.66666666669</v>
      </c>
    </row>
    <row r="23" spans="2:67" x14ac:dyDescent="0.2">
      <c r="B23" s="1075" t="s">
        <v>841</v>
      </c>
      <c r="C23" s="658">
        <v>16216</v>
      </c>
      <c r="D23" s="659">
        <v>20118</v>
      </c>
      <c r="E23" s="659">
        <v>4999</v>
      </c>
      <c r="F23" s="659">
        <v>159829</v>
      </c>
      <c r="G23" s="655">
        <v>201162</v>
      </c>
      <c r="H23" s="660">
        <v>16089</v>
      </c>
      <c r="I23" s="661">
        <v>20243</v>
      </c>
      <c r="J23" s="661">
        <v>5000</v>
      </c>
      <c r="K23" s="661">
        <v>163425</v>
      </c>
      <c r="L23" s="655">
        <v>204757</v>
      </c>
      <c r="M23" s="660">
        <v>16061</v>
      </c>
      <c r="N23" s="661">
        <v>20330</v>
      </c>
      <c r="O23" s="661">
        <v>4912</v>
      </c>
      <c r="P23" s="661">
        <v>163559</v>
      </c>
      <c r="Q23" s="655">
        <v>204862</v>
      </c>
      <c r="R23" s="660">
        <v>16277</v>
      </c>
      <c r="S23" s="661">
        <v>20439</v>
      </c>
      <c r="T23" s="661">
        <v>4878</v>
      </c>
      <c r="U23" s="661">
        <v>164107</v>
      </c>
      <c r="V23" s="655">
        <v>205701</v>
      </c>
      <c r="W23" s="660">
        <v>16516</v>
      </c>
      <c r="X23" s="661">
        <v>20766</v>
      </c>
      <c r="Y23" s="661">
        <v>4851</v>
      </c>
      <c r="Z23" s="661">
        <v>162602</v>
      </c>
      <c r="AA23" s="655">
        <v>204735</v>
      </c>
      <c r="AB23" s="660">
        <v>16604</v>
      </c>
      <c r="AC23" s="661">
        <v>21704</v>
      </c>
      <c r="AD23" s="661">
        <v>4661</v>
      </c>
      <c r="AE23" s="661">
        <v>171281</v>
      </c>
      <c r="AF23" s="655">
        <v>214250</v>
      </c>
      <c r="AG23" s="660">
        <v>16542</v>
      </c>
      <c r="AH23" s="661">
        <v>22163</v>
      </c>
      <c r="AI23" s="661">
        <v>4677</v>
      </c>
      <c r="AJ23" s="661">
        <v>161960</v>
      </c>
      <c r="AK23" s="655">
        <v>205342</v>
      </c>
      <c r="AL23" s="660">
        <v>16691</v>
      </c>
      <c r="AM23" s="661">
        <v>22343</v>
      </c>
      <c r="AN23" s="661">
        <v>4668</v>
      </c>
      <c r="AO23" s="661">
        <v>162693</v>
      </c>
      <c r="AP23" s="655">
        <v>206395</v>
      </c>
      <c r="AQ23" s="660">
        <v>16725</v>
      </c>
      <c r="AR23" s="661">
        <v>22718</v>
      </c>
      <c r="AS23" s="661">
        <v>4671</v>
      </c>
      <c r="AT23" s="661">
        <v>163732</v>
      </c>
      <c r="AU23" s="655">
        <v>207846</v>
      </c>
      <c r="AV23" s="660">
        <v>16755</v>
      </c>
      <c r="AW23" s="661">
        <v>22686</v>
      </c>
      <c r="AX23" s="661">
        <v>4654</v>
      </c>
      <c r="AY23" s="661">
        <v>162279</v>
      </c>
      <c r="AZ23" s="655">
        <v>206374</v>
      </c>
      <c r="BA23" s="660">
        <v>16841</v>
      </c>
      <c r="BB23" s="661">
        <v>22622</v>
      </c>
      <c r="BC23" s="661">
        <v>4666</v>
      </c>
      <c r="BD23" s="661">
        <v>161918</v>
      </c>
      <c r="BE23" s="655">
        <v>206047</v>
      </c>
      <c r="BF23" s="660">
        <v>16924</v>
      </c>
      <c r="BG23" s="661">
        <v>22862</v>
      </c>
      <c r="BH23" s="661">
        <v>4704</v>
      </c>
      <c r="BI23" s="661">
        <v>161195</v>
      </c>
      <c r="BJ23" s="655">
        <v>205685</v>
      </c>
      <c r="BK23" s="660">
        <v>16520.083333333332</v>
      </c>
      <c r="BL23" s="661">
        <v>21582.833333333332</v>
      </c>
      <c r="BM23" s="661">
        <v>4778.416666666667</v>
      </c>
      <c r="BN23" s="661">
        <v>163215</v>
      </c>
      <c r="BO23" s="1174">
        <v>206096.33333333334</v>
      </c>
    </row>
    <row r="24" spans="2:67" x14ac:dyDescent="0.2">
      <c r="B24" s="1075" t="s">
        <v>842</v>
      </c>
      <c r="C24" s="658">
        <v>99</v>
      </c>
      <c r="D24" s="659">
        <v>538</v>
      </c>
      <c r="E24" s="659">
        <v>30</v>
      </c>
      <c r="F24" s="659">
        <v>242</v>
      </c>
      <c r="G24" s="655">
        <v>909</v>
      </c>
      <c r="H24" s="660">
        <v>139</v>
      </c>
      <c r="I24" s="661">
        <v>539</v>
      </c>
      <c r="J24" s="661">
        <v>29</v>
      </c>
      <c r="K24" s="661">
        <v>264</v>
      </c>
      <c r="L24" s="655">
        <v>971</v>
      </c>
      <c r="M24" s="660">
        <v>139</v>
      </c>
      <c r="N24" s="661">
        <v>553</v>
      </c>
      <c r="O24" s="661">
        <v>31</v>
      </c>
      <c r="P24" s="661">
        <v>276</v>
      </c>
      <c r="Q24" s="655">
        <v>999</v>
      </c>
      <c r="R24" s="660">
        <v>145</v>
      </c>
      <c r="S24" s="661">
        <v>533</v>
      </c>
      <c r="T24" s="661">
        <v>36</v>
      </c>
      <c r="U24" s="661">
        <v>254</v>
      </c>
      <c r="V24" s="655">
        <v>968</v>
      </c>
      <c r="W24" s="660">
        <v>145</v>
      </c>
      <c r="X24" s="661">
        <v>548</v>
      </c>
      <c r="Y24" s="661">
        <v>42</v>
      </c>
      <c r="Z24" s="661">
        <v>244</v>
      </c>
      <c r="AA24" s="655">
        <v>979</v>
      </c>
      <c r="AB24" s="660">
        <v>147</v>
      </c>
      <c r="AC24" s="661">
        <v>533</v>
      </c>
      <c r="AD24" s="661">
        <v>40</v>
      </c>
      <c r="AE24" s="661">
        <v>243</v>
      </c>
      <c r="AF24" s="655">
        <v>963</v>
      </c>
      <c r="AG24" s="660">
        <v>146</v>
      </c>
      <c r="AH24" s="661">
        <v>519</v>
      </c>
      <c r="AI24" s="661">
        <v>38</v>
      </c>
      <c r="AJ24" s="661">
        <v>248</v>
      </c>
      <c r="AK24" s="655">
        <v>951</v>
      </c>
      <c r="AL24" s="660">
        <v>148</v>
      </c>
      <c r="AM24" s="661">
        <v>519</v>
      </c>
      <c r="AN24" s="661">
        <v>38</v>
      </c>
      <c r="AO24" s="661">
        <v>255</v>
      </c>
      <c r="AP24" s="655">
        <v>960</v>
      </c>
      <c r="AQ24" s="660">
        <v>145</v>
      </c>
      <c r="AR24" s="661">
        <v>519</v>
      </c>
      <c r="AS24" s="661">
        <v>38</v>
      </c>
      <c r="AT24" s="661">
        <v>270</v>
      </c>
      <c r="AU24" s="655">
        <v>972</v>
      </c>
      <c r="AV24" s="660">
        <v>145</v>
      </c>
      <c r="AW24" s="661">
        <v>516</v>
      </c>
      <c r="AX24" s="661">
        <v>38</v>
      </c>
      <c r="AY24" s="661">
        <v>279</v>
      </c>
      <c r="AZ24" s="655">
        <v>978</v>
      </c>
      <c r="BA24" s="660">
        <v>143</v>
      </c>
      <c r="BB24" s="661">
        <v>518</v>
      </c>
      <c r="BC24" s="661">
        <v>37</v>
      </c>
      <c r="BD24" s="661">
        <v>244</v>
      </c>
      <c r="BE24" s="655">
        <v>942</v>
      </c>
      <c r="BF24" s="660">
        <v>145</v>
      </c>
      <c r="BG24" s="661">
        <v>534</v>
      </c>
      <c r="BH24" s="661">
        <v>37</v>
      </c>
      <c r="BI24" s="661">
        <v>278</v>
      </c>
      <c r="BJ24" s="655">
        <v>994</v>
      </c>
      <c r="BK24" s="660">
        <v>140.5</v>
      </c>
      <c r="BL24" s="661">
        <v>530.75</v>
      </c>
      <c r="BM24" s="661">
        <v>36.166666666666664</v>
      </c>
      <c r="BN24" s="661">
        <v>258.08333333333331</v>
      </c>
      <c r="BO24" s="1174">
        <v>965.5</v>
      </c>
    </row>
    <row r="25" spans="2:67" ht="15" x14ac:dyDescent="0.25">
      <c r="B25" s="1103" t="s">
        <v>27</v>
      </c>
      <c r="C25" s="662">
        <v>2500454</v>
      </c>
      <c r="D25" s="663">
        <v>2037294</v>
      </c>
      <c r="E25" s="663">
        <v>587942</v>
      </c>
      <c r="F25" s="663">
        <v>695322</v>
      </c>
      <c r="G25" s="655">
        <v>5821012</v>
      </c>
      <c r="H25" s="664">
        <v>2453948</v>
      </c>
      <c r="I25" s="665">
        <v>2005815</v>
      </c>
      <c r="J25" s="665">
        <v>587867</v>
      </c>
      <c r="K25" s="665">
        <v>774566</v>
      </c>
      <c r="L25" s="655">
        <v>5822196</v>
      </c>
      <c r="M25" s="664">
        <v>2461814</v>
      </c>
      <c r="N25" s="665">
        <v>2008309</v>
      </c>
      <c r="O25" s="665">
        <v>590528</v>
      </c>
      <c r="P25" s="665">
        <v>777541</v>
      </c>
      <c r="Q25" s="655">
        <v>5838192</v>
      </c>
      <c r="R25" s="664">
        <v>2412771</v>
      </c>
      <c r="S25" s="665">
        <v>2005292</v>
      </c>
      <c r="T25" s="665">
        <v>574155</v>
      </c>
      <c r="U25" s="665">
        <v>755444</v>
      </c>
      <c r="V25" s="655">
        <v>5747662</v>
      </c>
      <c r="W25" s="664">
        <v>2395317</v>
      </c>
      <c r="X25" s="665">
        <v>2000503</v>
      </c>
      <c r="Y25" s="665">
        <v>574392</v>
      </c>
      <c r="Z25" s="665">
        <v>750503</v>
      </c>
      <c r="AA25" s="655">
        <v>5720715</v>
      </c>
      <c r="AB25" s="664">
        <v>2408566</v>
      </c>
      <c r="AC25" s="665">
        <v>2003111</v>
      </c>
      <c r="AD25" s="665">
        <v>576665</v>
      </c>
      <c r="AE25" s="665">
        <v>758832</v>
      </c>
      <c r="AF25" s="655">
        <v>5747174</v>
      </c>
      <c r="AG25" s="664">
        <v>2400720</v>
      </c>
      <c r="AH25" s="665">
        <v>2011136</v>
      </c>
      <c r="AI25" s="665">
        <v>572199</v>
      </c>
      <c r="AJ25" s="665">
        <v>748605</v>
      </c>
      <c r="AK25" s="655">
        <v>5732660</v>
      </c>
      <c r="AL25" s="664">
        <v>2402104</v>
      </c>
      <c r="AM25" s="665">
        <v>2012203</v>
      </c>
      <c r="AN25" s="665">
        <v>572378</v>
      </c>
      <c r="AO25" s="665">
        <v>759342</v>
      </c>
      <c r="AP25" s="655">
        <v>5746027</v>
      </c>
      <c r="AQ25" s="664">
        <v>2389311</v>
      </c>
      <c r="AR25" s="665">
        <v>2011174</v>
      </c>
      <c r="AS25" s="665">
        <v>571630</v>
      </c>
      <c r="AT25" s="665">
        <v>769170</v>
      </c>
      <c r="AU25" s="655">
        <v>5741285</v>
      </c>
      <c r="AV25" s="664">
        <v>2421706</v>
      </c>
      <c r="AW25" s="665">
        <v>2034705</v>
      </c>
      <c r="AX25" s="665">
        <v>575727</v>
      </c>
      <c r="AY25" s="665">
        <v>768298</v>
      </c>
      <c r="AZ25" s="655">
        <v>5800436</v>
      </c>
      <c r="BA25" s="664">
        <v>2486693</v>
      </c>
      <c r="BB25" s="665">
        <v>2097664</v>
      </c>
      <c r="BC25" s="665">
        <v>581797</v>
      </c>
      <c r="BD25" s="665">
        <v>785408</v>
      </c>
      <c r="BE25" s="655">
        <v>5951562</v>
      </c>
      <c r="BF25" s="664">
        <v>2538111</v>
      </c>
      <c r="BG25" s="665">
        <v>2147171</v>
      </c>
      <c r="BH25" s="665">
        <v>586649</v>
      </c>
      <c r="BI25" s="665">
        <v>794956</v>
      </c>
      <c r="BJ25" s="655">
        <v>6066887</v>
      </c>
      <c r="BK25" s="664">
        <v>2439292.916666667</v>
      </c>
      <c r="BL25" s="665">
        <v>2031198.0833333335</v>
      </c>
      <c r="BM25" s="665">
        <v>579327.41666666651</v>
      </c>
      <c r="BN25" s="665">
        <v>761498.91666666663</v>
      </c>
      <c r="BO25" s="1174">
        <v>5811317.3333333321</v>
      </c>
    </row>
    <row r="26" spans="2:67" x14ac:dyDescent="0.2">
      <c r="B26" s="751" t="s">
        <v>814</v>
      </c>
      <c r="C26" s="638"/>
      <c r="R26" s="9"/>
      <c r="V26" s="9"/>
    </row>
    <row r="27" spans="2:67" x14ac:dyDescent="0.2">
      <c r="B27" s="1409" t="s">
        <v>813</v>
      </c>
    </row>
    <row r="29" spans="2:67" x14ac:dyDescent="0.2">
      <c r="C29" s="616"/>
      <c r="H29" s="616"/>
      <c r="M29" s="616"/>
      <c r="P29" s="9"/>
      <c r="Q29" s="9"/>
      <c r="R29" s="616"/>
      <c r="S29" s="9"/>
      <c r="T29" s="9"/>
      <c r="U29" s="9"/>
      <c r="V29" s="9"/>
      <c r="W29" s="616"/>
      <c r="X29" s="9"/>
      <c r="Y29" s="9"/>
      <c r="Z29" s="9"/>
      <c r="AA29" s="9"/>
      <c r="AB29" s="616"/>
      <c r="AC29" s="9"/>
      <c r="AD29" s="9"/>
      <c r="AE29" s="9"/>
      <c r="AF29" s="9"/>
      <c r="AG29" s="616"/>
      <c r="AH29" s="9"/>
      <c r="AI29" s="9"/>
      <c r="AJ29" s="9"/>
      <c r="AK29" s="9"/>
      <c r="AL29" s="616"/>
      <c r="AM29" s="9"/>
      <c r="AN29" s="9"/>
      <c r="AO29" s="9"/>
      <c r="AP29" s="9"/>
      <c r="AQ29" s="616"/>
      <c r="AR29" s="9"/>
      <c r="AS29" s="9"/>
      <c r="AT29" s="9"/>
      <c r="AU29" s="9"/>
      <c r="AV29" s="616"/>
      <c r="AW29" s="9"/>
      <c r="AX29" s="9"/>
      <c r="AY29" s="9"/>
      <c r="AZ29" s="9"/>
      <c r="BA29" s="616"/>
      <c r="BB29" s="9"/>
      <c r="BC29" s="9"/>
      <c r="BD29" s="9"/>
      <c r="BE29" s="9"/>
      <c r="BF29" s="616"/>
      <c r="BG29" s="9"/>
      <c r="BH29" s="9"/>
      <c r="BI29" s="9"/>
      <c r="BJ29" s="9"/>
    </row>
    <row r="30" spans="2:67" x14ac:dyDescent="0.2">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7"/>
      <c r="AQ30" s="677"/>
      <c r="AR30" s="677"/>
      <c r="AS30" s="677"/>
      <c r="AT30" s="677"/>
      <c r="AU30" s="677"/>
      <c r="AV30" s="677"/>
      <c r="AW30" s="677"/>
      <c r="AX30" s="677"/>
      <c r="AY30" s="677"/>
      <c r="AZ30" s="677"/>
      <c r="BA30" s="677"/>
      <c r="BB30" s="677"/>
      <c r="BC30" s="677"/>
      <c r="BD30" s="677"/>
      <c r="BE30" s="677"/>
      <c r="BF30" s="677"/>
      <c r="BG30" s="677"/>
      <c r="BH30" s="677"/>
      <c r="BI30" s="677"/>
      <c r="BJ30" s="677"/>
      <c r="BK30" s="677"/>
      <c r="BL30" s="677"/>
      <c r="BM30" s="677"/>
      <c r="BN30" s="677"/>
      <c r="BO30" s="677"/>
    </row>
    <row r="32" spans="2:67" x14ac:dyDescent="0.2">
      <c r="V32" s="677"/>
    </row>
    <row r="51" spans="2:2" x14ac:dyDescent="0.2">
      <c r="B51" s="688"/>
    </row>
  </sheetData>
  <mergeCells count="14">
    <mergeCell ref="W5:AA6"/>
    <mergeCell ref="B5:B7"/>
    <mergeCell ref="C5:G6"/>
    <mergeCell ref="H5:L6"/>
    <mergeCell ref="M5:Q6"/>
    <mergeCell ref="R5:V6"/>
    <mergeCell ref="BF5:BJ6"/>
    <mergeCell ref="BK5:BO6"/>
    <mergeCell ref="AB5:AF6"/>
    <mergeCell ref="AG5:AK6"/>
    <mergeCell ref="AL5:AP6"/>
    <mergeCell ref="AQ5:AU6"/>
    <mergeCell ref="AV5:AZ6"/>
    <mergeCell ref="BA5:BE6"/>
  </mergeCells>
  <hyperlinks>
    <hyperlink ref="BP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Q16"/>
  <sheetViews>
    <sheetView showGridLines="0" zoomScale="90" zoomScaleNormal="90" workbookViewId="0"/>
  </sheetViews>
  <sheetFormatPr baseColWidth="10" defaultRowHeight="15" x14ac:dyDescent="0.25"/>
  <cols>
    <col min="1" max="1" width="6.7109375" customWidth="1"/>
    <col min="2" max="2" width="27.5703125" customWidth="1"/>
    <col min="3" max="3" width="21.5703125" customWidth="1"/>
    <col min="16" max="16" width="12.140625" bestFit="1" customWidth="1"/>
  </cols>
  <sheetData>
    <row r="2" spans="2:17" ht="15.75" x14ac:dyDescent="0.25">
      <c r="B2" s="1382" t="s">
        <v>789</v>
      </c>
      <c r="C2" s="1382"/>
      <c r="D2" s="1382"/>
      <c r="E2" s="1382"/>
      <c r="F2" s="1382"/>
      <c r="G2" s="1382"/>
      <c r="H2" s="1382"/>
      <c r="I2" s="1382"/>
      <c r="J2" s="1382"/>
      <c r="K2" s="1382"/>
      <c r="L2" s="1382"/>
      <c r="M2" s="1382"/>
      <c r="N2" s="1382"/>
      <c r="O2" s="1382"/>
      <c r="P2" s="1382"/>
    </row>
    <row r="3" spans="2:17" ht="15.75" customHeight="1" x14ac:dyDescent="0.25">
      <c r="B3" s="1382" t="s">
        <v>13</v>
      </c>
      <c r="C3" s="1382"/>
      <c r="D3" s="1382"/>
      <c r="E3" s="1382"/>
      <c r="F3" s="1382"/>
      <c r="G3" s="1382"/>
      <c r="H3" s="1382"/>
      <c r="I3" s="1382"/>
      <c r="J3" s="1382"/>
      <c r="K3" s="1382"/>
      <c r="L3" s="1382"/>
      <c r="M3" s="1382"/>
      <c r="N3" s="1382"/>
      <c r="O3" s="1382"/>
      <c r="P3" s="1382"/>
      <c r="Q3" s="896" t="s">
        <v>1059</v>
      </c>
    </row>
    <row r="4" spans="2:17" x14ac:dyDescent="0.25">
      <c r="B4" s="593"/>
      <c r="C4" s="593"/>
      <c r="D4" s="593"/>
      <c r="E4" s="593"/>
      <c r="F4" s="593"/>
      <c r="G4" s="593"/>
      <c r="H4" s="593"/>
      <c r="I4" s="593"/>
    </row>
    <row r="5" spans="2:17" x14ac:dyDescent="0.25">
      <c r="B5" s="1221" t="s">
        <v>746</v>
      </c>
      <c r="C5" s="1222"/>
      <c r="D5" s="1223" t="s">
        <v>747</v>
      </c>
      <c r="E5" s="1223" t="s">
        <v>748</v>
      </c>
      <c r="F5" s="1223" t="s">
        <v>749</v>
      </c>
      <c r="G5" s="1223" t="s">
        <v>750</v>
      </c>
      <c r="H5" s="1223" t="s">
        <v>751</v>
      </c>
      <c r="I5" s="1223" t="s">
        <v>752</v>
      </c>
      <c r="J5" s="1223" t="s">
        <v>753</v>
      </c>
      <c r="K5" s="1223" t="s">
        <v>754</v>
      </c>
      <c r="L5" s="1223" t="s">
        <v>755</v>
      </c>
      <c r="M5" s="1223" t="s">
        <v>756</v>
      </c>
      <c r="N5" s="1223" t="s">
        <v>757</v>
      </c>
      <c r="O5" s="1223" t="s">
        <v>758</v>
      </c>
      <c r="P5" s="1223" t="s">
        <v>40</v>
      </c>
    </row>
    <row r="6" spans="2:17" ht="22.5" customHeight="1" x14ac:dyDescent="0.25">
      <c r="B6" s="1384" t="s">
        <v>759</v>
      </c>
      <c r="C6" s="594" t="s">
        <v>27</v>
      </c>
      <c r="D6" s="598">
        <v>112647</v>
      </c>
      <c r="E6" s="598">
        <v>98275</v>
      </c>
      <c r="F6" s="598">
        <v>129569</v>
      </c>
      <c r="G6" s="598">
        <v>117507</v>
      </c>
      <c r="H6" s="598">
        <v>156426</v>
      </c>
      <c r="I6" s="598">
        <v>171331</v>
      </c>
      <c r="J6" s="598">
        <v>148038</v>
      </c>
      <c r="K6" s="598">
        <v>151661</v>
      </c>
      <c r="L6" s="598">
        <v>130405</v>
      </c>
      <c r="M6" s="598">
        <v>141588</v>
      </c>
      <c r="N6" s="598">
        <v>137453</v>
      </c>
      <c r="O6" s="598">
        <v>124232</v>
      </c>
      <c r="P6" s="598">
        <v>1619132</v>
      </c>
    </row>
    <row r="7" spans="2:17" x14ac:dyDescent="0.25">
      <c r="B7" s="1385"/>
      <c r="C7" s="596" t="s">
        <v>790</v>
      </c>
      <c r="D7" s="599">
        <v>109920</v>
      </c>
      <c r="E7" s="599">
        <v>95830</v>
      </c>
      <c r="F7" s="599">
        <v>126599</v>
      </c>
      <c r="G7" s="599">
        <v>114891</v>
      </c>
      <c r="H7" s="599">
        <v>153395</v>
      </c>
      <c r="I7" s="599">
        <v>168364</v>
      </c>
      <c r="J7" s="599">
        <v>145143</v>
      </c>
      <c r="K7" s="599">
        <v>148427</v>
      </c>
      <c r="L7" s="599">
        <v>127559</v>
      </c>
      <c r="M7" s="599">
        <v>138649</v>
      </c>
      <c r="N7" s="599">
        <v>134525</v>
      </c>
      <c r="O7" s="599">
        <v>121371</v>
      </c>
      <c r="P7" s="598">
        <v>1584673</v>
      </c>
    </row>
    <row r="8" spans="2:17" x14ac:dyDescent="0.25">
      <c r="B8" s="1385"/>
      <c r="C8" s="596" t="s">
        <v>791</v>
      </c>
      <c r="D8" s="599">
        <v>358</v>
      </c>
      <c r="E8" s="599">
        <v>209</v>
      </c>
      <c r="F8" s="599">
        <v>408</v>
      </c>
      <c r="G8" s="599">
        <v>355</v>
      </c>
      <c r="H8" s="599">
        <v>471</v>
      </c>
      <c r="I8" s="599">
        <v>435</v>
      </c>
      <c r="J8" s="599">
        <v>417</v>
      </c>
      <c r="K8" s="599">
        <v>451</v>
      </c>
      <c r="L8" s="599">
        <v>401</v>
      </c>
      <c r="M8" s="599">
        <v>383</v>
      </c>
      <c r="N8" s="599">
        <v>431</v>
      </c>
      <c r="O8" s="599">
        <v>376</v>
      </c>
      <c r="P8" s="598">
        <v>4695</v>
      </c>
    </row>
    <row r="9" spans="2:17" x14ac:dyDescent="0.25">
      <c r="B9" s="1386"/>
      <c r="C9" s="596" t="s">
        <v>792</v>
      </c>
      <c r="D9" s="599">
        <v>2369</v>
      </c>
      <c r="E9" s="599">
        <v>2236</v>
      </c>
      <c r="F9" s="599">
        <v>2562</v>
      </c>
      <c r="G9" s="599">
        <v>2261</v>
      </c>
      <c r="H9" s="599">
        <v>2560</v>
      </c>
      <c r="I9" s="599">
        <v>2532</v>
      </c>
      <c r="J9" s="599">
        <v>2478</v>
      </c>
      <c r="K9" s="599">
        <v>2783</v>
      </c>
      <c r="L9" s="599">
        <v>2445</v>
      </c>
      <c r="M9" s="599">
        <v>2556</v>
      </c>
      <c r="N9" s="599">
        <v>2497</v>
      </c>
      <c r="O9" s="599">
        <v>2485</v>
      </c>
      <c r="P9" s="598">
        <v>29764</v>
      </c>
    </row>
    <row r="10" spans="2:17" ht="15" customHeight="1" x14ac:dyDescent="0.25">
      <c r="B10" s="1384" t="s">
        <v>763</v>
      </c>
      <c r="C10" s="594" t="s">
        <v>27</v>
      </c>
      <c r="D10" s="598">
        <v>66084</v>
      </c>
      <c r="E10" s="598">
        <v>52810</v>
      </c>
      <c r="F10" s="598">
        <v>77668</v>
      </c>
      <c r="G10" s="598">
        <v>73035</v>
      </c>
      <c r="H10" s="598">
        <v>98524</v>
      </c>
      <c r="I10" s="598">
        <v>110185</v>
      </c>
      <c r="J10" s="598">
        <v>90095</v>
      </c>
      <c r="K10" s="598">
        <v>92867</v>
      </c>
      <c r="L10" s="598">
        <v>77181</v>
      </c>
      <c r="M10" s="598">
        <v>83646</v>
      </c>
      <c r="N10" s="598">
        <v>82707</v>
      </c>
      <c r="O10" s="598">
        <v>70939</v>
      </c>
      <c r="P10" s="598">
        <v>975741</v>
      </c>
    </row>
    <row r="11" spans="2:17" x14ac:dyDescent="0.25">
      <c r="B11" s="1385"/>
      <c r="C11" s="596" t="s">
        <v>790</v>
      </c>
      <c r="D11" s="599">
        <v>65346</v>
      </c>
      <c r="E11" s="599">
        <v>52129</v>
      </c>
      <c r="F11" s="599">
        <v>76903</v>
      </c>
      <c r="G11" s="599">
        <v>72318</v>
      </c>
      <c r="H11" s="599">
        <v>97737</v>
      </c>
      <c r="I11" s="599">
        <v>109413</v>
      </c>
      <c r="J11" s="599">
        <v>89277</v>
      </c>
      <c r="K11" s="599">
        <v>92034</v>
      </c>
      <c r="L11" s="599">
        <v>76477</v>
      </c>
      <c r="M11" s="599">
        <v>82925</v>
      </c>
      <c r="N11" s="599">
        <v>81851</v>
      </c>
      <c r="O11" s="599">
        <v>70198</v>
      </c>
      <c r="P11" s="598">
        <v>966608</v>
      </c>
    </row>
    <row r="12" spans="2:17" x14ac:dyDescent="0.25">
      <c r="B12" s="1385"/>
      <c r="C12" s="596" t="s">
        <v>791</v>
      </c>
      <c r="D12" s="599">
        <v>250</v>
      </c>
      <c r="E12" s="599">
        <v>166</v>
      </c>
      <c r="F12" s="599">
        <v>263</v>
      </c>
      <c r="G12" s="599">
        <v>216</v>
      </c>
      <c r="H12" s="599">
        <v>285</v>
      </c>
      <c r="I12" s="599">
        <v>311</v>
      </c>
      <c r="J12" s="599">
        <v>277</v>
      </c>
      <c r="K12" s="599">
        <v>334</v>
      </c>
      <c r="L12" s="599">
        <v>225</v>
      </c>
      <c r="M12" s="599">
        <v>260</v>
      </c>
      <c r="N12" s="599">
        <v>320</v>
      </c>
      <c r="O12" s="599">
        <v>267</v>
      </c>
      <c r="P12" s="598">
        <v>3174</v>
      </c>
    </row>
    <row r="13" spans="2:17" x14ac:dyDescent="0.25">
      <c r="B13" s="1386"/>
      <c r="C13" s="596" t="s">
        <v>792</v>
      </c>
      <c r="D13" s="599">
        <v>488</v>
      </c>
      <c r="E13" s="599">
        <v>515</v>
      </c>
      <c r="F13" s="599">
        <v>502</v>
      </c>
      <c r="G13" s="599">
        <v>501</v>
      </c>
      <c r="H13" s="599">
        <v>502</v>
      </c>
      <c r="I13" s="599">
        <v>461</v>
      </c>
      <c r="J13" s="599">
        <v>541</v>
      </c>
      <c r="K13" s="599">
        <v>499</v>
      </c>
      <c r="L13" s="599">
        <v>479</v>
      </c>
      <c r="M13" s="599">
        <v>461</v>
      </c>
      <c r="N13" s="599">
        <v>536</v>
      </c>
      <c r="O13" s="599">
        <v>474</v>
      </c>
      <c r="P13" s="598">
        <v>5959</v>
      </c>
    </row>
    <row r="14" spans="2:17" x14ac:dyDescent="0.25">
      <c r="B14" s="1224" t="s">
        <v>40</v>
      </c>
      <c r="C14" s="1215"/>
      <c r="D14" s="1217">
        <v>178731</v>
      </c>
      <c r="E14" s="1217">
        <v>151085</v>
      </c>
      <c r="F14" s="1217">
        <v>207237</v>
      </c>
      <c r="G14" s="1217">
        <v>190542</v>
      </c>
      <c r="H14" s="1217">
        <v>254950</v>
      </c>
      <c r="I14" s="1217">
        <v>281516</v>
      </c>
      <c r="J14" s="1217">
        <v>238133</v>
      </c>
      <c r="K14" s="1217">
        <v>244528</v>
      </c>
      <c r="L14" s="1217">
        <v>207586</v>
      </c>
      <c r="M14" s="1217">
        <v>225234</v>
      </c>
      <c r="N14" s="1217">
        <v>220160</v>
      </c>
      <c r="O14" s="1217">
        <v>195171</v>
      </c>
      <c r="P14" s="1217">
        <v>2594873</v>
      </c>
    </row>
    <row r="15" spans="2:17" x14ac:dyDescent="0.25">
      <c r="B15" s="1395" t="s">
        <v>764</v>
      </c>
      <c r="C15" s="1395"/>
      <c r="D15" s="1395"/>
      <c r="E15" s="1395"/>
      <c r="F15" s="1395"/>
      <c r="G15" s="1395"/>
      <c r="H15" s="1395"/>
      <c r="I15" s="1395"/>
      <c r="J15" s="1395"/>
      <c r="K15" s="1395"/>
      <c r="L15" s="1395"/>
      <c r="M15" s="1395"/>
      <c r="N15" s="1395"/>
      <c r="O15" s="1395"/>
      <c r="P15" s="1395"/>
    </row>
    <row r="16" spans="2:17" ht="15.75" customHeight="1" x14ac:dyDescent="0.25"/>
  </sheetData>
  <mergeCells count="5">
    <mergeCell ref="B2:P2"/>
    <mergeCell ref="B3:P3"/>
    <mergeCell ref="B6:B9"/>
    <mergeCell ref="B10:B13"/>
    <mergeCell ref="B15:P15"/>
  </mergeCells>
  <hyperlinks>
    <hyperlink ref="Q3" location="Índice!A1" display="Volver"/>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BO51"/>
  <sheetViews>
    <sheetView showGridLines="0" zoomScale="90" zoomScaleNormal="90" workbookViewId="0"/>
  </sheetViews>
  <sheetFormatPr baseColWidth="10" defaultRowHeight="12.75" x14ac:dyDescent="0.2"/>
  <cols>
    <col min="1" max="1" width="6.7109375" style="690" customWidth="1"/>
    <col min="2" max="2" width="31.140625" style="693" customWidth="1"/>
    <col min="3" max="16384" width="11.42578125" style="690"/>
  </cols>
  <sheetData>
    <row r="2" spans="1:67" ht="18" x14ac:dyDescent="0.2">
      <c r="A2" s="13"/>
      <c r="B2" s="689" t="s">
        <v>854</v>
      </c>
      <c r="C2" s="640"/>
      <c r="D2" s="641"/>
      <c r="E2" s="641"/>
      <c r="F2" s="641"/>
      <c r="G2" s="641"/>
      <c r="H2" s="626"/>
      <c r="I2" s="626"/>
      <c r="J2" s="626"/>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BO2" s="896" t="s">
        <v>1059</v>
      </c>
    </row>
    <row r="3" spans="1:67" ht="18" x14ac:dyDescent="0.2">
      <c r="A3" s="13"/>
      <c r="B3" s="639" t="s">
        <v>851</v>
      </c>
      <c r="C3" s="640"/>
      <c r="D3" s="641"/>
      <c r="E3" s="641"/>
      <c r="F3" s="641"/>
      <c r="G3" s="641"/>
      <c r="H3" s="626"/>
      <c r="I3" s="626"/>
      <c r="J3" s="626"/>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67" ht="15.75" x14ac:dyDescent="0.25">
      <c r="A4" s="13"/>
      <c r="B4" s="642" t="s">
        <v>13</v>
      </c>
      <c r="C4" s="18"/>
      <c r="D4" s="643"/>
      <c r="E4" s="643"/>
      <c r="F4" s="643"/>
      <c r="G4" s="643"/>
      <c r="H4" s="626"/>
      <c r="I4" s="626"/>
      <c r="J4" s="626"/>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67" x14ac:dyDescent="0.2">
      <c r="A5" s="649"/>
      <c r="B5" s="644"/>
      <c r="C5" s="644"/>
      <c r="D5" s="668"/>
      <c r="E5" s="645"/>
      <c r="F5" s="646"/>
      <c r="G5" s="646"/>
      <c r="H5" s="646"/>
      <c r="I5" s="646"/>
      <c r="J5" s="646"/>
      <c r="K5" s="647"/>
      <c r="L5" s="647"/>
      <c r="M5" s="648"/>
      <c r="N5" s="648"/>
      <c r="O5" s="648"/>
      <c r="P5" s="648"/>
      <c r="Q5" s="648"/>
      <c r="R5" s="648"/>
      <c r="S5" s="648"/>
      <c r="T5" s="648"/>
      <c r="U5" s="648"/>
      <c r="V5" s="648"/>
      <c r="W5" s="648"/>
      <c r="X5" s="648"/>
      <c r="Y5" s="648"/>
      <c r="Z5" s="648"/>
      <c r="AA5" s="648"/>
      <c r="AB5" s="648"/>
      <c r="AC5" s="648"/>
      <c r="AD5" s="648"/>
      <c r="AE5" s="648"/>
      <c r="AF5" s="648"/>
      <c r="AG5" s="648"/>
      <c r="AH5" s="648"/>
      <c r="AI5" s="649"/>
      <c r="AJ5" s="649"/>
      <c r="AK5" s="649"/>
      <c r="AL5" s="649"/>
      <c r="AM5" s="649"/>
      <c r="AN5" s="649"/>
      <c r="AO5" s="649"/>
    </row>
    <row r="6" spans="1:67" x14ac:dyDescent="0.2">
      <c r="A6" s="13"/>
      <c r="B6" s="1293" t="s">
        <v>46</v>
      </c>
      <c r="C6" s="1287" t="s">
        <v>14</v>
      </c>
      <c r="D6" s="1288"/>
      <c r="E6" s="1288"/>
      <c r="F6" s="1288"/>
      <c r="G6" s="1289"/>
      <c r="H6" s="1287" t="s">
        <v>15</v>
      </c>
      <c r="I6" s="1288"/>
      <c r="J6" s="1288"/>
      <c r="K6" s="1288"/>
      <c r="L6" s="1289"/>
      <c r="M6" s="1288" t="s">
        <v>16</v>
      </c>
      <c r="N6" s="1288"/>
      <c r="O6" s="1288"/>
      <c r="P6" s="1288"/>
      <c r="Q6" s="1288"/>
      <c r="R6" s="1287" t="s">
        <v>17</v>
      </c>
      <c r="S6" s="1288"/>
      <c r="T6" s="1288"/>
      <c r="U6" s="1288"/>
      <c r="V6" s="1289"/>
      <c r="W6" s="1288" t="s">
        <v>18</v>
      </c>
      <c r="X6" s="1288"/>
      <c r="Y6" s="1288"/>
      <c r="Z6" s="1288"/>
      <c r="AA6" s="1288"/>
      <c r="AB6" s="1287" t="s">
        <v>19</v>
      </c>
      <c r="AC6" s="1288"/>
      <c r="AD6" s="1288"/>
      <c r="AE6" s="1288"/>
      <c r="AF6" s="1289"/>
      <c r="AG6" s="1288" t="s">
        <v>20</v>
      </c>
      <c r="AH6" s="1288"/>
      <c r="AI6" s="1288"/>
      <c r="AJ6" s="1288"/>
      <c r="AK6" s="1288"/>
      <c r="AL6" s="1287" t="s">
        <v>21</v>
      </c>
      <c r="AM6" s="1288"/>
      <c r="AN6" s="1288"/>
      <c r="AO6" s="1288"/>
      <c r="AP6" s="1289"/>
      <c r="AQ6" s="1288" t="s">
        <v>22</v>
      </c>
      <c r="AR6" s="1288"/>
      <c r="AS6" s="1288"/>
      <c r="AT6" s="1288"/>
      <c r="AU6" s="1288"/>
      <c r="AV6" s="1288" t="s">
        <v>23</v>
      </c>
      <c r="AW6" s="1288"/>
      <c r="AX6" s="1288"/>
      <c r="AY6" s="1288"/>
      <c r="AZ6" s="1288"/>
      <c r="BA6" s="1288" t="s">
        <v>24</v>
      </c>
      <c r="BB6" s="1288"/>
      <c r="BC6" s="1288"/>
      <c r="BD6" s="1288"/>
      <c r="BE6" s="1288"/>
      <c r="BF6" s="1287" t="s">
        <v>25</v>
      </c>
      <c r="BG6" s="1288"/>
      <c r="BH6" s="1288"/>
      <c r="BI6" s="1288"/>
      <c r="BJ6" s="1289"/>
      <c r="BK6" s="1288" t="s">
        <v>26</v>
      </c>
      <c r="BL6" s="1288"/>
      <c r="BM6" s="1288"/>
      <c r="BN6" s="1288"/>
      <c r="BO6" s="1288"/>
    </row>
    <row r="7" spans="1:67" x14ac:dyDescent="0.2">
      <c r="A7" s="3"/>
      <c r="B7" s="1294"/>
      <c r="C7" s="1290"/>
      <c r="D7" s="1291"/>
      <c r="E7" s="1291"/>
      <c r="F7" s="1291"/>
      <c r="G7" s="1292"/>
      <c r="H7" s="1290"/>
      <c r="I7" s="1291"/>
      <c r="J7" s="1291"/>
      <c r="K7" s="1291"/>
      <c r="L7" s="1292"/>
      <c r="M7" s="1291"/>
      <c r="N7" s="1291"/>
      <c r="O7" s="1291"/>
      <c r="P7" s="1291"/>
      <c r="Q7" s="1291"/>
      <c r="R7" s="1290"/>
      <c r="S7" s="1291"/>
      <c r="T7" s="1291"/>
      <c r="U7" s="1291"/>
      <c r="V7" s="1292"/>
      <c r="W7" s="1291"/>
      <c r="X7" s="1291"/>
      <c r="Y7" s="1291"/>
      <c r="Z7" s="1291"/>
      <c r="AA7" s="1291"/>
      <c r="AB7" s="1290"/>
      <c r="AC7" s="1291"/>
      <c r="AD7" s="1291"/>
      <c r="AE7" s="1291"/>
      <c r="AF7" s="1292"/>
      <c r="AG7" s="1291"/>
      <c r="AH7" s="1291"/>
      <c r="AI7" s="1291"/>
      <c r="AJ7" s="1291"/>
      <c r="AK7" s="1291"/>
      <c r="AL7" s="1290"/>
      <c r="AM7" s="1291"/>
      <c r="AN7" s="1291"/>
      <c r="AO7" s="1291"/>
      <c r="AP7" s="1292"/>
      <c r="AQ7" s="1291"/>
      <c r="AR7" s="1291"/>
      <c r="AS7" s="1291"/>
      <c r="AT7" s="1291"/>
      <c r="AU7" s="1291"/>
      <c r="AV7" s="1291"/>
      <c r="AW7" s="1291"/>
      <c r="AX7" s="1291"/>
      <c r="AY7" s="1291"/>
      <c r="AZ7" s="1291"/>
      <c r="BA7" s="1291"/>
      <c r="BB7" s="1291"/>
      <c r="BC7" s="1291"/>
      <c r="BD7" s="1291"/>
      <c r="BE7" s="1291"/>
      <c r="BF7" s="1290"/>
      <c r="BG7" s="1291"/>
      <c r="BH7" s="1291"/>
      <c r="BI7" s="1291"/>
      <c r="BJ7" s="1292"/>
      <c r="BK7" s="1291"/>
      <c r="BL7" s="1291"/>
      <c r="BM7" s="1291"/>
      <c r="BN7" s="1291"/>
      <c r="BO7" s="1291"/>
    </row>
    <row r="8" spans="1:67" x14ac:dyDescent="0.2">
      <c r="A8" s="3"/>
      <c r="B8" s="1286"/>
      <c r="C8" s="686" t="s">
        <v>822</v>
      </c>
      <c r="D8" s="686" t="s">
        <v>823</v>
      </c>
      <c r="E8" s="686" t="s">
        <v>806</v>
      </c>
      <c r="F8" s="686" t="s">
        <v>855</v>
      </c>
      <c r="G8" s="686" t="s">
        <v>40</v>
      </c>
      <c r="H8" s="691" t="s">
        <v>822</v>
      </c>
      <c r="I8" s="686" t="s">
        <v>823</v>
      </c>
      <c r="J8" s="686" t="s">
        <v>806</v>
      </c>
      <c r="K8" s="686" t="s">
        <v>855</v>
      </c>
      <c r="L8" s="686" t="s">
        <v>40</v>
      </c>
      <c r="M8" s="670" t="s">
        <v>822</v>
      </c>
      <c r="N8" s="671" t="s">
        <v>823</v>
      </c>
      <c r="O8" s="671" t="s">
        <v>806</v>
      </c>
      <c r="P8" s="686" t="s">
        <v>855</v>
      </c>
      <c r="Q8" s="687" t="s">
        <v>40</v>
      </c>
      <c r="R8" s="670" t="s">
        <v>822</v>
      </c>
      <c r="S8" s="671" t="s">
        <v>823</v>
      </c>
      <c r="T8" s="671" t="s">
        <v>806</v>
      </c>
      <c r="U8" s="686" t="s">
        <v>855</v>
      </c>
      <c r="V8" s="687" t="s">
        <v>40</v>
      </c>
      <c r="W8" s="670" t="s">
        <v>822</v>
      </c>
      <c r="X8" s="671" t="s">
        <v>823</v>
      </c>
      <c r="Y8" s="671" t="s">
        <v>806</v>
      </c>
      <c r="Z8" s="686" t="s">
        <v>855</v>
      </c>
      <c r="AA8" s="687" t="s">
        <v>40</v>
      </c>
      <c r="AB8" s="670" t="s">
        <v>822</v>
      </c>
      <c r="AC8" s="671" t="s">
        <v>823</v>
      </c>
      <c r="AD8" s="671" t="s">
        <v>806</v>
      </c>
      <c r="AE8" s="686" t="s">
        <v>855</v>
      </c>
      <c r="AF8" s="687" t="s">
        <v>40</v>
      </c>
      <c r="AG8" s="670" t="s">
        <v>822</v>
      </c>
      <c r="AH8" s="671" t="s">
        <v>823</v>
      </c>
      <c r="AI8" s="671" t="s">
        <v>806</v>
      </c>
      <c r="AJ8" s="686" t="s">
        <v>855</v>
      </c>
      <c r="AK8" s="687" t="s">
        <v>40</v>
      </c>
      <c r="AL8" s="670" t="s">
        <v>822</v>
      </c>
      <c r="AM8" s="671" t="s">
        <v>823</v>
      </c>
      <c r="AN8" s="671" t="s">
        <v>806</v>
      </c>
      <c r="AO8" s="686" t="s">
        <v>855</v>
      </c>
      <c r="AP8" s="687" t="s">
        <v>40</v>
      </c>
      <c r="AQ8" s="670" t="s">
        <v>822</v>
      </c>
      <c r="AR8" s="671" t="s">
        <v>823</v>
      </c>
      <c r="AS8" s="671" t="s">
        <v>806</v>
      </c>
      <c r="AT8" s="686" t="s">
        <v>855</v>
      </c>
      <c r="AU8" s="687" t="s">
        <v>40</v>
      </c>
      <c r="AV8" s="670" t="s">
        <v>822</v>
      </c>
      <c r="AW8" s="671" t="s">
        <v>823</v>
      </c>
      <c r="AX8" s="671" t="s">
        <v>806</v>
      </c>
      <c r="AY8" s="686" t="s">
        <v>855</v>
      </c>
      <c r="AZ8" s="687" t="s">
        <v>40</v>
      </c>
      <c r="BA8" s="670" t="s">
        <v>822</v>
      </c>
      <c r="BB8" s="671" t="s">
        <v>823</v>
      </c>
      <c r="BC8" s="671" t="s">
        <v>806</v>
      </c>
      <c r="BD8" s="686" t="s">
        <v>855</v>
      </c>
      <c r="BE8" s="687" t="s">
        <v>40</v>
      </c>
      <c r="BF8" s="670" t="s">
        <v>822</v>
      </c>
      <c r="BG8" s="671" t="s">
        <v>823</v>
      </c>
      <c r="BH8" s="671" t="s">
        <v>806</v>
      </c>
      <c r="BI8" s="686" t="s">
        <v>855</v>
      </c>
      <c r="BJ8" s="687" t="s">
        <v>40</v>
      </c>
      <c r="BK8" s="670" t="s">
        <v>822</v>
      </c>
      <c r="BL8" s="671" t="s">
        <v>823</v>
      </c>
      <c r="BM8" s="671" t="s">
        <v>806</v>
      </c>
      <c r="BN8" s="686" t="s">
        <v>855</v>
      </c>
      <c r="BO8" s="1181" t="s">
        <v>40</v>
      </c>
    </row>
    <row r="9" spans="1:67" x14ac:dyDescent="0.2">
      <c r="A9" s="3"/>
      <c r="B9" s="1162" t="s">
        <v>47</v>
      </c>
      <c r="C9" s="653">
        <v>13520</v>
      </c>
      <c r="D9" s="654">
        <v>10600</v>
      </c>
      <c r="E9" s="654">
        <v>3126</v>
      </c>
      <c r="F9" s="654">
        <v>9588</v>
      </c>
      <c r="G9" s="655">
        <v>36834</v>
      </c>
      <c r="H9" s="653">
        <v>13481</v>
      </c>
      <c r="I9" s="654">
        <v>10562</v>
      </c>
      <c r="J9" s="654">
        <v>3150</v>
      </c>
      <c r="K9" s="654">
        <v>9781</v>
      </c>
      <c r="L9" s="655">
        <v>36974</v>
      </c>
      <c r="M9" s="653">
        <v>14067</v>
      </c>
      <c r="N9" s="654">
        <v>11243</v>
      </c>
      <c r="O9" s="654">
        <v>3117</v>
      </c>
      <c r="P9" s="654">
        <v>9850</v>
      </c>
      <c r="Q9" s="655">
        <v>38277</v>
      </c>
      <c r="R9" s="653">
        <v>13989</v>
      </c>
      <c r="S9" s="654">
        <v>11388</v>
      </c>
      <c r="T9" s="654">
        <v>3230</v>
      </c>
      <c r="U9" s="654">
        <v>9968</v>
      </c>
      <c r="V9" s="655">
        <v>38575</v>
      </c>
      <c r="W9" s="653">
        <v>14313</v>
      </c>
      <c r="X9" s="654">
        <v>11549</v>
      </c>
      <c r="Y9" s="654">
        <v>3019</v>
      </c>
      <c r="Z9" s="654">
        <v>9830</v>
      </c>
      <c r="AA9" s="655">
        <v>38711</v>
      </c>
      <c r="AB9" s="653">
        <v>14210</v>
      </c>
      <c r="AC9" s="654">
        <v>11957</v>
      </c>
      <c r="AD9" s="654">
        <v>2952</v>
      </c>
      <c r="AE9" s="654">
        <v>9898</v>
      </c>
      <c r="AF9" s="655">
        <v>39017</v>
      </c>
      <c r="AG9" s="653">
        <v>13230</v>
      </c>
      <c r="AH9" s="654">
        <v>12424</v>
      </c>
      <c r="AI9" s="654">
        <v>3367</v>
      </c>
      <c r="AJ9" s="654">
        <v>10039</v>
      </c>
      <c r="AK9" s="655">
        <v>39060</v>
      </c>
      <c r="AL9" s="653">
        <v>13150</v>
      </c>
      <c r="AM9" s="654">
        <v>12351</v>
      </c>
      <c r="AN9" s="654">
        <v>3350</v>
      </c>
      <c r="AO9" s="654">
        <v>10341</v>
      </c>
      <c r="AP9" s="655">
        <v>39192</v>
      </c>
      <c r="AQ9" s="653">
        <v>13086</v>
      </c>
      <c r="AR9" s="654">
        <v>12596</v>
      </c>
      <c r="AS9" s="654">
        <v>3351</v>
      </c>
      <c r="AT9" s="654">
        <v>10354</v>
      </c>
      <c r="AU9" s="655">
        <v>39387</v>
      </c>
      <c r="AV9" s="653">
        <v>13167</v>
      </c>
      <c r="AW9" s="654">
        <v>12666</v>
      </c>
      <c r="AX9" s="654">
        <v>3370</v>
      </c>
      <c r="AY9" s="654">
        <v>10417</v>
      </c>
      <c r="AZ9" s="655">
        <v>39620</v>
      </c>
      <c r="BA9" s="653">
        <v>12806</v>
      </c>
      <c r="BB9" s="654">
        <v>12661</v>
      </c>
      <c r="BC9" s="654">
        <v>3335</v>
      </c>
      <c r="BD9" s="654">
        <v>10384</v>
      </c>
      <c r="BE9" s="655">
        <v>39186</v>
      </c>
      <c r="BF9" s="653">
        <v>12973</v>
      </c>
      <c r="BG9" s="654">
        <v>12635</v>
      </c>
      <c r="BH9" s="654">
        <v>3383</v>
      </c>
      <c r="BI9" s="654">
        <v>10315</v>
      </c>
      <c r="BJ9" s="655">
        <v>39306</v>
      </c>
      <c r="BK9" s="656">
        <v>13499.333333333334</v>
      </c>
      <c r="BL9" s="657">
        <v>11886</v>
      </c>
      <c r="BM9" s="657">
        <v>3229.1666666666665</v>
      </c>
      <c r="BN9" s="657">
        <v>10063.75</v>
      </c>
      <c r="BO9" s="1174">
        <v>38678.25</v>
      </c>
    </row>
    <row r="10" spans="1:67" x14ac:dyDescent="0.2">
      <c r="A10" s="3"/>
      <c r="B10" s="1163" t="s">
        <v>48</v>
      </c>
      <c r="C10" s="658">
        <v>14878</v>
      </c>
      <c r="D10" s="659">
        <v>30497</v>
      </c>
      <c r="E10" s="659">
        <v>2717</v>
      </c>
      <c r="F10" s="659">
        <v>16936</v>
      </c>
      <c r="G10" s="655">
        <v>65028</v>
      </c>
      <c r="H10" s="658">
        <v>15114</v>
      </c>
      <c r="I10" s="659">
        <v>30230</v>
      </c>
      <c r="J10" s="659">
        <v>2670</v>
      </c>
      <c r="K10" s="659">
        <v>19044</v>
      </c>
      <c r="L10" s="655">
        <v>67058</v>
      </c>
      <c r="M10" s="658">
        <v>18132</v>
      </c>
      <c r="N10" s="659">
        <v>27482</v>
      </c>
      <c r="O10" s="659">
        <v>2720</v>
      </c>
      <c r="P10" s="659">
        <v>19083</v>
      </c>
      <c r="Q10" s="655">
        <v>67417</v>
      </c>
      <c r="R10" s="658">
        <v>17750</v>
      </c>
      <c r="S10" s="659">
        <v>28051</v>
      </c>
      <c r="T10" s="659">
        <v>2748</v>
      </c>
      <c r="U10" s="659">
        <v>18620</v>
      </c>
      <c r="V10" s="655">
        <v>67169</v>
      </c>
      <c r="W10" s="658">
        <v>17898</v>
      </c>
      <c r="X10" s="659">
        <v>28061</v>
      </c>
      <c r="Y10" s="659">
        <v>2635</v>
      </c>
      <c r="Z10" s="659">
        <v>18573</v>
      </c>
      <c r="AA10" s="655">
        <v>67167</v>
      </c>
      <c r="AB10" s="658">
        <v>18047</v>
      </c>
      <c r="AC10" s="659">
        <v>27856</v>
      </c>
      <c r="AD10" s="659">
        <v>2616</v>
      </c>
      <c r="AE10" s="659">
        <v>18872</v>
      </c>
      <c r="AF10" s="655">
        <v>67391</v>
      </c>
      <c r="AG10" s="658">
        <v>17853</v>
      </c>
      <c r="AH10" s="659">
        <v>28165</v>
      </c>
      <c r="AI10" s="659">
        <v>2564</v>
      </c>
      <c r="AJ10" s="659">
        <v>18524</v>
      </c>
      <c r="AK10" s="655">
        <v>67106</v>
      </c>
      <c r="AL10" s="658">
        <v>17999</v>
      </c>
      <c r="AM10" s="659">
        <v>28185</v>
      </c>
      <c r="AN10" s="659">
        <v>2546</v>
      </c>
      <c r="AO10" s="659">
        <v>18666</v>
      </c>
      <c r="AP10" s="655">
        <v>67396</v>
      </c>
      <c r="AQ10" s="658">
        <v>17992</v>
      </c>
      <c r="AR10" s="659">
        <v>27965</v>
      </c>
      <c r="AS10" s="659">
        <v>2527</v>
      </c>
      <c r="AT10" s="659">
        <v>18730</v>
      </c>
      <c r="AU10" s="655">
        <v>67214</v>
      </c>
      <c r="AV10" s="658">
        <v>18210</v>
      </c>
      <c r="AW10" s="659">
        <v>27820</v>
      </c>
      <c r="AX10" s="659">
        <v>2562</v>
      </c>
      <c r="AY10" s="659">
        <v>18731</v>
      </c>
      <c r="AZ10" s="655">
        <v>67323</v>
      </c>
      <c r="BA10" s="658">
        <v>18318</v>
      </c>
      <c r="BB10" s="659">
        <v>28066</v>
      </c>
      <c r="BC10" s="659">
        <v>2572</v>
      </c>
      <c r="BD10" s="659">
        <v>18941</v>
      </c>
      <c r="BE10" s="655">
        <v>67897</v>
      </c>
      <c r="BF10" s="658">
        <v>18119</v>
      </c>
      <c r="BG10" s="659">
        <v>27757</v>
      </c>
      <c r="BH10" s="659">
        <v>2546</v>
      </c>
      <c r="BI10" s="659">
        <v>18793</v>
      </c>
      <c r="BJ10" s="655">
        <v>67215</v>
      </c>
      <c r="BK10" s="656">
        <v>17525.833333333332</v>
      </c>
      <c r="BL10" s="657">
        <v>28344.583333333332</v>
      </c>
      <c r="BM10" s="657">
        <v>2618.5833333333335</v>
      </c>
      <c r="BN10" s="657">
        <v>18626.083333333332</v>
      </c>
      <c r="BO10" s="1174">
        <v>67115.083333333328</v>
      </c>
    </row>
    <row r="11" spans="1:67" x14ac:dyDescent="0.2">
      <c r="A11" s="3"/>
      <c r="B11" s="1163" t="s">
        <v>49</v>
      </c>
      <c r="C11" s="658">
        <v>42087</v>
      </c>
      <c r="D11" s="659">
        <v>54078</v>
      </c>
      <c r="E11" s="659">
        <v>9087</v>
      </c>
      <c r="F11" s="659">
        <v>28501</v>
      </c>
      <c r="G11" s="655">
        <v>133753</v>
      </c>
      <c r="H11" s="658">
        <v>41710</v>
      </c>
      <c r="I11" s="659">
        <v>55118</v>
      </c>
      <c r="J11" s="659">
        <v>8963</v>
      </c>
      <c r="K11" s="659">
        <v>28705</v>
      </c>
      <c r="L11" s="655">
        <v>134496</v>
      </c>
      <c r="M11" s="658">
        <v>42718</v>
      </c>
      <c r="N11" s="659">
        <v>53921</v>
      </c>
      <c r="O11" s="659">
        <v>9241</v>
      </c>
      <c r="P11" s="659">
        <v>32595</v>
      </c>
      <c r="Q11" s="655">
        <v>138475</v>
      </c>
      <c r="R11" s="658">
        <v>41524</v>
      </c>
      <c r="S11" s="659">
        <v>55885</v>
      </c>
      <c r="T11" s="659">
        <v>8588</v>
      </c>
      <c r="U11" s="659">
        <v>29066</v>
      </c>
      <c r="V11" s="655">
        <v>135063</v>
      </c>
      <c r="W11" s="658">
        <v>42686</v>
      </c>
      <c r="X11" s="659">
        <v>56473</v>
      </c>
      <c r="Y11" s="659">
        <v>8501</v>
      </c>
      <c r="Z11" s="659">
        <v>28524</v>
      </c>
      <c r="AA11" s="655">
        <v>136184</v>
      </c>
      <c r="AB11" s="658">
        <v>42707</v>
      </c>
      <c r="AC11" s="659">
        <v>56818</v>
      </c>
      <c r="AD11" s="659">
        <v>8299</v>
      </c>
      <c r="AE11" s="659">
        <v>28635</v>
      </c>
      <c r="AF11" s="655">
        <v>136459</v>
      </c>
      <c r="AG11" s="658">
        <v>44564</v>
      </c>
      <c r="AH11" s="659">
        <v>56807</v>
      </c>
      <c r="AI11" s="659">
        <v>8332</v>
      </c>
      <c r="AJ11" s="659">
        <v>28055</v>
      </c>
      <c r="AK11" s="655">
        <v>137758</v>
      </c>
      <c r="AL11" s="658">
        <v>45405</v>
      </c>
      <c r="AM11" s="659">
        <v>57072</v>
      </c>
      <c r="AN11" s="659">
        <v>8609</v>
      </c>
      <c r="AO11" s="659">
        <v>28536</v>
      </c>
      <c r="AP11" s="655">
        <v>139622</v>
      </c>
      <c r="AQ11" s="658">
        <v>45389</v>
      </c>
      <c r="AR11" s="659">
        <v>57615</v>
      </c>
      <c r="AS11" s="659">
        <v>8378</v>
      </c>
      <c r="AT11" s="659">
        <v>29104</v>
      </c>
      <c r="AU11" s="655">
        <v>140486</v>
      </c>
      <c r="AV11" s="658">
        <v>44035</v>
      </c>
      <c r="AW11" s="659">
        <v>57437</v>
      </c>
      <c r="AX11" s="659">
        <v>8468</v>
      </c>
      <c r="AY11" s="659">
        <v>28749</v>
      </c>
      <c r="AZ11" s="655">
        <v>138689</v>
      </c>
      <c r="BA11" s="658">
        <v>46339</v>
      </c>
      <c r="BB11" s="659">
        <v>56640</v>
      </c>
      <c r="BC11" s="659">
        <v>8444</v>
      </c>
      <c r="BD11" s="659">
        <v>28748</v>
      </c>
      <c r="BE11" s="655">
        <v>140171</v>
      </c>
      <c r="BF11" s="658">
        <v>46280</v>
      </c>
      <c r="BG11" s="659">
        <v>56981</v>
      </c>
      <c r="BH11" s="659">
        <v>8311</v>
      </c>
      <c r="BI11" s="659">
        <v>28597</v>
      </c>
      <c r="BJ11" s="655">
        <v>140169</v>
      </c>
      <c r="BK11" s="656">
        <v>43787</v>
      </c>
      <c r="BL11" s="657">
        <v>56237.083333333336</v>
      </c>
      <c r="BM11" s="657">
        <v>8601.75</v>
      </c>
      <c r="BN11" s="657">
        <v>28984.583333333332</v>
      </c>
      <c r="BO11" s="1174">
        <v>137610.41666666666</v>
      </c>
    </row>
    <row r="12" spans="1:67" x14ac:dyDescent="0.2">
      <c r="A12" s="3"/>
      <c r="B12" s="1163" t="s">
        <v>50</v>
      </c>
      <c r="C12" s="658">
        <v>29281</v>
      </c>
      <c r="D12" s="659">
        <v>18970</v>
      </c>
      <c r="E12" s="659">
        <v>1395</v>
      </c>
      <c r="F12" s="659">
        <v>12259</v>
      </c>
      <c r="G12" s="655">
        <v>61905</v>
      </c>
      <c r="H12" s="658">
        <v>26366</v>
      </c>
      <c r="I12" s="659">
        <v>18659</v>
      </c>
      <c r="J12" s="659">
        <v>1386</v>
      </c>
      <c r="K12" s="659">
        <v>12590</v>
      </c>
      <c r="L12" s="655">
        <v>59001</v>
      </c>
      <c r="M12" s="658">
        <v>26138</v>
      </c>
      <c r="N12" s="659">
        <v>19352</v>
      </c>
      <c r="O12" s="659">
        <v>1429</v>
      </c>
      <c r="P12" s="659">
        <v>14107</v>
      </c>
      <c r="Q12" s="655">
        <v>61026</v>
      </c>
      <c r="R12" s="658">
        <v>25282</v>
      </c>
      <c r="S12" s="659">
        <v>19359</v>
      </c>
      <c r="T12" s="659">
        <v>1324</v>
      </c>
      <c r="U12" s="659">
        <v>11190</v>
      </c>
      <c r="V12" s="655">
        <v>57155</v>
      </c>
      <c r="W12" s="658">
        <v>24763</v>
      </c>
      <c r="X12" s="659">
        <v>21320</v>
      </c>
      <c r="Y12" s="659">
        <v>1468</v>
      </c>
      <c r="Z12" s="659">
        <v>11002</v>
      </c>
      <c r="AA12" s="655">
        <v>58553</v>
      </c>
      <c r="AB12" s="658">
        <v>25912</v>
      </c>
      <c r="AC12" s="659">
        <v>21248</v>
      </c>
      <c r="AD12" s="659">
        <v>1413</v>
      </c>
      <c r="AE12" s="659">
        <v>11525</v>
      </c>
      <c r="AF12" s="655">
        <v>60098</v>
      </c>
      <c r="AG12" s="658">
        <v>29605</v>
      </c>
      <c r="AH12" s="659">
        <v>17847</v>
      </c>
      <c r="AI12" s="659">
        <v>1346</v>
      </c>
      <c r="AJ12" s="659">
        <v>11325</v>
      </c>
      <c r="AK12" s="655">
        <v>60123</v>
      </c>
      <c r="AL12" s="658">
        <v>29578</v>
      </c>
      <c r="AM12" s="659">
        <v>17524</v>
      </c>
      <c r="AN12" s="659">
        <v>1389</v>
      </c>
      <c r="AO12" s="659">
        <v>11325</v>
      </c>
      <c r="AP12" s="655">
        <v>59816</v>
      </c>
      <c r="AQ12" s="658">
        <v>30162</v>
      </c>
      <c r="AR12" s="659">
        <v>18440</v>
      </c>
      <c r="AS12" s="659">
        <v>1441</v>
      </c>
      <c r="AT12" s="659">
        <v>11619</v>
      </c>
      <c r="AU12" s="655">
        <v>61662</v>
      </c>
      <c r="AV12" s="658">
        <v>30481</v>
      </c>
      <c r="AW12" s="659">
        <v>18638</v>
      </c>
      <c r="AX12" s="659">
        <v>1416</v>
      </c>
      <c r="AY12" s="659">
        <v>11829</v>
      </c>
      <c r="AZ12" s="655">
        <v>62364</v>
      </c>
      <c r="BA12" s="658">
        <v>30900</v>
      </c>
      <c r="BB12" s="659">
        <v>20119</v>
      </c>
      <c r="BC12" s="659">
        <v>1395</v>
      </c>
      <c r="BD12" s="659">
        <v>11663</v>
      </c>
      <c r="BE12" s="655">
        <v>64077</v>
      </c>
      <c r="BF12" s="658">
        <v>31298</v>
      </c>
      <c r="BG12" s="659">
        <v>19373</v>
      </c>
      <c r="BH12" s="659">
        <v>1494</v>
      </c>
      <c r="BI12" s="659">
        <v>11905</v>
      </c>
      <c r="BJ12" s="655">
        <v>64070</v>
      </c>
      <c r="BK12" s="656">
        <v>28313.833333333332</v>
      </c>
      <c r="BL12" s="657">
        <v>19237.416666666668</v>
      </c>
      <c r="BM12" s="657">
        <v>1408</v>
      </c>
      <c r="BN12" s="657">
        <v>11861.583333333334</v>
      </c>
      <c r="BO12" s="1174">
        <v>60820.833333333336</v>
      </c>
    </row>
    <row r="13" spans="1:67" x14ac:dyDescent="0.2">
      <c r="A13" s="3"/>
      <c r="B13" s="1163" t="s">
        <v>51</v>
      </c>
      <c r="C13" s="658">
        <v>62112</v>
      </c>
      <c r="D13" s="659">
        <v>41679</v>
      </c>
      <c r="E13" s="659">
        <v>3677</v>
      </c>
      <c r="F13" s="659">
        <v>25067</v>
      </c>
      <c r="G13" s="655">
        <v>132535</v>
      </c>
      <c r="H13" s="658">
        <v>61242</v>
      </c>
      <c r="I13" s="659">
        <v>40375</v>
      </c>
      <c r="J13" s="659">
        <v>3729</v>
      </c>
      <c r="K13" s="659">
        <v>25841</v>
      </c>
      <c r="L13" s="655">
        <v>131187</v>
      </c>
      <c r="M13" s="658">
        <v>63862</v>
      </c>
      <c r="N13" s="659">
        <v>39624</v>
      </c>
      <c r="O13" s="659">
        <v>3784</v>
      </c>
      <c r="P13" s="659">
        <v>26068</v>
      </c>
      <c r="Q13" s="655">
        <v>133338</v>
      </c>
      <c r="R13" s="658">
        <v>63082</v>
      </c>
      <c r="S13" s="659">
        <v>40198</v>
      </c>
      <c r="T13" s="659">
        <v>3741</v>
      </c>
      <c r="U13" s="659">
        <v>25223</v>
      </c>
      <c r="V13" s="655">
        <v>132244</v>
      </c>
      <c r="W13" s="658">
        <v>63495</v>
      </c>
      <c r="X13" s="659">
        <v>40079</v>
      </c>
      <c r="Y13" s="659">
        <v>3742</v>
      </c>
      <c r="Z13" s="659">
        <v>24991</v>
      </c>
      <c r="AA13" s="655">
        <v>132307</v>
      </c>
      <c r="AB13" s="658">
        <v>64382</v>
      </c>
      <c r="AC13" s="659">
        <v>40662</v>
      </c>
      <c r="AD13" s="659">
        <v>3745</v>
      </c>
      <c r="AE13" s="659">
        <v>25016</v>
      </c>
      <c r="AF13" s="655">
        <v>133805</v>
      </c>
      <c r="AG13" s="658">
        <v>64337</v>
      </c>
      <c r="AH13" s="659">
        <v>40803</v>
      </c>
      <c r="AI13" s="659">
        <v>3673</v>
      </c>
      <c r="AJ13" s="659">
        <v>24419</v>
      </c>
      <c r="AK13" s="655">
        <v>133232</v>
      </c>
      <c r="AL13" s="658">
        <v>64172</v>
      </c>
      <c r="AM13" s="659">
        <v>40975</v>
      </c>
      <c r="AN13" s="659">
        <v>3733</v>
      </c>
      <c r="AO13" s="659">
        <v>25302</v>
      </c>
      <c r="AP13" s="655">
        <v>134182</v>
      </c>
      <c r="AQ13" s="658">
        <v>62949</v>
      </c>
      <c r="AR13" s="659">
        <v>39626</v>
      </c>
      <c r="AS13" s="659">
        <v>3720</v>
      </c>
      <c r="AT13" s="659">
        <v>25216</v>
      </c>
      <c r="AU13" s="655">
        <v>131511</v>
      </c>
      <c r="AV13" s="658">
        <v>64612</v>
      </c>
      <c r="AW13" s="659">
        <v>41008</v>
      </c>
      <c r="AX13" s="659">
        <v>3750</v>
      </c>
      <c r="AY13" s="659">
        <v>25505</v>
      </c>
      <c r="AZ13" s="655">
        <v>134875</v>
      </c>
      <c r="BA13" s="658">
        <v>64892</v>
      </c>
      <c r="BB13" s="659">
        <v>41975</v>
      </c>
      <c r="BC13" s="659">
        <v>3757</v>
      </c>
      <c r="BD13" s="659">
        <v>25277</v>
      </c>
      <c r="BE13" s="655">
        <v>135901</v>
      </c>
      <c r="BF13" s="658">
        <v>65184</v>
      </c>
      <c r="BG13" s="659">
        <v>42520</v>
      </c>
      <c r="BH13" s="659">
        <v>3760</v>
      </c>
      <c r="BI13" s="659">
        <v>25992</v>
      </c>
      <c r="BJ13" s="655">
        <v>137456</v>
      </c>
      <c r="BK13" s="656">
        <v>63693.416666666664</v>
      </c>
      <c r="BL13" s="657">
        <v>40793.666666666664</v>
      </c>
      <c r="BM13" s="657">
        <v>3734.25</v>
      </c>
      <c r="BN13" s="657">
        <v>25326.416666666668</v>
      </c>
      <c r="BO13" s="1174">
        <v>133547.75</v>
      </c>
    </row>
    <row r="14" spans="1:67" x14ac:dyDescent="0.2">
      <c r="A14" s="3"/>
      <c r="B14" s="1163" t="s">
        <v>52</v>
      </c>
      <c r="C14" s="658">
        <v>75432</v>
      </c>
      <c r="D14" s="659">
        <v>71028</v>
      </c>
      <c r="E14" s="659">
        <v>211428</v>
      </c>
      <c r="F14" s="659">
        <v>69908</v>
      </c>
      <c r="G14" s="655">
        <v>427796</v>
      </c>
      <c r="H14" s="658">
        <v>73178</v>
      </c>
      <c r="I14" s="659">
        <v>69466</v>
      </c>
      <c r="J14" s="659">
        <v>209797</v>
      </c>
      <c r="K14" s="659">
        <v>74624</v>
      </c>
      <c r="L14" s="655">
        <v>427065</v>
      </c>
      <c r="M14" s="658">
        <v>72847</v>
      </c>
      <c r="N14" s="659">
        <v>69337</v>
      </c>
      <c r="O14" s="659">
        <v>211083</v>
      </c>
      <c r="P14" s="659">
        <v>75131</v>
      </c>
      <c r="Q14" s="655">
        <v>428398</v>
      </c>
      <c r="R14" s="658">
        <v>74845</v>
      </c>
      <c r="S14" s="659">
        <v>68668</v>
      </c>
      <c r="T14" s="659">
        <v>206418</v>
      </c>
      <c r="U14" s="659">
        <v>73215</v>
      </c>
      <c r="V14" s="655">
        <v>423146</v>
      </c>
      <c r="W14" s="658">
        <v>74584</v>
      </c>
      <c r="X14" s="659">
        <v>68263</v>
      </c>
      <c r="Y14" s="659">
        <v>207540</v>
      </c>
      <c r="Z14" s="659">
        <v>72085</v>
      </c>
      <c r="AA14" s="655">
        <v>422472</v>
      </c>
      <c r="AB14" s="658">
        <v>77580</v>
      </c>
      <c r="AC14" s="659">
        <v>67296</v>
      </c>
      <c r="AD14" s="659">
        <v>209232</v>
      </c>
      <c r="AE14" s="659">
        <v>72766</v>
      </c>
      <c r="AF14" s="655">
        <v>426874</v>
      </c>
      <c r="AG14" s="658">
        <v>77598</v>
      </c>
      <c r="AH14" s="659">
        <v>68554</v>
      </c>
      <c r="AI14" s="659">
        <v>209449</v>
      </c>
      <c r="AJ14" s="659">
        <v>71401</v>
      </c>
      <c r="AK14" s="655">
        <v>427002</v>
      </c>
      <c r="AL14" s="658">
        <v>79034</v>
      </c>
      <c r="AM14" s="659">
        <v>69321</v>
      </c>
      <c r="AN14" s="659">
        <v>210448</v>
      </c>
      <c r="AO14" s="659">
        <v>72162</v>
      </c>
      <c r="AP14" s="655">
        <v>430965</v>
      </c>
      <c r="AQ14" s="658">
        <v>79206</v>
      </c>
      <c r="AR14" s="659">
        <v>68576</v>
      </c>
      <c r="AS14" s="659">
        <v>210253</v>
      </c>
      <c r="AT14" s="659">
        <v>73812</v>
      </c>
      <c r="AU14" s="655">
        <v>431847</v>
      </c>
      <c r="AV14" s="658">
        <v>96573</v>
      </c>
      <c r="AW14" s="659">
        <v>69849</v>
      </c>
      <c r="AX14" s="659">
        <v>211653</v>
      </c>
      <c r="AY14" s="659">
        <v>73828</v>
      </c>
      <c r="AZ14" s="655">
        <v>451903</v>
      </c>
      <c r="BA14" s="658">
        <v>96835</v>
      </c>
      <c r="BB14" s="659">
        <v>70892</v>
      </c>
      <c r="BC14" s="659">
        <v>212866</v>
      </c>
      <c r="BD14" s="659">
        <v>75561</v>
      </c>
      <c r="BE14" s="655">
        <v>456154</v>
      </c>
      <c r="BF14" s="658">
        <v>96962</v>
      </c>
      <c r="BG14" s="659">
        <v>70356</v>
      </c>
      <c r="BH14" s="659">
        <v>213812</v>
      </c>
      <c r="BI14" s="659">
        <v>75207</v>
      </c>
      <c r="BJ14" s="655">
        <v>456337</v>
      </c>
      <c r="BK14" s="656">
        <v>81222.833333333328</v>
      </c>
      <c r="BL14" s="657">
        <v>69300.5</v>
      </c>
      <c r="BM14" s="657">
        <v>210331.58333333334</v>
      </c>
      <c r="BN14" s="657">
        <v>73308.333333333328</v>
      </c>
      <c r="BO14" s="1174">
        <v>434163.25</v>
      </c>
    </row>
    <row r="15" spans="1:67" x14ac:dyDescent="0.2">
      <c r="A15" s="3"/>
      <c r="B15" s="1163" t="s">
        <v>856</v>
      </c>
      <c r="C15" s="658">
        <v>91276</v>
      </c>
      <c r="D15" s="659">
        <v>92355</v>
      </c>
      <c r="E15" s="659">
        <v>13730</v>
      </c>
      <c r="F15" s="659">
        <v>40649</v>
      </c>
      <c r="G15" s="655">
        <v>238010</v>
      </c>
      <c r="H15" s="658">
        <v>92793</v>
      </c>
      <c r="I15" s="659">
        <v>93353</v>
      </c>
      <c r="J15" s="659">
        <v>13615</v>
      </c>
      <c r="K15" s="659">
        <v>48352</v>
      </c>
      <c r="L15" s="655">
        <v>248113</v>
      </c>
      <c r="M15" s="658">
        <v>91202</v>
      </c>
      <c r="N15" s="659">
        <v>91370</v>
      </c>
      <c r="O15" s="659">
        <v>14001</v>
      </c>
      <c r="P15" s="659">
        <v>48239</v>
      </c>
      <c r="Q15" s="655">
        <v>244812</v>
      </c>
      <c r="R15" s="658">
        <v>86279</v>
      </c>
      <c r="S15" s="659">
        <v>83644</v>
      </c>
      <c r="T15" s="659">
        <v>13636</v>
      </c>
      <c r="U15" s="659">
        <v>48350</v>
      </c>
      <c r="V15" s="655">
        <v>231909</v>
      </c>
      <c r="W15" s="658">
        <v>81129</v>
      </c>
      <c r="X15" s="659">
        <v>77286</v>
      </c>
      <c r="Y15" s="659">
        <v>13577</v>
      </c>
      <c r="Z15" s="659">
        <v>43256</v>
      </c>
      <c r="AA15" s="655">
        <v>215248</v>
      </c>
      <c r="AB15" s="658">
        <v>86047</v>
      </c>
      <c r="AC15" s="659">
        <v>76448</v>
      </c>
      <c r="AD15" s="659">
        <v>13693</v>
      </c>
      <c r="AE15" s="659">
        <v>44054</v>
      </c>
      <c r="AF15" s="655">
        <v>220242</v>
      </c>
      <c r="AG15" s="658">
        <v>87020</v>
      </c>
      <c r="AH15" s="659">
        <v>78337</v>
      </c>
      <c r="AI15" s="659">
        <v>13876</v>
      </c>
      <c r="AJ15" s="659">
        <v>44568</v>
      </c>
      <c r="AK15" s="655">
        <v>223801</v>
      </c>
      <c r="AL15" s="658">
        <v>87731</v>
      </c>
      <c r="AM15" s="659">
        <v>78291</v>
      </c>
      <c r="AN15" s="659">
        <v>13953</v>
      </c>
      <c r="AO15" s="659">
        <v>45314</v>
      </c>
      <c r="AP15" s="655">
        <v>225289</v>
      </c>
      <c r="AQ15" s="658">
        <v>86400</v>
      </c>
      <c r="AR15" s="659">
        <v>75704</v>
      </c>
      <c r="AS15" s="659">
        <v>13845</v>
      </c>
      <c r="AT15" s="659">
        <v>45307</v>
      </c>
      <c r="AU15" s="655">
        <v>221256</v>
      </c>
      <c r="AV15" s="658">
        <v>88672</v>
      </c>
      <c r="AW15" s="659">
        <v>82789</v>
      </c>
      <c r="AX15" s="659">
        <v>13754</v>
      </c>
      <c r="AY15" s="659">
        <v>46207</v>
      </c>
      <c r="AZ15" s="655">
        <v>231422</v>
      </c>
      <c r="BA15" s="658">
        <v>96145</v>
      </c>
      <c r="BB15" s="659">
        <v>98856</v>
      </c>
      <c r="BC15" s="659">
        <v>13717</v>
      </c>
      <c r="BD15" s="659">
        <v>48998</v>
      </c>
      <c r="BE15" s="655">
        <v>257716</v>
      </c>
      <c r="BF15" s="658">
        <v>100636</v>
      </c>
      <c r="BG15" s="659">
        <v>104153</v>
      </c>
      <c r="BH15" s="659">
        <v>13635</v>
      </c>
      <c r="BI15" s="659">
        <v>50676</v>
      </c>
      <c r="BJ15" s="655">
        <v>269100</v>
      </c>
      <c r="BK15" s="656">
        <v>89610.833333333328</v>
      </c>
      <c r="BL15" s="657">
        <v>86048.833333333328</v>
      </c>
      <c r="BM15" s="657">
        <v>13752.666666666666</v>
      </c>
      <c r="BN15" s="657">
        <v>46164.166666666664</v>
      </c>
      <c r="BO15" s="1174">
        <v>235576.5</v>
      </c>
    </row>
    <row r="16" spans="1:67" x14ac:dyDescent="0.2">
      <c r="A16" s="3"/>
      <c r="B16" s="1163" t="s">
        <v>53</v>
      </c>
      <c r="C16" s="658">
        <v>87154</v>
      </c>
      <c r="D16" s="659">
        <v>88813</v>
      </c>
      <c r="E16" s="659">
        <v>15191</v>
      </c>
      <c r="F16" s="659">
        <v>38416</v>
      </c>
      <c r="G16" s="655">
        <v>229574</v>
      </c>
      <c r="H16" s="658">
        <v>86937</v>
      </c>
      <c r="I16" s="659">
        <v>90498</v>
      </c>
      <c r="J16" s="659">
        <v>15722</v>
      </c>
      <c r="K16" s="659">
        <v>46419</v>
      </c>
      <c r="L16" s="655">
        <v>239576</v>
      </c>
      <c r="M16" s="658">
        <v>84935</v>
      </c>
      <c r="N16" s="659">
        <v>90084</v>
      </c>
      <c r="O16" s="659">
        <v>15607</v>
      </c>
      <c r="P16" s="659">
        <v>46659</v>
      </c>
      <c r="Q16" s="655">
        <v>237285</v>
      </c>
      <c r="R16" s="658">
        <v>80678</v>
      </c>
      <c r="S16" s="659">
        <v>90841</v>
      </c>
      <c r="T16" s="659">
        <v>15107</v>
      </c>
      <c r="U16" s="659">
        <v>45485</v>
      </c>
      <c r="V16" s="655">
        <v>232111</v>
      </c>
      <c r="W16" s="658">
        <v>75358</v>
      </c>
      <c r="X16" s="659">
        <v>87227</v>
      </c>
      <c r="Y16" s="659">
        <v>14621</v>
      </c>
      <c r="Z16" s="659">
        <v>44261</v>
      </c>
      <c r="AA16" s="655">
        <v>221467</v>
      </c>
      <c r="AB16" s="658">
        <v>75397</v>
      </c>
      <c r="AC16" s="659">
        <v>87316</v>
      </c>
      <c r="AD16" s="659">
        <v>14224</v>
      </c>
      <c r="AE16" s="659">
        <v>44478</v>
      </c>
      <c r="AF16" s="655">
        <v>221415</v>
      </c>
      <c r="AG16" s="658">
        <v>75591</v>
      </c>
      <c r="AH16" s="659">
        <v>87578</v>
      </c>
      <c r="AI16" s="659">
        <v>13978</v>
      </c>
      <c r="AJ16" s="659">
        <v>44200</v>
      </c>
      <c r="AK16" s="655">
        <v>221347</v>
      </c>
      <c r="AL16" s="658">
        <v>80832</v>
      </c>
      <c r="AM16" s="659">
        <v>87659</v>
      </c>
      <c r="AN16" s="659">
        <v>13732</v>
      </c>
      <c r="AO16" s="659">
        <v>44783</v>
      </c>
      <c r="AP16" s="655">
        <v>227006</v>
      </c>
      <c r="AQ16" s="658">
        <v>78374</v>
      </c>
      <c r="AR16" s="659">
        <v>86569</v>
      </c>
      <c r="AS16" s="659">
        <v>12939</v>
      </c>
      <c r="AT16" s="659">
        <v>44903</v>
      </c>
      <c r="AU16" s="655">
        <v>222785</v>
      </c>
      <c r="AV16" s="658">
        <v>82260</v>
      </c>
      <c r="AW16" s="659">
        <v>89424</v>
      </c>
      <c r="AX16" s="659">
        <v>13906</v>
      </c>
      <c r="AY16" s="659">
        <v>45718</v>
      </c>
      <c r="AZ16" s="655">
        <v>231308</v>
      </c>
      <c r="BA16" s="658">
        <v>98059</v>
      </c>
      <c r="BB16" s="659">
        <v>100210</v>
      </c>
      <c r="BC16" s="659">
        <v>16238</v>
      </c>
      <c r="BD16" s="659">
        <v>47613</v>
      </c>
      <c r="BE16" s="655">
        <v>262120</v>
      </c>
      <c r="BF16" s="658">
        <v>108206</v>
      </c>
      <c r="BG16" s="659">
        <v>105185</v>
      </c>
      <c r="BH16" s="659">
        <v>18152</v>
      </c>
      <c r="BI16" s="659">
        <v>49206</v>
      </c>
      <c r="BJ16" s="655">
        <v>280749</v>
      </c>
      <c r="BK16" s="656">
        <v>84481.75</v>
      </c>
      <c r="BL16" s="657">
        <v>90950.333333333328</v>
      </c>
      <c r="BM16" s="657">
        <v>14951.416666666666</v>
      </c>
      <c r="BN16" s="657">
        <v>45178.416666666664</v>
      </c>
      <c r="BO16" s="1174">
        <v>235561.91666666666</v>
      </c>
    </row>
    <row r="17" spans="1:67" x14ac:dyDescent="0.2">
      <c r="A17" s="3"/>
      <c r="B17" s="1163" t="s">
        <v>54</v>
      </c>
      <c r="C17" s="658">
        <v>219018</v>
      </c>
      <c r="D17" s="659">
        <v>125906</v>
      </c>
      <c r="E17" s="659">
        <v>35280</v>
      </c>
      <c r="F17" s="659">
        <v>61810</v>
      </c>
      <c r="G17" s="655">
        <v>442014</v>
      </c>
      <c r="H17" s="658">
        <v>212259</v>
      </c>
      <c r="I17" s="659">
        <v>119762</v>
      </c>
      <c r="J17" s="659">
        <v>35627</v>
      </c>
      <c r="K17" s="659">
        <v>74138</v>
      </c>
      <c r="L17" s="655">
        <v>441786</v>
      </c>
      <c r="M17" s="658">
        <v>212383</v>
      </c>
      <c r="N17" s="659">
        <v>119932</v>
      </c>
      <c r="O17" s="659">
        <v>36099</v>
      </c>
      <c r="P17" s="659">
        <v>75011</v>
      </c>
      <c r="Q17" s="655">
        <v>443425</v>
      </c>
      <c r="R17" s="658">
        <v>205510</v>
      </c>
      <c r="S17" s="659">
        <v>121249</v>
      </c>
      <c r="T17" s="659">
        <v>35325</v>
      </c>
      <c r="U17" s="659">
        <v>64036</v>
      </c>
      <c r="V17" s="655">
        <v>426120</v>
      </c>
      <c r="W17" s="658">
        <v>203961</v>
      </c>
      <c r="X17" s="659">
        <v>119957</v>
      </c>
      <c r="Y17" s="659">
        <v>35418</v>
      </c>
      <c r="Z17" s="659">
        <v>73297</v>
      </c>
      <c r="AA17" s="655">
        <v>432633</v>
      </c>
      <c r="AB17" s="658">
        <v>202934</v>
      </c>
      <c r="AC17" s="659">
        <v>118859</v>
      </c>
      <c r="AD17" s="659">
        <v>35274</v>
      </c>
      <c r="AE17" s="659">
        <v>72879</v>
      </c>
      <c r="AF17" s="655">
        <v>429946</v>
      </c>
      <c r="AG17" s="658">
        <v>206128</v>
      </c>
      <c r="AH17" s="659">
        <v>118846</v>
      </c>
      <c r="AI17" s="659">
        <v>28962</v>
      </c>
      <c r="AJ17" s="659">
        <v>75934</v>
      </c>
      <c r="AK17" s="655">
        <v>429870</v>
      </c>
      <c r="AL17" s="658">
        <v>199366</v>
      </c>
      <c r="AM17" s="659">
        <v>118829</v>
      </c>
      <c r="AN17" s="659">
        <v>28262</v>
      </c>
      <c r="AO17" s="659">
        <v>76964</v>
      </c>
      <c r="AP17" s="655">
        <v>423421</v>
      </c>
      <c r="AQ17" s="658">
        <v>199381</v>
      </c>
      <c r="AR17" s="659">
        <v>119578</v>
      </c>
      <c r="AS17" s="659">
        <v>28285</v>
      </c>
      <c r="AT17" s="659">
        <v>77658</v>
      </c>
      <c r="AU17" s="655">
        <v>424902</v>
      </c>
      <c r="AV17" s="658">
        <v>203240</v>
      </c>
      <c r="AW17" s="659">
        <v>122714</v>
      </c>
      <c r="AX17" s="659">
        <v>28725</v>
      </c>
      <c r="AY17" s="659">
        <v>77700</v>
      </c>
      <c r="AZ17" s="655">
        <v>432379</v>
      </c>
      <c r="BA17" s="658">
        <v>213478</v>
      </c>
      <c r="BB17" s="659">
        <v>125467</v>
      </c>
      <c r="BC17" s="659">
        <v>29146</v>
      </c>
      <c r="BD17" s="659">
        <v>79169</v>
      </c>
      <c r="BE17" s="655">
        <v>447260</v>
      </c>
      <c r="BF17" s="658">
        <v>225127</v>
      </c>
      <c r="BG17" s="659">
        <v>131003</v>
      </c>
      <c r="BH17" s="659">
        <v>29551</v>
      </c>
      <c r="BI17" s="659">
        <v>81616</v>
      </c>
      <c r="BJ17" s="655">
        <v>467297</v>
      </c>
      <c r="BK17" s="656">
        <v>208565.41666666666</v>
      </c>
      <c r="BL17" s="657">
        <v>121841.83333333333</v>
      </c>
      <c r="BM17" s="657">
        <v>32162.833333333332</v>
      </c>
      <c r="BN17" s="657">
        <v>74184.333333333328</v>
      </c>
      <c r="BO17" s="1174">
        <v>436754.41666666669</v>
      </c>
    </row>
    <row r="18" spans="1:67" x14ac:dyDescent="0.2">
      <c r="A18" s="3"/>
      <c r="B18" s="1163" t="s">
        <v>857</v>
      </c>
      <c r="C18" s="658">
        <v>53084</v>
      </c>
      <c r="D18" s="659">
        <v>95923</v>
      </c>
      <c r="E18" s="659">
        <v>552</v>
      </c>
      <c r="F18" s="659">
        <v>36845</v>
      </c>
      <c r="G18" s="655">
        <v>186404</v>
      </c>
      <c r="H18" s="658">
        <v>54201</v>
      </c>
      <c r="I18" s="659">
        <v>94069</v>
      </c>
      <c r="J18" s="659">
        <v>465</v>
      </c>
      <c r="K18" s="659">
        <v>41305</v>
      </c>
      <c r="L18" s="655">
        <v>190040</v>
      </c>
      <c r="M18" s="658">
        <v>50169</v>
      </c>
      <c r="N18" s="659">
        <v>95838</v>
      </c>
      <c r="O18" s="659">
        <v>541</v>
      </c>
      <c r="P18" s="659">
        <v>40252</v>
      </c>
      <c r="Q18" s="655">
        <v>186800</v>
      </c>
      <c r="R18" s="658">
        <v>48658</v>
      </c>
      <c r="S18" s="659">
        <v>96360</v>
      </c>
      <c r="T18" s="659">
        <v>537</v>
      </c>
      <c r="U18" s="659">
        <v>39251</v>
      </c>
      <c r="V18" s="655">
        <v>184806</v>
      </c>
      <c r="W18" s="658">
        <v>47657</v>
      </c>
      <c r="X18" s="659">
        <v>97705</v>
      </c>
      <c r="Y18" s="659">
        <v>574</v>
      </c>
      <c r="Z18" s="659">
        <v>38193</v>
      </c>
      <c r="AA18" s="655">
        <v>184129</v>
      </c>
      <c r="AB18" s="658">
        <v>46358</v>
      </c>
      <c r="AC18" s="659">
        <v>99879</v>
      </c>
      <c r="AD18" s="659">
        <v>640</v>
      </c>
      <c r="AE18" s="659">
        <v>39438</v>
      </c>
      <c r="AF18" s="655">
        <v>186315</v>
      </c>
      <c r="AG18" s="658">
        <v>46000</v>
      </c>
      <c r="AH18" s="659">
        <v>100171</v>
      </c>
      <c r="AI18" s="659">
        <v>491</v>
      </c>
      <c r="AJ18" s="659">
        <v>38631</v>
      </c>
      <c r="AK18" s="655">
        <v>185293</v>
      </c>
      <c r="AL18" s="658">
        <v>44343</v>
      </c>
      <c r="AM18" s="659">
        <v>99318</v>
      </c>
      <c r="AN18" s="659">
        <v>471</v>
      </c>
      <c r="AO18" s="659">
        <v>39189</v>
      </c>
      <c r="AP18" s="655">
        <v>183321</v>
      </c>
      <c r="AQ18" s="658">
        <v>43583</v>
      </c>
      <c r="AR18" s="659">
        <v>98654</v>
      </c>
      <c r="AS18" s="659">
        <v>462</v>
      </c>
      <c r="AT18" s="659">
        <v>40064</v>
      </c>
      <c r="AU18" s="655">
        <v>182763</v>
      </c>
      <c r="AV18" s="658">
        <v>43730</v>
      </c>
      <c r="AW18" s="659">
        <v>99688</v>
      </c>
      <c r="AX18" s="659">
        <v>425</v>
      </c>
      <c r="AY18" s="659">
        <v>39995</v>
      </c>
      <c r="AZ18" s="655">
        <v>183838</v>
      </c>
      <c r="BA18" s="658">
        <v>46918</v>
      </c>
      <c r="BB18" s="659">
        <v>100263</v>
      </c>
      <c r="BC18" s="659">
        <v>425</v>
      </c>
      <c r="BD18" s="659">
        <v>40161</v>
      </c>
      <c r="BE18" s="655">
        <v>187767</v>
      </c>
      <c r="BF18" s="658">
        <v>52247</v>
      </c>
      <c r="BG18" s="659">
        <v>103229</v>
      </c>
      <c r="BH18" s="659">
        <v>430</v>
      </c>
      <c r="BI18" s="659">
        <v>41339</v>
      </c>
      <c r="BJ18" s="655">
        <v>197245</v>
      </c>
      <c r="BK18" s="656">
        <v>48079</v>
      </c>
      <c r="BL18" s="657">
        <v>98424.75</v>
      </c>
      <c r="BM18" s="657">
        <v>501.08333333333331</v>
      </c>
      <c r="BN18" s="657">
        <v>39555.25</v>
      </c>
      <c r="BO18" s="1174">
        <v>186560.08333333334</v>
      </c>
    </row>
    <row r="19" spans="1:67" x14ac:dyDescent="0.2">
      <c r="A19" s="3"/>
      <c r="B19" s="1163" t="s">
        <v>55</v>
      </c>
      <c r="C19" s="658">
        <v>41681</v>
      </c>
      <c r="D19" s="659">
        <v>23554</v>
      </c>
      <c r="E19" s="659">
        <v>566</v>
      </c>
      <c r="F19" s="659">
        <v>13380</v>
      </c>
      <c r="G19" s="655">
        <v>79181</v>
      </c>
      <c r="H19" s="658">
        <v>37291</v>
      </c>
      <c r="I19" s="659">
        <v>21565</v>
      </c>
      <c r="J19" s="659">
        <v>551</v>
      </c>
      <c r="K19" s="659">
        <v>17153</v>
      </c>
      <c r="L19" s="655">
        <v>76560</v>
      </c>
      <c r="M19" s="658">
        <v>31931</v>
      </c>
      <c r="N19" s="659">
        <v>20753</v>
      </c>
      <c r="O19" s="659">
        <v>534</v>
      </c>
      <c r="P19" s="659">
        <v>13702</v>
      </c>
      <c r="Q19" s="655">
        <v>66920</v>
      </c>
      <c r="R19" s="658">
        <v>30127</v>
      </c>
      <c r="S19" s="659">
        <v>20635</v>
      </c>
      <c r="T19" s="659">
        <v>499</v>
      </c>
      <c r="U19" s="659">
        <v>16924</v>
      </c>
      <c r="V19" s="655">
        <v>68185</v>
      </c>
      <c r="W19" s="658">
        <v>30117</v>
      </c>
      <c r="X19" s="659">
        <v>20715</v>
      </c>
      <c r="Y19" s="659">
        <v>496</v>
      </c>
      <c r="Z19" s="659">
        <v>16798</v>
      </c>
      <c r="AA19" s="655">
        <v>68126</v>
      </c>
      <c r="AB19" s="658">
        <v>30566</v>
      </c>
      <c r="AC19" s="659">
        <v>21241</v>
      </c>
      <c r="AD19" s="659">
        <v>3623</v>
      </c>
      <c r="AE19" s="659">
        <v>16706</v>
      </c>
      <c r="AF19" s="655">
        <v>72136</v>
      </c>
      <c r="AG19" s="658">
        <v>28235</v>
      </c>
      <c r="AH19" s="659">
        <v>20564</v>
      </c>
      <c r="AI19" s="659">
        <v>3504</v>
      </c>
      <c r="AJ19" s="659">
        <v>16314</v>
      </c>
      <c r="AK19" s="655">
        <v>68617</v>
      </c>
      <c r="AL19" s="658">
        <v>28129</v>
      </c>
      <c r="AM19" s="659">
        <v>20643</v>
      </c>
      <c r="AN19" s="659">
        <v>3542</v>
      </c>
      <c r="AO19" s="659">
        <v>16510</v>
      </c>
      <c r="AP19" s="655">
        <v>68824</v>
      </c>
      <c r="AQ19" s="658">
        <v>28143</v>
      </c>
      <c r="AR19" s="659">
        <v>20351</v>
      </c>
      <c r="AS19" s="659">
        <v>3676</v>
      </c>
      <c r="AT19" s="659">
        <v>16852</v>
      </c>
      <c r="AU19" s="655">
        <v>69022</v>
      </c>
      <c r="AV19" s="658">
        <v>28320</v>
      </c>
      <c r="AW19" s="659">
        <v>20148</v>
      </c>
      <c r="AX19" s="659">
        <v>3523</v>
      </c>
      <c r="AY19" s="659">
        <v>16776</v>
      </c>
      <c r="AZ19" s="655">
        <v>68767</v>
      </c>
      <c r="BA19" s="658">
        <v>28442</v>
      </c>
      <c r="BB19" s="659">
        <v>20495</v>
      </c>
      <c r="BC19" s="659">
        <v>3557</v>
      </c>
      <c r="BD19" s="659">
        <v>17057</v>
      </c>
      <c r="BE19" s="655">
        <v>69551</v>
      </c>
      <c r="BF19" s="658">
        <v>30388</v>
      </c>
      <c r="BG19" s="659">
        <v>20813</v>
      </c>
      <c r="BH19" s="659">
        <v>3617</v>
      </c>
      <c r="BI19" s="659">
        <v>17451</v>
      </c>
      <c r="BJ19" s="655">
        <v>72269</v>
      </c>
      <c r="BK19" s="656">
        <v>31114.166666666668</v>
      </c>
      <c r="BL19" s="657">
        <v>20956.416666666668</v>
      </c>
      <c r="BM19" s="657">
        <v>2307.3333333333335</v>
      </c>
      <c r="BN19" s="657">
        <v>16301.916666666666</v>
      </c>
      <c r="BO19" s="1174">
        <v>70679.833333333328</v>
      </c>
    </row>
    <row r="20" spans="1:67" x14ac:dyDescent="0.2">
      <c r="A20" s="3"/>
      <c r="B20" s="1163" t="s">
        <v>56</v>
      </c>
      <c r="C20" s="658">
        <v>78413</v>
      </c>
      <c r="D20" s="659">
        <v>80818</v>
      </c>
      <c r="E20" s="659">
        <v>22270</v>
      </c>
      <c r="F20" s="659">
        <v>34027</v>
      </c>
      <c r="G20" s="655">
        <v>215528</v>
      </c>
      <c r="H20" s="658">
        <v>73805</v>
      </c>
      <c r="I20" s="659">
        <v>74519</v>
      </c>
      <c r="J20" s="659">
        <v>21813</v>
      </c>
      <c r="K20" s="659">
        <v>37186</v>
      </c>
      <c r="L20" s="655">
        <v>207323</v>
      </c>
      <c r="M20" s="658">
        <v>69715</v>
      </c>
      <c r="N20" s="659">
        <v>73299</v>
      </c>
      <c r="O20" s="659">
        <v>22617</v>
      </c>
      <c r="P20" s="659">
        <v>33203</v>
      </c>
      <c r="Q20" s="655">
        <v>198834</v>
      </c>
      <c r="R20" s="658">
        <v>67546</v>
      </c>
      <c r="S20" s="659">
        <v>75882</v>
      </c>
      <c r="T20" s="659">
        <v>22570</v>
      </c>
      <c r="U20" s="659">
        <v>36983</v>
      </c>
      <c r="V20" s="655">
        <v>202981</v>
      </c>
      <c r="W20" s="658">
        <v>67936</v>
      </c>
      <c r="X20" s="659">
        <v>76091</v>
      </c>
      <c r="Y20" s="659">
        <v>22528</v>
      </c>
      <c r="Z20" s="659">
        <v>36750</v>
      </c>
      <c r="AA20" s="655">
        <v>203305</v>
      </c>
      <c r="AB20" s="658">
        <v>68466</v>
      </c>
      <c r="AC20" s="659">
        <v>75075</v>
      </c>
      <c r="AD20" s="659">
        <v>22886</v>
      </c>
      <c r="AE20" s="659">
        <v>36576</v>
      </c>
      <c r="AF20" s="655">
        <v>203003</v>
      </c>
      <c r="AG20" s="658">
        <v>68668</v>
      </c>
      <c r="AH20" s="659">
        <v>74113</v>
      </c>
      <c r="AI20" s="659">
        <v>22292</v>
      </c>
      <c r="AJ20" s="659">
        <v>36185</v>
      </c>
      <c r="AK20" s="655">
        <v>201258</v>
      </c>
      <c r="AL20" s="658">
        <v>69326</v>
      </c>
      <c r="AM20" s="659">
        <v>75369</v>
      </c>
      <c r="AN20" s="659">
        <v>22566</v>
      </c>
      <c r="AO20" s="659">
        <v>36898</v>
      </c>
      <c r="AP20" s="655">
        <v>204159</v>
      </c>
      <c r="AQ20" s="658">
        <v>70603</v>
      </c>
      <c r="AR20" s="659">
        <v>77509</v>
      </c>
      <c r="AS20" s="659">
        <v>23030</v>
      </c>
      <c r="AT20" s="659">
        <v>37015</v>
      </c>
      <c r="AU20" s="655">
        <v>208157</v>
      </c>
      <c r="AV20" s="658">
        <v>74138</v>
      </c>
      <c r="AW20" s="659">
        <v>78615</v>
      </c>
      <c r="AX20" s="659">
        <v>23168</v>
      </c>
      <c r="AY20" s="659">
        <v>37407</v>
      </c>
      <c r="AZ20" s="655">
        <v>213328</v>
      </c>
      <c r="BA20" s="658">
        <v>76711</v>
      </c>
      <c r="BB20" s="659">
        <v>79818</v>
      </c>
      <c r="BC20" s="659">
        <v>23359</v>
      </c>
      <c r="BD20" s="659">
        <v>37877</v>
      </c>
      <c r="BE20" s="655">
        <v>217765</v>
      </c>
      <c r="BF20" s="658">
        <v>76366</v>
      </c>
      <c r="BG20" s="659">
        <v>81697</v>
      </c>
      <c r="BH20" s="659">
        <v>23530</v>
      </c>
      <c r="BI20" s="659">
        <v>38751</v>
      </c>
      <c r="BJ20" s="655">
        <v>220344</v>
      </c>
      <c r="BK20" s="656">
        <v>71807.75</v>
      </c>
      <c r="BL20" s="657">
        <v>76900.416666666672</v>
      </c>
      <c r="BM20" s="657">
        <v>22719.083333333332</v>
      </c>
      <c r="BN20" s="657">
        <v>36571.5</v>
      </c>
      <c r="BO20" s="1174">
        <v>207998.75</v>
      </c>
    </row>
    <row r="21" spans="1:67" x14ac:dyDescent="0.2">
      <c r="A21" s="3"/>
      <c r="B21" s="1163" t="s">
        <v>858</v>
      </c>
      <c r="C21" s="658">
        <v>7203</v>
      </c>
      <c r="D21" s="659">
        <v>8929</v>
      </c>
      <c r="E21" s="659">
        <v>75</v>
      </c>
      <c r="F21" s="659">
        <v>3725</v>
      </c>
      <c r="G21" s="655">
        <v>19932</v>
      </c>
      <c r="H21" s="658">
        <v>7269</v>
      </c>
      <c r="I21" s="659">
        <v>8732</v>
      </c>
      <c r="J21" s="659">
        <v>82</v>
      </c>
      <c r="K21" s="659">
        <v>3777</v>
      </c>
      <c r="L21" s="655">
        <v>19860</v>
      </c>
      <c r="M21" s="658">
        <v>7337</v>
      </c>
      <c r="N21" s="659">
        <v>8764</v>
      </c>
      <c r="O21" s="659">
        <v>141</v>
      </c>
      <c r="P21" s="659">
        <v>3868</v>
      </c>
      <c r="Q21" s="655">
        <v>20110</v>
      </c>
      <c r="R21" s="658">
        <v>7157</v>
      </c>
      <c r="S21" s="659">
        <v>8129</v>
      </c>
      <c r="T21" s="659">
        <v>122</v>
      </c>
      <c r="U21" s="659">
        <v>3870</v>
      </c>
      <c r="V21" s="655">
        <v>19278</v>
      </c>
      <c r="W21" s="658">
        <v>7186</v>
      </c>
      <c r="X21" s="659">
        <v>8730</v>
      </c>
      <c r="Y21" s="659">
        <v>121</v>
      </c>
      <c r="Z21" s="659">
        <v>3790</v>
      </c>
      <c r="AA21" s="655">
        <v>19827</v>
      </c>
      <c r="AB21" s="658">
        <v>7065</v>
      </c>
      <c r="AC21" s="659">
        <v>8772</v>
      </c>
      <c r="AD21" s="659">
        <v>127</v>
      </c>
      <c r="AE21" s="659">
        <v>3781</v>
      </c>
      <c r="AF21" s="655">
        <v>19745</v>
      </c>
      <c r="AG21" s="658">
        <v>6842</v>
      </c>
      <c r="AH21" s="659">
        <v>9179</v>
      </c>
      <c r="AI21" s="659">
        <v>134</v>
      </c>
      <c r="AJ21" s="659">
        <v>3808</v>
      </c>
      <c r="AK21" s="655">
        <v>19963</v>
      </c>
      <c r="AL21" s="658">
        <v>6891</v>
      </c>
      <c r="AM21" s="659">
        <v>9311</v>
      </c>
      <c r="AN21" s="659">
        <v>131</v>
      </c>
      <c r="AO21" s="659">
        <v>3861</v>
      </c>
      <c r="AP21" s="655">
        <v>20194</v>
      </c>
      <c r="AQ21" s="658">
        <v>6991</v>
      </c>
      <c r="AR21" s="659">
        <v>9328</v>
      </c>
      <c r="AS21" s="659">
        <v>131</v>
      </c>
      <c r="AT21" s="659">
        <v>3832</v>
      </c>
      <c r="AU21" s="655">
        <v>20282</v>
      </c>
      <c r="AV21" s="658">
        <v>7051</v>
      </c>
      <c r="AW21" s="659">
        <v>9088</v>
      </c>
      <c r="AX21" s="659">
        <v>134</v>
      </c>
      <c r="AY21" s="659">
        <v>3889</v>
      </c>
      <c r="AZ21" s="655">
        <v>20162</v>
      </c>
      <c r="BA21" s="658">
        <v>6848</v>
      </c>
      <c r="BB21" s="659">
        <v>9129</v>
      </c>
      <c r="BC21" s="659">
        <v>140</v>
      </c>
      <c r="BD21" s="659">
        <v>3920</v>
      </c>
      <c r="BE21" s="655">
        <v>20037</v>
      </c>
      <c r="BF21" s="658">
        <v>6968</v>
      </c>
      <c r="BG21" s="659">
        <v>9173</v>
      </c>
      <c r="BH21" s="659">
        <v>151</v>
      </c>
      <c r="BI21" s="659">
        <v>4150</v>
      </c>
      <c r="BJ21" s="655">
        <v>20442</v>
      </c>
      <c r="BK21" s="656">
        <v>7067.333333333333</v>
      </c>
      <c r="BL21" s="657">
        <v>8938.6666666666661</v>
      </c>
      <c r="BM21" s="657">
        <v>124.08333333333333</v>
      </c>
      <c r="BN21" s="657">
        <v>3855.9166666666665</v>
      </c>
      <c r="BO21" s="1174">
        <v>19986</v>
      </c>
    </row>
    <row r="22" spans="1:67" x14ac:dyDescent="0.2">
      <c r="A22" s="3"/>
      <c r="B22" s="1163" t="s">
        <v>57</v>
      </c>
      <c r="C22" s="658">
        <v>8571</v>
      </c>
      <c r="D22" s="659">
        <v>11616</v>
      </c>
      <c r="E22" s="659">
        <v>12783</v>
      </c>
      <c r="F22" s="659">
        <v>9175</v>
      </c>
      <c r="G22" s="655">
        <v>42145</v>
      </c>
      <c r="H22" s="658">
        <v>8681</v>
      </c>
      <c r="I22" s="659">
        <v>11472</v>
      </c>
      <c r="J22" s="659">
        <v>12871</v>
      </c>
      <c r="K22" s="659">
        <v>11396</v>
      </c>
      <c r="L22" s="655">
        <v>44420</v>
      </c>
      <c r="M22" s="658">
        <v>8761</v>
      </c>
      <c r="N22" s="659">
        <v>11524</v>
      </c>
      <c r="O22" s="659">
        <v>13485</v>
      </c>
      <c r="P22" s="659">
        <v>11647</v>
      </c>
      <c r="Q22" s="655">
        <v>45417</v>
      </c>
      <c r="R22" s="658">
        <v>8333</v>
      </c>
      <c r="S22" s="659">
        <v>11437</v>
      </c>
      <c r="T22" s="659">
        <v>13837</v>
      </c>
      <c r="U22" s="659">
        <v>11465</v>
      </c>
      <c r="V22" s="655">
        <v>45072</v>
      </c>
      <c r="W22" s="658">
        <v>8243</v>
      </c>
      <c r="X22" s="659">
        <v>11483</v>
      </c>
      <c r="Y22" s="659">
        <v>13446</v>
      </c>
      <c r="Z22" s="659">
        <v>11486</v>
      </c>
      <c r="AA22" s="655">
        <v>44658</v>
      </c>
      <c r="AB22" s="658">
        <v>8168</v>
      </c>
      <c r="AC22" s="659">
        <v>11310</v>
      </c>
      <c r="AD22" s="659">
        <v>13088</v>
      </c>
      <c r="AE22" s="659">
        <v>11378</v>
      </c>
      <c r="AF22" s="655">
        <v>43944</v>
      </c>
      <c r="AG22" s="658">
        <v>8032</v>
      </c>
      <c r="AH22" s="659">
        <v>11360</v>
      </c>
      <c r="AI22" s="659">
        <v>12861</v>
      </c>
      <c r="AJ22" s="659">
        <v>11408</v>
      </c>
      <c r="AK22" s="655">
        <v>43661</v>
      </c>
      <c r="AL22" s="658">
        <v>8584</v>
      </c>
      <c r="AM22" s="659">
        <v>11343</v>
      </c>
      <c r="AN22" s="659">
        <v>12949</v>
      </c>
      <c r="AO22" s="659">
        <v>11678</v>
      </c>
      <c r="AP22" s="655">
        <v>44554</v>
      </c>
      <c r="AQ22" s="658">
        <v>8745</v>
      </c>
      <c r="AR22" s="659">
        <v>11342</v>
      </c>
      <c r="AS22" s="659">
        <v>13068</v>
      </c>
      <c r="AT22" s="659">
        <v>11966</v>
      </c>
      <c r="AU22" s="655">
        <v>45121</v>
      </c>
      <c r="AV22" s="658">
        <v>8446</v>
      </c>
      <c r="AW22" s="659">
        <v>11547</v>
      </c>
      <c r="AX22" s="659">
        <v>13036</v>
      </c>
      <c r="AY22" s="659">
        <v>12242</v>
      </c>
      <c r="AZ22" s="655">
        <v>45271</v>
      </c>
      <c r="BA22" s="658">
        <v>8617</v>
      </c>
      <c r="BB22" s="659">
        <v>11438</v>
      </c>
      <c r="BC22" s="659">
        <v>13104</v>
      </c>
      <c r="BD22" s="659">
        <v>12348</v>
      </c>
      <c r="BE22" s="655">
        <v>45507</v>
      </c>
      <c r="BF22" s="658">
        <v>8793</v>
      </c>
      <c r="BG22" s="659">
        <v>11520</v>
      </c>
      <c r="BH22" s="659">
        <v>13017</v>
      </c>
      <c r="BI22" s="659">
        <v>12034</v>
      </c>
      <c r="BJ22" s="655">
        <v>45364</v>
      </c>
      <c r="BK22" s="656">
        <v>8497.8333333333339</v>
      </c>
      <c r="BL22" s="657">
        <v>11449.333333333334</v>
      </c>
      <c r="BM22" s="657">
        <v>13128.75</v>
      </c>
      <c r="BN22" s="657">
        <v>11518.583333333334</v>
      </c>
      <c r="BO22" s="1174">
        <v>44594.5</v>
      </c>
    </row>
    <row r="23" spans="1:67" x14ac:dyDescent="0.2">
      <c r="A23" s="3"/>
      <c r="B23" s="1163" t="s">
        <v>58</v>
      </c>
      <c r="C23" s="653">
        <v>1676744</v>
      </c>
      <c r="D23" s="654">
        <v>1282528</v>
      </c>
      <c r="E23" s="654">
        <v>256065</v>
      </c>
      <c r="F23" s="654">
        <v>295036</v>
      </c>
      <c r="G23" s="655">
        <v>3510373</v>
      </c>
      <c r="H23" s="653">
        <v>1649621</v>
      </c>
      <c r="I23" s="654">
        <v>1267435</v>
      </c>
      <c r="J23" s="654">
        <v>257426</v>
      </c>
      <c r="K23" s="654">
        <v>324255</v>
      </c>
      <c r="L23" s="655">
        <v>3498737</v>
      </c>
      <c r="M23" s="653">
        <v>1667617</v>
      </c>
      <c r="N23" s="654">
        <v>1275786</v>
      </c>
      <c r="O23" s="654">
        <v>256129</v>
      </c>
      <c r="P23" s="654">
        <v>328126</v>
      </c>
      <c r="Q23" s="655">
        <v>3527658</v>
      </c>
      <c r="R23" s="653">
        <v>1642011</v>
      </c>
      <c r="S23" s="654">
        <v>1273566</v>
      </c>
      <c r="T23" s="654">
        <v>246473</v>
      </c>
      <c r="U23" s="654">
        <v>321798</v>
      </c>
      <c r="V23" s="655">
        <v>3483848</v>
      </c>
      <c r="W23" s="653">
        <v>1635991</v>
      </c>
      <c r="X23" s="654">
        <v>1275564</v>
      </c>
      <c r="Y23" s="654">
        <v>246706</v>
      </c>
      <c r="Z23" s="654">
        <v>317667</v>
      </c>
      <c r="AA23" s="655">
        <v>3475928</v>
      </c>
      <c r="AB23" s="653">
        <v>1640727</v>
      </c>
      <c r="AC23" s="654">
        <v>1278374</v>
      </c>
      <c r="AD23" s="654">
        <v>244853</v>
      </c>
      <c r="AE23" s="654">
        <v>322830</v>
      </c>
      <c r="AF23" s="655">
        <v>3486784</v>
      </c>
      <c r="AG23" s="653">
        <v>1627017</v>
      </c>
      <c r="AH23" s="654">
        <v>1286388</v>
      </c>
      <c r="AI23" s="654">
        <v>247370</v>
      </c>
      <c r="AJ23" s="654">
        <v>313794</v>
      </c>
      <c r="AK23" s="655">
        <v>3474569</v>
      </c>
      <c r="AL23" s="653">
        <v>1627564</v>
      </c>
      <c r="AM23" s="654">
        <v>1286012</v>
      </c>
      <c r="AN23" s="654">
        <v>246697</v>
      </c>
      <c r="AO23" s="654">
        <v>317813</v>
      </c>
      <c r="AP23" s="655">
        <v>3478086</v>
      </c>
      <c r="AQ23" s="653">
        <v>1618307</v>
      </c>
      <c r="AR23" s="654">
        <v>1287321</v>
      </c>
      <c r="AS23" s="654">
        <v>246524</v>
      </c>
      <c r="AT23" s="654">
        <v>322738</v>
      </c>
      <c r="AU23" s="655">
        <v>3474890</v>
      </c>
      <c r="AV23" s="653">
        <v>1618771</v>
      </c>
      <c r="AW23" s="654">
        <v>1293274</v>
      </c>
      <c r="AX23" s="654">
        <v>247837</v>
      </c>
      <c r="AY23" s="654">
        <v>319305</v>
      </c>
      <c r="AZ23" s="655">
        <v>3479187</v>
      </c>
      <c r="BA23" s="653">
        <v>1641385</v>
      </c>
      <c r="BB23" s="654">
        <v>1321635</v>
      </c>
      <c r="BC23" s="654">
        <v>249742</v>
      </c>
      <c r="BD23" s="654">
        <v>327691</v>
      </c>
      <c r="BE23" s="655">
        <v>3540453</v>
      </c>
      <c r="BF23" s="653">
        <v>1658564</v>
      </c>
      <c r="BG23" s="654">
        <v>1350776</v>
      </c>
      <c r="BH23" s="654">
        <v>251260</v>
      </c>
      <c r="BI23" s="654">
        <v>328924</v>
      </c>
      <c r="BJ23" s="655">
        <v>3589524</v>
      </c>
      <c r="BK23" s="656">
        <v>1642026.5833333333</v>
      </c>
      <c r="BL23" s="657">
        <v>1289888.25</v>
      </c>
      <c r="BM23" s="657">
        <v>249756.83333333334</v>
      </c>
      <c r="BN23" s="657">
        <v>319998.08333333331</v>
      </c>
      <c r="BO23" s="1174">
        <v>3501669.75</v>
      </c>
    </row>
    <row r="24" spans="1:67" ht="15" x14ac:dyDescent="0.25">
      <c r="A24" s="3"/>
      <c r="B24" s="1056" t="s">
        <v>27</v>
      </c>
      <c r="C24" s="662">
        <v>2500454</v>
      </c>
      <c r="D24" s="663">
        <v>2037294</v>
      </c>
      <c r="E24" s="663">
        <v>587942</v>
      </c>
      <c r="F24" s="663">
        <v>695322</v>
      </c>
      <c r="G24" s="655">
        <v>5821012</v>
      </c>
      <c r="H24" s="662">
        <v>2453948</v>
      </c>
      <c r="I24" s="663">
        <v>2005815</v>
      </c>
      <c r="J24" s="663">
        <v>587867</v>
      </c>
      <c r="K24" s="663">
        <v>774566</v>
      </c>
      <c r="L24" s="655">
        <v>5822196</v>
      </c>
      <c r="M24" s="662">
        <v>2461814</v>
      </c>
      <c r="N24" s="663">
        <v>2008309</v>
      </c>
      <c r="O24" s="663">
        <v>590528</v>
      </c>
      <c r="P24" s="663">
        <v>777541</v>
      </c>
      <c r="Q24" s="655">
        <v>5838192</v>
      </c>
      <c r="R24" s="662">
        <v>2412771</v>
      </c>
      <c r="S24" s="663">
        <v>2005292</v>
      </c>
      <c r="T24" s="663">
        <v>574155</v>
      </c>
      <c r="U24" s="663">
        <v>755444</v>
      </c>
      <c r="V24" s="655">
        <v>5747662</v>
      </c>
      <c r="W24" s="662">
        <v>2395317</v>
      </c>
      <c r="X24" s="663">
        <v>2000503</v>
      </c>
      <c r="Y24" s="663">
        <v>574392</v>
      </c>
      <c r="Z24" s="663">
        <v>750503</v>
      </c>
      <c r="AA24" s="655">
        <v>5720715</v>
      </c>
      <c r="AB24" s="662">
        <v>2408566</v>
      </c>
      <c r="AC24" s="663">
        <v>2003111</v>
      </c>
      <c r="AD24" s="663">
        <v>576665</v>
      </c>
      <c r="AE24" s="663">
        <v>758832</v>
      </c>
      <c r="AF24" s="655">
        <v>5747174</v>
      </c>
      <c r="AG24" s="662">
        <v>2400720</v>
      </c>
      <c r="AH24" s="663">
        <v>2011136</v>
      </c>
      <c r="AI24" s="663">
        <v>572199</v>
      </c>
      <c r="AJ24" s="663">
        <v>748605</v>
      </c>
      <c r="AK24" s="655">
        <v>5732660</v>
      </c>
      <c r="AL24" s="662">
        <v>2402104</v>
      </c>
      <c r="AM24" s="663">
        <v>2012203</v>
      </c>
      <c r="AN24" s="663">
        <v>572378</v>
      </c>
      <c r="AO24" s="663">
        <v>759342</v>
      </c>
      <c r="AP24" s="655">
        <v>5746027</v>
      </c>
      <c r="AQ24" s="662">
        <v>2389311</v>
      </c>
      <c r="AR24" s="663">
        <v>2011174</v>
      </c>
      <c r="AS24" s="663">
        <v>571630</v>
      </c>
      <c r="AT24" s="663">
        <v>769170</v>
      </c>
      <c r="AU24" s="655">
        <v>5741285</v>
      </c>
      <c r="AV24" s="662">
        <v>2421706</v>
      </c>
      <c r="AW24" s="663">
        <v>2034705</v>
      </c>
      <c r="AX24" s="663">
        <v>575727</v>
      </c>
      <c r="AY24" s="663">
        <v>768298</v>
      </c>
      <c r="AZ24" s="655">
        <v>5800436</v>
      </c>
      <c r="BA24" s="662">
        <v>2486693</v>
      </c>
      <c r="BB24" s="663">
        <v>2097664</v>
      </c>
      <c r="BC24" s="663">
        <v>581797</v>
      </c>
      <c r="BD24" s="663">
        <v>785408</v>
      </c>
      <c r="BE24" s="655">
        <v>5951562</v>
      </c>
      <c r="BF24" s="662">
        <v>2538111</v>
      </c>
      <c r="BG24" s="663">
        <v>2147171</v>
      </c>
      <c r="BH24" s="663">
        <v>586649</v>
      </c>
      <c r="BI24" s="663">
        <v>794956</v>
      </c>
      <c r="BJ24" s="655">
        <v>6066887</v>
      </c>
      <c r="BK24" s="664">
        <v>2439292.9166666665</v>
      </c>
      <c r="BL24" s="665">
        <v>2031198.0833333333</v>
      </c>
      <c r="BM24" s="665">
        <v>579327.41666666663</v>
      </c>
      <c r="BN24" s="665">
        <v>761498.91666666663</v>
      </c>
      <c r="BO24" s="1174">
        <v>5811317.333333333</v>
      </c>
    </row>
    <row r="25" spans="1:67" x14ac:dyDescent="0.2">
      <c r="A25" s="3"/>
      <c r="B25" s="751" t="s">
        <v>814</v>
      </c>
      <c r="C25" s="3"/>
      <c r="D25" s="9"/>
      <c r="E25" s="9"/>
      <c r="F25" s="9"/>
      <c r="G25" s="9"/>
      <c r="H25" s="9"/>
      <c r="I25" s="9"/>
      <c r="J25" s="9"/>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BO25" s="692"/>
    </row>
    <row r="26" spans="1:67" x14ac:dyDescent="0.2">
      <c r="B26" s="1409" t="s">
        <v>813</v>
      </c>
    </row>
    <row r="27" spans="1:67" x14ac:dyDescent="0.2">
      <c r="G27" s="692"/>
    </row>
    <row r="51" spans="2:2" x14ac:dyDescent="0.2">
      <c r="B51" s="694"/>
    </row>
  </sheetData>
  <mergeCells count="14">
    <mergeCell ref="W6:AA7"/>
    <mergeCell ref="B6:B8"/>
    <mergeCell ref="C6:G7"/>
    <mergeCell ref="H6:L7"/>
    <mergeCell ref="M6:Q7"/>
    <mergeCell ref="R6:V7"/>
    <mergeCell ref="BF6:BJ7"/>
    <mergeCell ref="BK6:BO7"/>
    <mergeCell ref="AB6:AF7"/>
    <mergeCell ref="AG6:AK7"/>
    <mergeCell ref="AL6:AP7"/>
    <mergeCell ref="AQ6:AU7"/>
    <mergeCell ref="AV6:AZ7"/>
    <mergeCell ref="BA6:BE7"/>
  </mergeCells>
  <hyperlinks>
    <hyperlink ref="BO2" location="Índice!A1" display="Volver"/>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O74"/>
  <sheetViews>
    <sheetView showGridLines="0" zoomScale="90" zoomScaleNormal="90" workbookViewId="0"/>
  </sheetViews>
  <sheetFormatPr baseColWidth="10" defaultRowHeight="12.75" x14ac:dyDescent="0.2"/>
  <cols>
    <col min="1" max="1" width="6.7109375" style="690" customWidth="1"/>
    <col min="2" max="2" width="31.5703125" style="693" customWidth="1"/>
    <col min="3" max="16384" width="11.42578125" style="690"/>
  </cols>
  <sheetData>
    <row r="2" spans="1:41" ht="18" x14ac:dyDescent="0.2">
      <c r="A2" s="13"/>
      <c r="B2" s="639" t="s">
        <v>859</v>
      </c>
      <c r="C2" s="640"/>
      <c r="D2" s="641"/>
      <c r="E2" s="641"/>
      <c r="F2" s="641"/>
      <c r="G2" s="641"/>
      <c r="H2" s="626"/>
      <c r="I2" s="626"/>
      <c r="J2" s="626"/>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896" t="s">
        <v>1059</v>
      </c>
    </row>
    <row r="3" spans="1:41" ht="15.75" x14ac:dyDescent="0.2">
      <c r="A3" s="13"/>
      <c r="B3" s="639" t="s">
        <v>844</v>
      </c>
      <c r="C3" s="640"/>
      <c r="D3" s="641"/>
      <c r="E3" s="641"/>
      <c r="F3" s="641"/>
      <c r="G3" s="641"/>
      <c r="H3" s="626"/>
      <c r="I3" s="626"/>
      <c r="J3" s="626"/>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ht="15.75" x14ac:dyDescent="0.25">
      <c r="A4" s="13"/>
      <c r="B4" s="642" t="s">
        <v>13</v>
      </c>
      <c r="C4" s="18"/>
      <c r="D4" s="643"/>
      <c r="E4" s="643"/>
      <c r="F4" s="643"/>
      <c r="G4" s="643"/>
      <c r="H4" s="626"/>
      <c r="I4" s="626"/>
      <c r="J4" s="626"/>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1" x14ac:dyDescent="0.2">
      <c r="A5" s="649"/>
      <c r="B5" s="644"/>
      <c r="C5" s="644"/>
      <c r="D5" s="668"/>
      <c r="E5" s="645"/>
      <c r="F5" s="646"/>
      <c r="G5" s="646"/>
      <c r="H5" s="646"/>
      <c r="I5" s="646"/>
      <c r="J5" s="646"/>
      <c r="K5" s="647"/>
      <c r="L5" s="647"/>
      <c r="M5" s="648"/>
      <c r="N5" s="648"/>
      <c r="O5" s="648"/>
      <c r="P5" s="648"/>
      <c r="Q5" s="648"/>
      <c r="R5" s="648"/>
      <c r="S5" s="648"/>
      <c r="T5" s="648"/>
      <c r="U5" s="648"/>
      <c r="V5" s="648"/>
      <c r="W5" s="648"/>
      <c r="X5" s="648"/>
      <c r="Y5" s="648"/>
      <c r="Z5" s="648"/>
      <c r="AA5" s="648"/>
      <c r="AB5" s="648"/>
      <c r="AC5" s="648"/>
      <c r="AD5" s="648"/>
      <c r="AE5" s="648"/>
      <c r="AF5" s="648"/>
      <c r="AG5" s="648"/>
      <c r="AH5" s="648"/>
      <c r="AI5" s="649"/>
      <c r="AJ5" s="649"/>
      <c r="AK5" s="649"/>
      <c r="AL5" s="649"/>
      <c r="AM5" s="649"/>
      <c r="AN5" s="649"/>
      <c r="AO5" s="649"/>
    </row>
    <row r="6" spans="1:41" x14ac:dyDescent="0.2">
      <c r="A6" s="13"/>
      <c r="B6" s="1284" t="s">
        <v>46</v>
      </c>
      <c r="C6" s="1281" t="s">
        <v>14</v>
      </c>
      <c r="D6" s="1282"/>
      <c r="E6" s="1283"/>
      <c r="F6" s="1281" t="s">
        <v>15</v>
      </c>
      <c r="G6" s="1282"/>
      <c r="H6" s="1283"/>
      <c r="I6" s="1281" t="s">
        <v>16</v>
      </c>
      <c r="J6" s="1282"/>
      <c r="K6" s="1283"/>
      <c r="L6" s="1281" t="s">
        <v>17</v>
      </c>
      <c r="M6" s="1282"/>
      <c r="N6" s="1283"/>
      <c r="O6" s="1281" t="s">
        <v>18</v>
      </c>
      <c r="P6" s="1282"/>
      <c r="Q6" s="1283"/>
      <c r="R6" s="1281" t="s">
        <v>19</v>
      </c>
      <c r="S6" s="1282"/>
      <c r="T6" s="1283"/>
      <c r="U6" s="1281" t="s">
        <v>20</v>
      </c>
      <c r="V6" s="1282"/>
      <c r="W6" s="1283"/>
      <c r="X6" s="1281" t="s">
        <v>21</v>
      </c>
      <c r="Y6" s="1282"/>
      <c r="Z6" s="1283"/>
      <c r="AA6" s="1281" t="s">
        <v>22</v>
      </c>
      <c r="AB6" s="1282"/>
      <c r="AC6" s="1283"/>
      <c r="AD6" s="1281" t="s">
        <v>23</v>
      </c>
      <c r="AE6" s="1282"/>
      <c r="AF6" s="1283"/>
      <c r="AG6" s="1281" t="s">
        <v>24</v>
      </c>
      <c r="AH6" s="1282"/>
      <c r="AI6" s="1283"/>
      <c r="AJ6" s="1281" t="s">
        <v>25</v>
      </c>
      <c r="AK6" s="1282"/>
      <c r="AL6" s="1283"/>
      <c r="AM6" s="1281" t="s">
        <v>26</v>
      </c>
      <c r="AN6" s="1282"/>
      <c r="AO6" s="1282"/>
    </row>
    <row r="7" spans="1:41" x14ac:dyDescent="0.2">
      <c r="A7" s="3"/>
      <c r="B7" s="1286"/>
      <c r="C7" s="670" t="s">
        <v>845</v>
      </c>
      <c r="D7" s="671" t="s">
        <v>846</v>
      </c>
      <c r="E7" s="672" t="s">
        <v>40</v>
      </c>
      <c r="F7" s="670" t="s">
        <v>845</v>
      </c>
      <c r="G7" s="671" t="s">
        <v>846</v>
      </c>
      <c r="H7" s="672" t="s">
        <v>40</v>
      </c>
      <c r="I7" s="670" t="s">
        <v>845</v>
      </c>
      <c r="J7" s="671" t="s">
        <v>846</v>
      </c>
      <c r="K7" s="672" t="s">
        <v>40</v>
      </c>
      <c r="L7" s="670" t="s">
        <v>845</v>
      </c>
      <c r="M7" s="671" t="s">
        <v>846</v>
      </c>
      <c r="N7" s="672" t="s">
        <v>40</v>
      </c>
      <c r="O7" s="670" t="s">
        <v>845</v>
      </c>
      <c r="P7" s="671" t="s">
        <v>846</v>
      </c>
      <c r="Q7" s="672" t="s">
        <v>40</v>
      </c>
      <c r="R7" s="670" t="s">
        <v>845</v>
      </c>
      <c r="S7" s="671" t="s">
        <v>846</v>
      </c>
      <c r="T7" s="672" t="s">
        <v>40</v>
      </c>
      <c r="U7" s="670" t="s">
        <v>845</v>
      </c>
      <c r="V7" s="671" t="s">
        <v>846</v>
      </c>
      <c r="W7" s="672" t="s">
        <v>40</v>
      </c>
      <c r="X7" s="670" t="s">
        <v>845</v>
      </c>
      <c r="Y7" s="671" t="s">
        <v>846</v>
      </c>
      <c r="Z7" s="672" t="s">
        <v>40</v>
      </c>
      <c r="AA7" s="670" t="s">
        <v>845</v>
      </c>
      <c r="AB7" s="671" t="s">
        <v>846</v>
      </c>
      <c r="AC7" s="672" t="s">
        <v>40</v>
      </c>
      <c r="AD7" s="670" t="s">
        <v>845</v>
      </c>
      <c r="AE7" s="671" t="s">
        <v>846</v>
      </c>
      <c r="AF7" s="672" t="s">
        <v>40</v>
      </c>
      <c r="AG7" s="670" t="s">
        <v>845</v>
      </c>
      <c r="AH7" s="671" t="s">
        <v>846</v>
      </c>
      <c r="AI7" s="672" t="s">
        <v>40</v>
      </c>
      <c r="AJ7" s="670" t="s">
        <v>845</v>
      </c>
      <c r="AK7" s="671" t="s">
        <v>846</v>
      </c>
      <c r="AL7" s="672" t="s">
        <v>40</v>
      </c>
      <c r="AM7" s="670" t="s">
        <v>845</v>
      </c>
      <c r="AN7" s="671" t="s">
        <v>846</v>
      </c>
      <c r="AO7" s="1051" t="s">
        <v>40</v>
      </c>
    </row>
    <row r="8" spans="1:41" x14ac:dyDescent="0.2">
      <c r="A8" s="3"/>
      <c r="B8" s="1162" t="s">
        <v>47</v>
      </c>
      <c r="C8" s="656">
        <v>15495</v>
      </c>
      <c r="D8" s="657">
        <v>11751</v>
      </c>
      <c r="E8" s="674">
        <v>27246</v>
      </c>
      <c r="F8" s="656">
        <v>15521</v>
      </c>
      <c r="G8" s="657">
        <v>11672</v>
      </c>
      <c r="H8" s="674">
        <v>27193</v>
      </c>
      <c r="I8" s="656">
        <v>16206</v>
      </c>
      <c r="J8" s="657">
        <v>12221</v>
      </c>
      <c r="K8" s="674">
        <v>28427</v>
      </c>
      <c r="L8" s="656">
        <v>16398</v>
      </c>
      <c r="M8" s="657">
        <v>12209</v>
      </c>
      <c r="N8" s="674">
        <v>28607</v>
      </c>
      <c r="O8" s="656">
        <v>16650</v>
      </c>
      <c r="P8" s="657">
        <v>12231</v>
      </c>
      <c r="Q8" s="674">
        <v>28881</v>
      </c>
      <c r="R8" s="656">
        <v>16893</v>
      </c>
      <c r="S8" s="657">
        <v>12226</v>
      </c>
      <c r="T8" s="674">
        <v>29119</v>
      </c>
      <c r="U8" s="656">
        <v>16330</v>
      </c>
      <c r="V8" s="657">
        <v>12691</v>
      </c>
      <c r="W8" s="674">
        <v>29021</v>
      </c>
      <c r="X8" s="656">
        <v>16279</v>
      </c>
      <c r="Y8" s="657">
        <v>12572</v>
      </c>
      <c r="Z8" s="674">
        <v>28851</v>
      </c>
      <c r="AA8" s="656">
        <v>16199</v>
      </c>
      <c r="AB8" s="657">
        <v>12834</v>
      </c>
      <c r="AC8" s="674">
        <v>29033</v>
      </c>
      <c r="AD8" s="656">
        <v>16458</v>
      </c>
      <c r="AE8" s="657">
        <v>12745</v>
      </c>
      <c r="AF8" s="674">
        <v>29203</v>
      </c>
      <c r="AG8" s="656">
        <v>16228</v>
      </c>
      <c r="AH8" s="657">
        <v>12574</v>
      </c>
      <c r="AI8" s="674">
        <v>28802</v>
      </c>
      <c r="AJ8" s="656">
        <v>16426</v>
      </c>
      <c r="AK8" s="657">
        <v>12565</v>
      </c>
      <c r="AL8" s="674">
        <v>28991</v>
      </c>
      <c r="AM8" s="656">
        <v>16256.916666666666</v>
      </c>
      <c r="AN8" s="657">
        <v>12357.583333333334</v>
      </c>
      <c r="AO8" s="1054">
        <v>28614.5</v>
      </c>
    </row>
    <row r="9" spans="1:41" x14ac:dyDescent="0.2">
      <c r="A9" s="3"/>
      <c r="B9" s="1163" t="s">
        <v>48</v>
      </c>
      <c r="C9" s="660">
        <v>31480</v>
      </c>
      <c r="D9" s="661">
        <v>16612</v>
      </c>
      <c r="E9" s="674">
        <v>48092</v>
      </c>
      <c r="F9" s="660">
        <v>31312</v>
      </c>
      <c r="G9" s="661">
        <v>16702</v>
      </c>
      <c r="H9" s="674">
        <v>48014</v>
      </c>
      <c r="I9" s="660">
        <v>31489</v>
      </c>
      <c r="J9" s="661">
        <v>16845</v>
      </c>
      <c r="K9" s="674">
        <v>48334</v>
      </c>
      <c r="L9" s="660">
        <v>31643</v>
      </c>
      <c r="M9" s="661">
        <v>16906</v>
      </c>
      <c r="N9" s="674">
        <v>48549</v>
      </c>
      <c r="O9" s="660">
        <v>31509</v>
      </c>
      <c r="P9" s="661">
        <v>17085</v>
      </c>
      <c r="Q9" s="674">
        <v>48594</v>
      </c>
      <c r="R9" s="660">
        <v>31441</v>
      </c>
      <c r="S9" s="661">
        <v>17078</v>
      </c>
      <c r="T9" s="674">
        <v>48519</v>
      </c>
      <c r="U9" s="660">
        <v>31421</v>
      </c>
      <c r="V9" s="661">
        <v>17161</v>
      </c>
      <c r="W9" s="674">
        <v>48582</v>
      </c>
      <c r="X9" s="660">
        <v>31519</v>
      </c>
      <c r="Y9" s="661">
        <v>17211</v>
      </c>
      <c r="Z9" s="674">
        <v>48730</v>
      </c>
      <c r="AA9" s="660">
        <v>31288</v>
      </c>
      <c r="AB9" s="661">
        <v>17196</v>
      </c>
      <c r="AC9" s="674">
        <v>48484</v>
      </c>
      <c r="AD9" s="660">
        <v>31499</v>
      </c>
      <c r="AE9" s="661">
        <v>17093</v>
      </c>
      <c r="AF9" s="674">
        <v>48592</v>
      </c>
      <c r="AG9" s="660">
        <v>31790</v>
      </c>
      <c r="AH9" s="661">
        <v>17166</v>
      </c>
      <c r="AI9" s="674">
        <v>48956</v>
      </c>
      <c r="AJ9" s="660">
        <v>31372</v>
      </c>
      <c r="AK9" s="661">
        <v>17050</v>
      </c>
      <c r="AL9" s="674">
        <v>48422</v>
      </c>
      <c r="AM9" s="656">
        <v>31480.25</v>
      </c>
      <c r="AN9" s="657">
        <v>17008.75</v>
      </c>
      <c r="AO9" s="1054">
        <v>48489</v>
      </c>
    </row>
    <row r="10" spans="1:41" x14ac:dyDescent="0.2">
      <c r="A10" s="3"/>
      <c r="B10" s="1163" t="s">
        <v>49</v>
      </c>
      <c r="C10" s="660">
        <v>73306</v>
      </c>
      <c r="D10" s="661">
        <v>31946</v>
      </c>
      <c r="E10" s="674">
        <v>105252</v>
      </c>
      <c r="F10" s="660">
        <v>73559</v>
      </c>
      <c r="G10" s="661">
        <v>32232</v>
      </c>
      <c r="H10" s="674">
        <v>105791</v>
      </c>
      <c r="I10" s="660">
        <v>73087</v>
      </c>
      <c r="J10" s="661">
        <v>32793</v>
      </c>
      <c r="K10" s="674">
        <v>105880</v>
      </c>
      <c r="L10" s="660">
        <v>73655</v>
      </c>
      <c r="M10" s="661">
        <v>32342</v>
      </c>
      <c r="N10" s="674">
        <v>105997</v>
      </c>
      <c r="O10" s="660">
        <v>74986</v>
      </c>
      <c r="P10" s="661">
        <v>32674</v>
      </c>
      <c r="Q10" s="674">
        <v>107660</v>
      </c>
      <c r="R10" s="660">
        <v>74958</v>
      </c>
      <c r="S10" s="661">
        <v>32866</v>
      </c>
      <c r="T10" s="674">
        <v>107824</v>
      </c>
      <c r="U10" s="660">
        <v>75848</v>
      </c>
      <c r="V10" s="661">
        <v>33855</v>
      </c>
      <c r="W10" s="674">
        <v>109703</v>
      </c>
      <c r="X10" s="660">
        <v>77008</v>
      </c>
      <c r="Y10" s="661">
        <v>34078</v>
      </c>
      <c r="Z10" s="674">
        <v>111086</v>
      </c>
      <c r="AA10" s="660">
        <v>77438</v>
      </c>
      <c r="AB10" s="661">
        <v>33944</v>
      </c>
      <c r="AC10" s="674">
        <v>111382</v>
      </c>
      <c r="AD10" s="660">
        <v>76475</v>
      </c>
      <c r="AE10" s="661">
        <v>33465</v>
      </c>
      <c r="AF10" s="674">
        <v>109940</v>
      </c>
      <c r="AG10" s="660">
        <v>77818</v>
      </c>
      <c r="AH10" s="661">
        <v>33605</v>
      </c>
      <c r="AI10" s="674">
        <v>111423</v>
      </c>
      <c r="AJ10" s="660">
        <v>78111</v>
      </c>
      <c r="AK10" s="661">
        <v>33461</v>
      </c>
      <c r="AL10" s="674">
        <v>111572</v>
      </c>
      <c r="AM10" s="656">
        <v>75520.75</v>
      </c>
      <c r="AN10" s="657">
        <v>33105.083333333336</v>
      </c>
      <c r="AO10" s="1054">
        <v>108625.83333333333</v>
      </c>
    </row>
    <row r="11" spans="1:41" x14ac:dyDescent="0.2">
      <c r="A11" s="3"/>
      <c r="B11" s="1163" t="s">
        <v>50</v>
      </c>
      <c r="C11" s="660">
        <v>33325</v>
      </c>
      <c r="D11" s="661">
        <v>16321</v>
      </c>
      <c r="E11" s="674">
        <v>49646</v>
      </c>
      <c r="F11" s="660">
        <v>31243</v>
      </c>
      <c r="G11" s="661">
        <v>15168</v>
      </c>
      <c r="H11" s="674">
        <v>46411</v>
      </c>
      <c r="I11" s="660">
        <v>31253</v>
      </c>
      <c r="J11" s="661">
        <v>15666</v>
      </c>
      <c r="K11" s="674">
        <v>46919</v>
      </c>
      <c r="L11" s="660">
        <v>30920</v>
      </c>
      <c r="M11" s="661">
        <v>15045</v>
      </c>
      <c r="N11" s="674">
        <v>45965</v>
      </c>
      <c r="O11" s="660">
        <v>32024</v>
      </c>
      <c r="P11" s="661">
        <v>15527</v>
      </c>
      <c r="Q11" s="674">
        <v>47551</v>
      </c>
      <c r="R11" s="660">
        <v>32842</v>
      </c>
      <c r="S11" s="661">
        <v>15731</v>
      </c>
      <c r="T11" s="674">
        <v>48573</v>
      </c>
      <c r="U11" s="660">
        <v>32698</v>
      </c>
      <c r="V11" s="661">
        <v>16100</v>
      </c>
      <c r="W11" s="674">
        <v>48798</v>
      </c>
      <c r="X11" s="660">
        <v>32692</v>
      </c>
      <c r="Y11" s="661">
        <v>15799</v>
      </c>
      <c r="Z11" s="674">
        <v>48491</v>
      </c>
      <c r="AA11" s="660">
        <v>33957</v>
      </c>
      <c r="AB11" s="661">
        <v>16086</v>
      </c>
      <c r="AC11" s="674">
        <v>50043</v>
      </c>
      <c r="AD11" s="660">
        <v>34731</v>
      </c>
      <c r="AE11" s="661">
        <v>15804</v>
      </c>
      <c r="AF11" s="674">
        <v>50535</v>
      </c>
      <c r="AG11" s="660">
        <v>35535</v>
      </c>
      <c r="AH11" s="661">
        <v>16879</v>
      </c>
      <c r="AI11" s="674">
        <v>52414</v>
      </c>
      <c r="AJ11" s="660">
        <v>34971</v>
      </c>
      <c r="AK11" s="661">
        <v>17194</v>
      </c>
      <c r="AL11" s="674">
        <v>52165</v>
      </c>
      <c r="AM11" s="656">
        <v>33015.916666666664</v>
      </c>
      <c r="AN11" s="657">
        <v>15943.333333333334</v>
      </c>
      <c r="AO11" s="1054">
        <v>48959.25</v>
      </c>
    </row>
    <row r="12" spans="1:41" x14ac:dyDescent="0.2">
      <c r="A12" s="3"/>
      <c r="B12" s="1163" t="s">
        <v>51</v>
      </c>
      <c r="C12" s="660">
        <v>65207</v>
      </c>
      <c r="D12" s="661">
        <v>42261</v>
      </c>
      <c r="E12" s="674">
        <v>107468</v>
      </c>
      <c r="F12" s="660">
        <v>63625</v>
      </c>
      <c r="G12" s="661">
        <v>41721</v>
      </c>
      <c r="H12" s="674">
        <v>105346</v>
      </c>
      <c r="I12" s="660">
        <v>63953</v>
      </c>
      <c r="J12" s="661">
        <v>43317</v>
      </c>
      <c r="K12" s="674">
        <v>107270</v>
      </c>
      <c r="L12" s="660">
        <v>64380</v>
      </c>
      <c r="M12" s="661">
        <v>42641</v>
      </c>
      <c r="N12" s="674">
        <v>107021</v>
      </c>
      <c r="O12" s="660">
        <v>64584</v>
      </c>
      <c r="P12" s="661">
        <v>42732</v>
      </c>
      <c r="Q12" s="674">
        <v>107316</v>
      </c>
      <c r="R12" s="660">
        <v>65254</v>
      </c>
      <c r="S12" s="661">
        <v>43535</v>
      </c>
      <c r="T12" s="674">
        <v>108789</v>
      </c>
      <c r="U12" s="660">
        <v>65682</v>
      </c>
      <c r="V12" s="661">
        <v>43131</v>
      </c>
      <c r="W12" s="674">
        <v>108813</v>
      </c>
      <c r="X12" s="660">
        <v>65608</v>
      </c>
      <c r="Y12" s="661">
        <v>43272</v>
      </c>
      <c r="Z12" s="674">
        <v>108880</v>
      </c>
      <c r="AA12" s="660">
        <v>63611</v>
      </c>
      <c r="AB12" s="661">
        <v>42684</v>
      </c>
      <c r="AC12" s="674">
        <v>106295</v>
      </c>
      <c r="AD12" s="660">
        <v>65579</v>
      </c>
      <c r="AE12" s="661">
        <v>43791</v>
      </c>
      <c r="AF12" s="674">
        <v>109370</v>
      </c>
      <c r="AG12" s="660">
        <v>66052</v>
      </c>
      <c r="AH12" s="661">
        <v>44572</v>
      </c>
      <c r="AI12" s="674">
        <v>110624</v>
      </c>
      <c r="AJ12" s="660">
        <v>66247</v>
      </c>
      <c r="AK12" s="661">
        <v>45217</v>
      </c>
      <c r="AL12" s="674">
        <v>111464</v>
      </c>
      <c r="AM12" s="656">
        <v>64981.833333333336</v>
      </c>
      <c r="AN12" s="657">
        <v>43239.5</v>
      </c>
      <c r="AO12" s="1054">
        <v>108221.33333333333</v>
      </c>
    </row>
    <row r="13" spans="1:41" x14ac:dyDescent="0.2">
      <c r="A13" s="3"/>
      <c r="B13" s="1163" t="s">
        <v>52</v>
      </c>
      <c r="C13" s="660">
        <v>226827</v>
      </c>
      <c r="D13" s="661">
        <v>131061</v>
      </c>
      <c r="E13" s="674">
        <v>357888</v>
      </c>
      <c r="F13" s="660">
        <v>222447</v>
      </c>
      <c r="G13" s="661">
        <v>129994</v>
      </c>
      <c r="H13" s="674">
        <v>352441</v>
      </c>
      <c r="I13" s="660">
        <v>222299</v>
      </c>
      <c r="J13" s="661">
        <v>130968</v>
      </c>
      <c r="K13" s="674">
        <v>353267</v>
      </c>
      <c r="L13" s="660">
        <v>220984</v>
      </c>
      <c r="M13" s="661">
        <v>128947</v>
      </c>
      <c r="N13" s="674">
        <v>349931</v>
      </c>
      <c r="O13" s="660">
        <v>221218</v>
      </c>
      <c r="P13" s="661">
        <v>129169</v>
      </c>
      <c r="Q13" s="674">
        <v>350387</v>
      </c>
      <c r="R13" s="660">
        <v>223561</v>
      </c>
      <c r="S13" s="661">
        <v>130547</v>
      </c>
      <c r="T13" s="674">
        <v>354108</v>
      </c>
      <c r="U13" s="660">
        <v>225324</v>
      </c>
      <c r="V13" s="661">
        <v>130277</v>
      </c>
      <c r="W13" s="674">
        <v>355601</v>
      </c>
      <c r="X13" s="660">
        <v>227522</v>
      </c>
      <c r="Y13" s="661">
        <v>131281</v>
      </c>
      <c r="Z13" s="674">
        <v>358803</v>
      </c>
      <c r="AA13" s="660">
        <v>227002</v>
      </c>
      <c r="AB13" s="661">
        <v>131033</v>
      </c>
      <c r="AC13" s="674">
        <v>358035</v>
      </c>
      <c r="AD13" s="660">
        <v>229724</v>
      </c>
      <c r="AE13" s="661">
        <v>148351</v>
      </c>
      <c r="AF13" s="674">
        <v>378075</v>
      </c>
      <c r="AG13" s="660">
        <v>230995</v>
      </c>
      <c r="AH13" s="661">
        <v>149598</v>
      </c>
      <c r="AI13" s="674">
        <v>380593</v>
      </c>
      <c r="AJ13" s="660">
        <v>231018</v>
      </c>
      <c r="AK13" s="661">
        <v>150112</v>
      </c>
      <c r="AL13" s="674">
        <v>381130</v>
      </c>
      <c r="AM13" s="656">
        <v>225743.41666666666</v>
      </c>
      <c r="AN13" s="657">
        <v>135111.5</v>
      </c>
      <c r="AO13" s="1054">
        <v>360854.91666666669</v>
      </c>
    </row>
    <row r="14" spans="1:41" x14ac:dyDescent="0.2">
      <c r="A14" s="3"/>
      <c r="B14" s="1163" t="s">
        <v>856</v>
      </c>
      <c r="C14" s="660">
        <v>123350</v>
      </c>
      <c r="D14" s="661">
        <v>74011</v>
      </c>
      <c r="E14" s="674">
        <v>197361</v>
      </c>
      <c r="F14" s="660">
        <v>124580</v>
      </c>
      <c r="G14" s="661">
        <v>75181</v>
      </c>
      <c r="H14" s="674">
        <v>199761</v>
      </c>
      <c r="I14" s="660">
        <v>123191</v>
      </c>
      <c r="J14" s="661">
        <v>73382</v>
      </c>
      <c r="K14" s="674">
        <v>196573</v>
      </c>
      <c r="L14" s="660">
        <v>115997</v>
      </c>
      <c r="M14" s="661">
        <v>67562</v>
      </c>
      <c r="N14" s="674">
        <v>183559</v>
      </c>
      <c r="O14" s="660">
        <v>110142</v>
      </c>
      <c r="P14" s="661">
        <v>61850</v>
      </c>
      <c r="Q14" s="674">
        <v>171992</v>
      </c>
      <c r="R14" s="660">
        <v>112964</v>
      </c>
      <c r="S14" s="661">
        <v>63224</v>
      </c>
      <c r="T14" s="674">
        <v>176188</v>
      </c>
      <c r="U14" s="660">
        <v>114763</v>
      </c>
      <c r="V14" s="661">
        <v>64470</v>
      </c>
      <c r="W14" s="674">
        <v>179233</v>
      </c>
      <c r="X14" s="660">
        <v>115170</v>
      </c>
      <c r="Y14" s="661">
        <v>64805</v>
      </c>
      <c r="Z14" s="674">
        <v>179975</v>
      </c>
      <c r="AA14" s="660">
        <v>112654</v>
      </c>
      <c r="AB14" s="661">
        <v>63295</v>
      </c>
      <c r="AC14" s="674">
        <v>175949</v>
      </c>
      <c r="AD14" s="660">
        <v>118270</v>
      </c>
      <c r="AE14" s="661">
        <v>66945</v>
      </c>
      <c r="AF14" s="674">
        <v>185215</v>
      </c>
      <c r="AG14" s="660">
        <v>129059</v>
      </c>
      <c r="AH14" s="661">
        <v>79659</v>
      </c>
      <c r="AI14" s="674">
        <v>208718</v>
      </c>
      <c r="AJ14" s="660">
        <v>133506</v>
      </c>
      <c r="AK14" s="661">
        <v>84918</v>
      </c>
      <c r="AL14" s="674">
        <v>218424</v>
      </c>
      <c r="AM14" s="656">
        <v>119470.5</v>
      </c>
      <c r="AN14" s="657">
        <v>69941.833333333328</v>
      </c>
      <c r="AO14" s="1054">
        <v>189412.33333333334</v>
      </c>
    </row>
    <row r="15" spans="1:41" x14ac:dyDescent="0.2">
      <c r="A15" s="3"/>
      <c r="B15" s="1163" t="s">
        <v>53</v>
      </c>
      <c r="C15" s="660">
        <v>119702</v>
      </c>
      <c r="D15" s="661">
        <v>71456</v>
      </c>
      <c r="E15" s="674">
        <v>191158</v>
      </c>
      <c r="F15" s="660">
        <v>122042</v>
      </c>
      <c r="G15" s="661">
        <v>71115</v>
      </c>
      <c r="H15" s="674">
        <v>193157</v>
      </c>
      <c r="I15" s="660">
        <v>120659</v>
      </c>
      <c r="J15" s="661">
        <v>69967</v>
      </c>
      <c r="K15" s="674">
        <v>190626</v>
      </c>
      <c r="L15" s="660">
        <v>118275</v>
      </c>
      <c r="M15" s="661">
        <v>68351</v>
      </c>
      <c r="N15" s="674">
        <v>186626</v>
      </c>
      <c r="O15" s="660">
        <v>111465</v>
      </c>
      <c r="P15" s="661">
        <v>65741</v>
      </c>
      <c r="Q15" s="674">
        <v>177206</v>
      </c>
      <c r="R15" s="660">
        <v>112660</v>
      </c>
      <c r="S15" s="661">
        <v>64277</v>
      </c>
      <c r="T15" s="674">
        <v>176937</v>
      </c>
      <c r="U15" s="660">
        <v>113233</v>
      </c>
      <c r="V15" s="661">
        <v>63914</v>
      </c>
      <c r="W15" s="674">
        <v>177147</v>
      </c>
      <c r="X15" s="660">
        <v>118480</v>
      </c>
      <c r="Y15" s="661">
        <v>63743</v>
      </c>
      <c r="Z15" s="674">
        <v>182223</v>
      </c>
      <c r="AA15" s="660">
        <v>116099</v>
      </c>
      <c r="AB15" s="661">
        <v>61783</v>
      </c>
      <c r="AC15" s="674">
        <v>177882</v>
      </c>
      <c r="AD15" s="660">
        <v>120799</v>
      </c>
      <c r="AE15" s="661">
        <v>64791</v>
      </c>
      <c r="AF15" s="674">
        <v>185590</v>
      </c>
      <c r="AG15" s="660">
        <v>135677</v>
      </c>
      <c r="AH15" s="661">
        <v>78830</v>
      </c>
      <c r="AI15" s="674">
        <v>214507</v>
      </c>
      <c r="AJ15" s="660">
        <v>144950</v>
      </c>
      <c r="AK15" s="661">
        <v>86593</v>
      </c>
      <c r="AL15" s="674">
        <v>231543</v>
      </c>
      <c r="AM15" s="656">
        <v>121170.08333333333</v>
      </c>
      <c r="AN15" s="657">
        <v>69213.416666666672</v>
      </c>
      <c r="AO15" s="1054">
        <v>190383.5</v>
      </c>
    </row>
    <row r="16" spans="1:41" x14ac:dyDescent="0.2">
      <c r="A16" s="3"/>
      <c r="B16" s="1163" t="s">
        <v>54</v>
      </c>
      <c r="C16" s="660">
        <v>240882</v>
      </c>
      <c r="D16" s="661">
        <v>139322</v>
      </c>
      <c r="E16" s="674">
        <v>380204</v>
      </c>
      <c r="F16" s="660">
        <v>233606</v>
      </c>
      <c r="G16" s="661">
        <v>134042</v>
      </c>
      <c r="H16" s="674">
        <v>367648</v>
      </c>
      <c r="I16" s="660">
        <v>235265</v>
      </c>
      <c r="J16" s="661">
        <v>133149</v>
      </c>
      <c r="K16" s="674">
        <v>368414</v>
      </c>
      <c r="L16" s="660">
        <v>230740</v>
      </c>
      <c r="M16" s="661">
        <v>131344</v>
      </c>
      <c r="N16" s="674">
        <v>362084</v>
      </c>
      <c r="O16" s="660">
        <v>227909</v>
      </c>
      <c r="P16" s="661">
        <v>131427</v>
      </c>
      <c r="Q16" s="674">
        <v>359336</v>
      </c>
      <c r="R16" s="660">
        <v>226973</v>
      </c>
      <c r="S16" s="661">
        <v>130094</v>
      </c>
      <c r="T16" s="674">
        <v>357067</v>
      </c>
      <c r="U16" s="660">
        <v>226383</v>
      </c>
      <c r="V16" s="661">
        <v>127553</v>
      </c>
      <c r="W16" s="674">
        <v>353936</v>
      </c>
      <c r="X16" s="660">
        <v>219467</v>
      </c>
      <c r="Y16" s="661">
        <v>126990</v>
      </c>
      <c r="Z16" s="674">
        <v>346457</v>
      </c>
      <c r="AA16" s="660">
        <v>221662</v>
      </c>
      <c r="AB16" s="661">
        <v>125582</v>
      </c>
      <c r="AC16" s="674">
        <v>347244</v>
      </c>
      <c r="AD16" s="660">
        <v>227170</v>
      </c>
      <c r="AE16" s="661">
        <v>127509</v>
      </c>
      <c r="AF16" s="674">
        <v>354679</v>
      </c>
      <c r="AG16" s="660">
        <v>234338</v>
      </c>
      <c r="AH16" s="661">
        <v>133753</v>
      </c>
      <c r="AI16" s="674">
        <v>368091</v>
      </c>
      <c r="AJ16" s="660">
        <v>240859</v>
      </c>
      <c r="AK16" s="661">
        <v>144822</v>
      </c>
      <c r="AL16" s="674">
        <v>385681</v>
      </c>
      <c r="AM16" s="656">
        <v>230437.83333333334</v>
      </c>
      <c r="AN16" s="657">
        <v>132132.25</v>
      </c>
      <c r="AO16" s="1054">
        <v>362570.08333333331</v>
      </c>
    </row>
    <row r="17" spans="1:41" x14ac:dyDescent="0.2">
      <c r="A17" s="3"/>
      <c r="B17" s="1163" t="s">
        <v>857</v>
      </c>
      <c r="C17" s="660">
        <v>96234</v>
      </c>
      <c r="D17" s="661">
        <v>53325</v>
      </c>
      <c r="E17" s="674">
        <v>149559</v>
      </c>
      <c r="F17" s="660">
        <v>95568</v>
      </c>
      <c r="G17" s="661">
        <v>53167</v>
      </c>
      <c r="H17" s="674">
        <v>148735</v>
      </c>
      <c r="I17" s="660">
        <v>94995</v>
      </c>
      <c r="J17" s="661">
        <v>51553</v>
      </c>
      <c r="K17" s="674">
        <v>146548</v>
      </c>
      <c r="L17" s="660">
        <v>94746</v>
      </c>
      <c r="M17" s="661">
        <v>50809</v>
      </c>
      <c r="N17" s="674">
        <v>145555</v>
      </c>
      <c r="O17" s="660">
        <v>94986</v>
      </c>
      <c r="P17" s="661">
        <v>50950</v>
      </c>
      <c r="Q17" s="674">
        <v>145936</v>
      </c>
      <c r="R17" s="660">
        <v>95304</v>
      </c>
      <c r="S17" s="661">
        <v>51573</v>
      </c>
      <c r="T17" s="674">
        <v>146877</v>
      </c>
      <c r="U17" s="660">
        <v>94655</v>
      </c>
      <c r="V17" s="661">
        <v>52007</v>
      </c>
      <c r="W17" s="674">
        <v>146662</v>
      </c>
      <c r="X17" s="660">
        <v>93813</v>
      </c>
      <c r="Y17" s="661">
        <v>50319</v>
      </c>
      <c r="Z17" s="674">
        <v>144132</v>
      </c>
      <c r="AA17" s="660">
        <v>92393</v>
      </c>
      <c r="AB17" s="661">
        <v>50306</v>
      </c>
      <c r="AC17" s="674">
        <v>142699</v>
      </c>
      <c r="AD17" s="660">
        <v>93408</v>
      </c>
      <c r="AE17" s="661">
        <v>50435</v>
      </c>
      <c r="AF17" s="674">
        <v>143843</v>
      </c>
      <c r="AG17" s="660">
        <v>95544</v>
      </c>
      <c r="AH17" s="661">
        <v>52062</v>
      </c>
      <c r="AI17" s="674">
        <v>147606</v>
      </c>
      <c r="AJ17" s="660">
        <v>98711</v>
      </c>
      <c r="AK17" s="661">
        <v>57195</v>
      </c>
      <c r="AL17" s="674">
        <v>155906</v>
      </c>
      <c r="AM17" s="656">
        <v>95029.75</v>
      </c>
      <c r="AN17" s="657">
        <v>51975.083333333336</v>
      </c>
      <c r="AO17" s="1054">
        <v>147004.83333333334</v>
      </c>
    </row>
    <row r="18" spans="1:41" x14ac:dyDescent="0.2">
      <c r="A18" s="3"/>
      <c r="B18" s="1163" t="s">
        <v>55</v>
      </c>
      <c r="C18" s="660">
        <v>40259</v>
      </c>
      <c r="D18" s="661">
        <v>25542</v>
      </c>
      <c r="E18" s="674">
        <v>65801</v>
      </c>
      <c r="F18" s="660">
        <v>36568</v>
      </c>
      <c r="G18" s="661">
        <v>22839</v>
      </c>
      <c r="H18" s="674">
        <v>59407</v>
      </c>
      <c r="I18" s="660">
        <v>33722</v>
      </c>
      <c r="J18" s="661">
        <v>19496</v>
      </c>
      <c r="K18" s="674">
        <v>53218</v>
      </c>
      <c r="L18" s="660">
        <v>33125</v>
      </c>
      <c r="M18" s="661">
        <v>18136</v>
      </c>
      <c r="N18" s="674">
        <v>51261</v>
      </c>
      <c r="O18" s="660">
        <v>33264</v>
      </c>
      <c r="P18" s="661">
        <v>18064</v>
      </c>
      <c r="Q18" s="674">
        <v>51328</v>
      </c>
      <c r="R18" s="660">
        <v>34800</v>
      </c>
      <c r="S18" s="661">
        <v>20630</v>
      </c>
      <c r="T18" s="674">
        <v>55430</v>
      </c>
      <c r="U18" s="660">
        <v>33536</v>
      </c>
      <c r="V18" s="661">
        <v>18767</v>
      </c>
      <c r="W18" s="674">
        <v>52303</v>
      </c>
      <c r="X18" s="660">
        <v>33434</v>
      </c>
      <c r="Y18" s="661">
        <v>18880</v>
      </c>
      <c r="Z18" s="674">
        <v>52314</v>
      </c>
      <c r="AA18" s="660">
        <v>33341</v>
      </c>
      <c r="AB18" s="661">
        <v>18829</v>
      </c>
      <c r="AC18" s="674">
        <v>52170</v>
      </c>
      <c r="AD18" s="660">
        <v>33555</v>
      </c>
      <c r="AE18" s="661">
        <v>18436</v>
      </c>
      <c r="AF18" s="674">
        <v>51991</v>
      </c>
      <c r="AG18" s="660">
        <v>34036</v>
      </c>
      <c r="AH18" s="661">
        <v>18458</v>
      </c>
      <c r="AI18" s="674">
        <v>52494</v>
      </c>
      <c r="AJ18" s="660">
        <v>35165</v>
      </c>
      <c r="AK18" s="661">
        <v>19653</v>
      </c>
      <c r="AL18" s="674">
        <v>54818</v>
      </c>
      <c r="AM18" s="656">
        <v>34567.083333333336</v>
      </c>
      <c r="AN18" s="657">
        <v>19810.833333333332</v>
      </c>
      <c r="AO18" s="1054">
        <v>54377.916666666664</v>
      </c>
    </row>
    <row r="19" spans="1:41" x14ac:dyDescent="0.2">
      <c r="A19" s="3"/>
      <c r="B19" s="1163" t="s">
        <v>56</v>
      </c>
      <c r="C19" s="660">
        <v>115780</v>
      </c>
      <c r="D19" s="661">
        <v>65721</v>
      </c>
      <c r="E19" s="674">
        <v>181501</v>
      </c>
      <c r="F19" s="660">
        <v>108505</v>
      </c>
      <c r="G19" s="661">
        <v>61632</v>
      </c>
      <c r="H19" s="674">
        <v>170137</v>
      </c>
      <c r="I19" s="660">
        <v>106298</v>
      </c>
      <c r="J19" s="661">
        <v>59333</v>
      </c>
      <c r="K19" s="674">
        <v>165631</v>
      </c>
      <c r="L19" s="660">
        <v>106989</v>
      </c>
      <c r="M19" s="661">
        <v>59009</v>
      </c>
      <c r="N19" s="674">
        <v>165998</v>
      </c>
      <c r="O19" s="660">
        <v>107468</v>
      </c>
      <c r="P19" s="661">
        <v>59087</v>
      </c>
      <c r="Q19" s="674">
        <v>166555</v>
      </c>
      <c r="R19" s="660">
        <v>107310</v>
      </c>
      <c r="S19" s="661">
        <v>59117</v>
      </c>
      <c r="T19" s="674">
        <v>166427</v>
      </c>
      <c r="U19" s="660">
        <v>107091</v>
      </c>
      <c r="V19" s="661">
        <v>57982</v>
      </c>
      <c r="W19" s="674">
        <v>165073</v>
      </c>
      <c r="X19" s="660">
        <v>108689</v>
      </c>
      <c r="Y19" s="661">
        <v>58572</v>
      </c>
      <c r="Z19" s="674">
        <v>167261</v>
      </c>
      <c r="AA19" s="660">
        <v>110687</v>
      </c>
      <c r="AB19" s="661">
        <v>60455</v>
      </c>
      <c r="AC19" s="674">
        <v>171142</v>
      </c>
      <c r="AD19" s="660">
        <v>113630</v>
      </c>
      <c r="AE19" s="661">
        <v>62291</v>
      </c>
      <c r="AF19" s="674">
        <v>175921</v>
      </c>
      <c r="AG19" s="660">
        <v>115648</v>
      </c>
      <c r="AH19" s="661">
        <v>64240</v>
      </c>
      <c r="AI19" s="674">
        <v>179888</v>
      </c>
      <c r="AJ19" s="660">
        <v>116698</v>
      </c>
      <c r="AK19" s="661">
        <v>64895</v>
      </c>
      <c r="AL19" s="674">
        <v>181593</v>
      </c>
      <c r="AM19" s="656">
        <v>110399.41666666667</v>
      </c>
      <c r="AN19" s="657">
        <v>61027.833333333336</v>
      </c>
      <c r="AO19" s="1054">
        <v>171427.25</v>
      </c>
    </row>
    <row r="20" spans="1:41" x14ac:dyDescent="0.2">
      <c r="A20" s="3"/>
      <c r="B20" s="1163" t="s">
        <v>858</v>
      </c>
      <c r="C20" s="660">
        <v>9224</v>
      </c>
      <c r="D20" s="661">
        <v>6983</v>
      </c>
      <c r="E20" s="674">
        <v>16207</v>
      </c>
      <c r="F20" s="660">
        <v>9145</v>
      </c>
      <c r="G20" s="661">
        <v>6938</v>
      </c>
      <c r="H20" s="674">
        <v>16083</v>
      </c>
      <c r="I20" s="660">
        <v>9141</v>
      </c>
      <c r="J20" s="661">
        <v>7101</v>
      </c>
      <c r="K20" s="674">
        <v>16242</v>
      </c>
      <c r="L20" s="660">
        <v>8877</v>
      </c>
      <c r="M20" s="661">
        <v>6531</v>
      </c>
      <c r="N20" s="674">
        <v>15408</v>
      </c>
      <c r="O20" s="660">
        <v>9041</v>
      </c>
      <c r="P20" s="661">
        <v>6996</v>
      </c>
      <c r="Q20" s="674">
        <v>16037</v>
      </c>
      <c r="R20" s="660">
        <v>8910</v>
      </c>
      <c r="S20" s="661">
        <v>7054</v>
      </c>
      <c r="T20" s="674">
        <v>15964</v>
      </c>
      <c r="U20" s="660">
        <v>8934</v>
      </c>
      <c r="V20" s="661">
        <v>7221</v>
      </c>
      <c r="W20" s="674">
        <v>16155</v>
      </c>
      <c r="X20" s="660">
        <v>8988</v>
      </c>
      <c r="Y20" s="661">
        <v>7345</v>
      </c>
      <c r="Z20" s="674">
        <v>16333</v>
      </c>
      <c r="AA20" s="660">
        <v>8999</v>
      </c>
      <c r="AB20" s="661">
        <v>7451</v>
      </c>
      <c r="AC20" s="674">
        <v>16450</v>
      </c>
      <c r="AD20" s="660">
        <v>8994</v>
      </c>
      <c r="AE20" s="661">
        <v>7279</v>
      </c>
      <c r="AF20" s="674">
        <v>16273</v>
      </c>
      <c r="AG20" s="660">
        <v>8696</v>
      </c>
      <c r="AH20" s="661">
        <v>7421</v>
      </c>
      <c r="AI20" s="674">
        <v>16117</v>
      </c>
      <c r="AJ20" s="660">
        <v>8751</v>
      </c>
      <c r="AK20" s="661">
        <v>7541</v>
      </c>
      <c r="AL20" s="674">
        <v>16292</v>
      </c>
      <c r="AM20" s="656">
        <v>8975</v>
      </c>
      <c r="AN20" s="657">
        <v>7155.083333333333</v>
      </c>
      <c r="AO20" s="1054">
        <v>16130.083333333334</v>
      </c>
    </row>
    <row r="21" spans="1:41" x14ac:dyDescent="0.2">
      <c r="A21" s="3"/>
      <c r="B21" s="1163" t="s">
        <v>57</v>
      </c>
      <c r="C21" s="660">
        <v>20439</v>
      </c>
      <c r="D21" s="661">
        <v>12531</v>
      </c>
      <c r="E21" s="674">
        <v>32970</v>
      </c>
      <c r="F21" s="660">
        <v>20658</v>
      </c>
      <c r="G21" s="661">
        <v>12366</v>
      </c>
      <c r="H21" s="674">
        <v>33024</v>
      </c>
      <c r="I21" s="660">
        <v>21088</v>
      </c>
      <c r="J21" s="661">
        <v>12682</v>
      </c>
      <c r="K21" s="674">
        <v>33770</v>
      </c>
      <c r="L21" s="660">
        <v>21007</v>
      </c>
      <c r="M21" s="661">
        <v>12600</v>
      </c>
      <c r="N21" s="674">
        <v>33607</v>
      </c>
      <c r="O21" s="660">
        <v>20757</v>
      </c>
      <c r="P21" s="661">
        <v>12415</v>
      </c>
      <c r="Q21" s="674">
        <v>33172</v>
      </c>
      <c r="R21" s="660">
        <v>20273</v>
      </c>
      <c r="S21" s="661">
        <v>12293</v>
      </c>
      <c r="T21" s="674">
        <v>32566</v>
      </c>
      <c r="U21" s="660">
        <v>20225</v>
      </c>
      <c r="V21" s="661">
        <v>12028</v>
      </c>
      <c r="W21" s="674">
        <v>32253</v>
      </c>
      <c r="X21" s="660">
        <v>20539</v>
      </c>
      <c r="Y21" s="661">
        <v>12337</v>
      </c>
      <c r="Z21" s="674">
        <v>32876</v>
      </c>
      <c r="AA21" s="660">
        <v>20714</v>
      </c>
      <c r="AB21" s="661">
        <v>12441</v>
      </c>
      <c r="AC21" s="674">
        <v>33155</v>
      </c>
      <c r="AD21" s="660">
        <v>20741</v>
      </c>
      <c r="AE21" s="661">
        <v>12288</v>
      </c>
      <c r="AF21" s="674">
        <v>33029</v>
      </c>
      <c r="AG21" s="660">
        <v>20786</v>
      </c>
      <c r="AH21" s="661">
        <v>12373</v>
      </c>
      <c r="AI21" s="674">
        <v>33159</v>
      </c>
      <c r="AJ21" s="660">
        <v>20840</v>
      </c>
      <c r="AK21" s="661">
        <v>12490</v>
      </c>
      <c r="AL21" s="674">
        <v>33330</v>
      </c>
      <c r="AM21" s="656">
        <v>20672.25</v>
      </c>
      <c r="AN21" s="657">
        <v>12403.666666666666</v>
      </c>
      <c r="AO21" s="1054">
        <v>33075.916666666664</v>
      </c>
    </row>
    <row r="22" spans="1:41" x14ac:dyDescent="0.2">
      <c r="A22" s="3"/>
      <c r="B22" s="1163" t="s">
        <v>58</v>
      </c>
      <c r="C22" s="660">
        <v>1940013</v>
      </c>
      <c r="D22" s="661">
        <v>1275324</v>
      </c>
      <c r="E22" s="674">
        <v>3215337</v>
      </c>
      <c r="F22" s="660">
        <v>1907536</v>
      </c>
      <c r="G22" s="661">
        <v>1266946</v>
      </c>
      <c r="H22" s="674">
        <v>3174482</v>
      </c>
      <c r="I22" s="660">
        <v>1925971</v>
      </c>
      <c r="J22" s="661">
        <v>1273561</v>
      </c>
      <c r="K22" s="674">
        <v>3199532</v>
      </c>
      <c r="L22" s="660">
        <v>1906115</v>
      </c>
      <c r="M22" s="661">
        <v>1255935</v>
      </c>
      <c r="N22" s="674">
        <v>3162050</v>
      </c>
      <c r="O22" s="660">
        <v>1905147</v>
      </c>
      <c r="P22" s="661">
        <v>1253114</v>
      </c>
      <c r="Q22" s="674">
        <v>3158261</v>
      </c>
      <c r="R22" s="660">
        <v>1906822</v>
      </c>
      <c r="S22" s="661">
        <v>1257132</v>
      </c>
      <c r="T22" s="674">
        <v>3163954</v>
      </c>
      <c r="U22" s="660">
        <v>1906441</v>
      </c>
      <c r="V22" s="661">
        <v>1254334</v>
      </c>
      <c r="W22" s="674">
        <v>3160775</v>
      </c>
      <c r="X22" s="660">
        <v>1905496</v>
      </c>
      <c r="Y22" s="661">
        <v>1254777</v>
      </c>
      <c r="Z22" s="674">
        <v>3160273</v>
      </c>
      <c r="AA22" s="660">
        <v>1895773</v>
      </c>
      <c r="AB22" s="661">
        <v>1256379</v>
      </c>
      <c r="AC22" s="674">
        <v>3152152</v>
      </c>
      <c r="AD22" s="660">
        <v>1913212</v>
      </c>
      <c r="AE22" s="661">
        <v>1246670</v>
      </c>
      <c r="AF22" s="674">
        <v>3159882</v>
      </c>
      <c r="AG22" s="660">
        <v>1939490</v>
      </c>
      <c r="AH22" s="661">
        <v>1273272</v>
      </c>
      <c r="AI22" s="674">
        <v>3212762</v>
      </c>
      <c r="AJ22" s="660">
        <v>1957433</v>
      </c>
      <c r="AK22" s="661">
        <v>1303167</v>
      </c>
      <c r="AL22" s="674">
        <v>3260600</v>
      </c>
      <c r="AM22" s="656">
        <v>1917454.0833333333</v>
      </c>
      <c r="AN22" s="657">
        <v>1264217.5833333333</v>
      </c>
      <c r="AO22" s="1054">
        <v>3181671.6666666665</v>
      </c>
    </row>
    <row r="23" spans="1:41" x14ac:dyDescent="0.2">
      <c r="A23" s="3"/>
      <c r="B23" s="1056" t="s">
        <v>27</v>
      </c>
      <c r="C23" s="675">
        <v>3151523</v>
      </c>
      <c r="D23" s="676">
        <v>1974167</v>
      </c>
      <c r="E23" s="674">
        <v>5125690</v>
      </c>
      <c r="F23" s="675">
        <v>3095915</v>
      </c>
      <c r="G23" s="676">
        <v>1951715</v>
      </c>
      <c r="H23" s="674">
        <v>5047630</v>
      </c>
      <c r="I23" s="675">
        <v>3108617</v>
      </c>
      <c r="J23" s="676">
        <v>1952034</v>
      </c>
      <c r="K23" s="674">
        <v>5060651</v>
      </c>
      <c r="L23" s="675">
        <v>3073851</v>
      </c>
      <c r="M23" s="676">
        <v>1918367</v>
      </c>
      <c r="N23" s="674">
        <v>4992218</v>
      </c>
      <c r="O23" s="675">
        <v>3061150</v>
      </c>
      <c r="P23" s="676">
        <v>1909062</v>
      </c>
      <c r="Q23" s="674">
        <v>4970212</v>
      </c>
      <c r="R23" s="675">
        <v>3070965</v>
      </c>
      <c r="S23" s="676">
        <v>1917377</v>
      </c>
      <c r="T23" s="674">
        <v>4988342</v>
      </c>
      <c r="U23" s="675">
        <v>3072564</v>
      </c>
      <c r="V23" s="676">
        <v>1911491</v>
      </c>
      <c r="W23" s="674">
        <v>4984055</v>
      </c>
      <c r="X23" s="675">
        <v>3074704</v>
      </c>
      <c r="Y23" s="676">
        <v>1911981</v>
      </c>
      <c r="Z23" s="674">
        <v>4986685</v>
      </c>
      <c r="AA23" s="675">
        <v>3061817</v>
      </c>
      <c r="AB23" s="676">
        <v>1910298</v>
      </c>
      <c r="AC23" s="674">
        <v>4972115</v>
      </c>
      <c r="AD23" s="675">
        <v>3104245</v>
      </c>
      <c r="AE23" s="676">
        <v>1927893</v>
      </c>
      <c r="AF23" s="674">
        <v>5032138</v>
      </c>
      <c r="AG23" s="675">
        <v>3171692</v>
      </c>
      <c r="AH23" s="676">
        <v>1994462</v>
      </c>
      <c r="AI23" s="674">
        <v>5166154</v>
      </c>
      <c r="AJ23" s="675">
        <v>3215058</v>
      </c>
      <c r="AK23" s="676">
        <v>2056873</v>
      </c>
      <c r="AL23" s="674">
        <v>5271931</v>
      </c>
      <c r="AM23" s="675">
        <v>3105175.083333333</v>
      </c>
      <c r="AN23" s="676">
        <v>1944643.3333333335</v>
      </c>
      <c r="AO23" s="1054">
        <v>5049818.416666666</v>
      </c>
    </row>
    <row r="24" spans="1:41" x14ac:dyDescent="0.2">
      <c r="A24" s="3"/>
      <c r="B24" s="1414" t="s">
        <v>814</v>
      </c>
      <c r="C24" s="1176"/>
      <c r="D24" s="2"/>
      <c r="E24" s="2"/>
      <c r="F24" s="2"/>
      <c r="G24" s="2"/>
      <c r="H24" s="2"/>
      <c r="I24" s="2"/>
      <c r="J24" s="2"/>
      <c r="K24" s="1"/>
      <c r="L24" s="2"/>
      <c r="M24" s="1"/>
      <c r="N24" s="2"/>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ht="15.75" x14ac:dyDescent="0.2">
      <c r="A25" s="3"/>
      <c r="B25" s="639"/>
      <c r="C25" s="1"/>
      <c r="D25" s="2"/>
      <c r="E25" s="2"/>
      <c r="F25" s="2"/>
      <c r="G25" s="2"/>
      <c r="H25" s="2"/>
      <c r="I25" s="2"/>
      <c r="J25" s="2"/>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18" x14ac:dyDescent="0.2">
      <c r="A26" s="3"/>
      <c r="B26" s="639" t="s">
        <v>860</v>
      </c>
      <c r="C26" s="1"/>
      <c r="D26" s="2"/>
      <c r="E26" s="2"/>
      <c r="F26" s="2"/>
      <c r="G26" s="2"/>
      <c r="H26" s="2"/>
      <c r="I26" s="2"/>
      <c r="J26" s="2"/>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18" x14ac:dyDescent="0.2">
      <c r="A27" s="3"/>
      <c r="B27" s="695" t="s">
        <v>861</v>
      </c>
      <c r="C27" s="1182"/>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c r="AC27" s="1182"/>
      <c r="AD27" s="1182"/>
      <c r="AE27" s="1182"/>
      <c r="AF27" s="1182"/>
      <c r="AG27" s="1182"/>
      <c r="AH27" s="1182"/>
      <c r="AI27" s="1182"/>
      <c r="AJ27" s="1182"/>
      <c r="AK27" s="1182"/>
      <c r="AL27" s="1182"/>
      <c r="AM27" s="1182"/>
      <c r="AN27" s="1182"/>
      <c r="AO27" s="1182"/>
    </row>
    <row r="28" spans="1:41" ht="15.75" x14ac:dyDescent="0.25">
      <c r="A28" s="3"/>
      <c r="B28" s="642" t="s">
        <v>13</v>
      </c>
      <c r="C28" s="1"/>
      <c r="D28" s="2"/>
      <c r="E28" s="2"/>
      <c r="F28" s="2"/>
      <c r="G28" s="2"/>
      <c r="H28" s="2"/>
      <c r="I28" s="2"/>
      <c r="J28" s="2"/>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ht="15.75" x14ac:dyDescent="0.2">
      <c r="A29" s="3"/>
      <c r="B29" s="639"/>
      <c r="C29" s="1"/>
      <c r="D29" s="2"/>
      <c r="E29" s="2"/>
      <c r="F29" s="2"/>
      <c r="G29" s="2"/>
      <c r="H29" s="2"/>
      <c r="I29" s="2"/>
      <c r="J29" s="2"/>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x14ac:dyDescent="0.2">
      <c r="A30" s="3"/>
      <c r="B30" s="1284" t="s">
        <v>46</v>
      </c>
      <c r="C30" s="1281" t="s">
        <v>14</v>
      </c>
      <c r="D30" s="1282"/>
      <c r="E30" s="1283"/>
      <c r="F30" s="1281" t="s">
        <v>15</v>
      </c>
      <c r="G30" s="1282"/>
      <c r="H30" s="1283"/>
      <c r="I30" s="1281" t="s">
        <v>16</v>
      </c>
      <c r="J30" s="1282"/>
      <c r="K30" s="1283"/>
      <c r="L30" s="1281" t="s">
        <v>17</v>
      </c>
      <c r="M30" s="1282"/>
      <c r="N30" s="1283"/>
      <c r="O30" s="1281" t="s">
        <v>18</v>
      </c>
      <c r="P30" s="1282"/>
      <c r="Q30" s="1283"/>
      <c r="R30" s="1281" t="s">
        <v>19</v>
      </c>
      <c r="S30" s="1282"/>
      <c r="T30" s="1283"/>
      <c r="U30" s="1281" t="s">
        <v>20</v>
      </c>
      <c r="V30" s="1282"/>
      <c r="W30" s="1283"/>
      <c r="X30" s="1281" t="s">
        <v>21</v>
      </c>
      <c r="Y30" s="1282"/>
      <c r="Z30" s="1283"/>
      <c r="AA30" s="1281" t="s">
        <v>22</v>
      </c>
      <c r="AB30" s="1282"/>
      <c r="AC30" s="1283"/>
      <c r="AD30" s="1281" t="s">
        <v>23</v>
      </c>
      <c r="AE30" s="1282"/>
      <c r="AF30" s="1283"/>
      <c r="AG30" s="1281" t="s">
        <v>24</v>
      </c>
      <c r="AH30" s="1282"/>
      <c r="AI30" s="1283"/>
      <c r="AJ30" s="1281" t="s">
        <v>25</v>
      </c>
      <c r="AK30" s="1282"/>
      <c r="AL30" s="1283"/>
      <c r="AM30" s="1281" t="s">
        <v>26</v>
      </c>
      <c r="AN30" s="1282"/>
      <c r="AO30" s="1282"/>
    </row>
    <row r="31" spans="1:41" x14ac:dyDescent="0.2">
      <c r="A31" s="3"/>
      <c r="B31" s="1286"/>
      <c r="C31" s="670" t="s">
        <v>845</v>
      </c>
      <c r="D31" s="671" t="s">
        <v>846</v>
      </c>
      <c r="E31" s="672" t="s">
        <v>40</v>
      </c>
      <c r="F31" s="670" t="s">
        <v>845</v>
      </c>
      <c r="G31" s="671" t="s">
        <v>846</v>
      </c>
      <c r="H31" s="672" t="s">
        <v>40</v>
      </c>
      <c r="I31" s="670" t="s">
        <v>845</v>
      </c>
      <c r="J31" s="671" t="s">
        <v>846</v>
      </c>
      <c r="K31" s="672" t="s">
        <v>40</v>
      </c>
      <c r="L31" s="670" t="s">
        <v>845</v>
      </c>
      <c r="M31" s="671" t="s">
        <v>846</v>
      </c>
      <c r="N31" s="672" t="s">
        <v>40</v>
      </c>
      <c r="O31" s="670" t="s">
        <v>845</v>
      </c>
      <c r="P31" s="671" t="s">
        <v>846</v>
      </c>
      <c r="Q31" s="672" t="s">
        <v>40</v>
      </c>
      <c r="R31" s="670" t="s">
        <v>845</v>
      </c>
      <c r="S31" s="671" t="s">
        <v>846</v>
      </c>
      <c r="T31" s="672" t="s">
        <v>40</v>
      </c>
      <c r="U31" s="670" t="s">
        <v>845</v>
      </c>
      <c r="V31" s="671" t="s">
        <v>846</v>
      </c>
      <c r="W31" s="672" t="s">
        <v>40</v>
      </c>
      <c r="X31" s="670" t="s">
        <v>845</v>
      </c>
      <c r="Y31" s="671" t="s">
        <v>846</v>
      </c>
      <c r="Z31" s="672" t="s">
        <v>40</v>
      </c>
      <c r="AA31" s="670" t="s">
        <v>845</v>
      </c>
      <c r="AB31" s="671" t="s">
        <v>846</v>
      </c>
      <c r="AC31" s="672" t="s">
        <v>40</v>
      </c>
      <c r="AD31" s="670" t="s">
        <v>845</v>
      </c>
      <c r="AE31" s="671" t="s">
        <v>846</v>
      </c>
      <c r="AF31" s="672" t="s">
        <v>40</v>
      </c>
      <c r="AG31" s="670" t="s">
        <v>845</v>
      </c>
      <c r="AH31" s="671" t="s">
        <v>846</v>
      </c>
      <c r="AI31" s="672" t="s">
        <v>40</v>
      </c>
      <c r="AJ31" s="670" t="s">
        <v>845</v>
      </c>
      <c r="AK31" s="671" t="s">
        <v>846</v>
      </c>
      <c r="AL31" s="672" t="s">
        <v>40</v>
      </c>
      <c r="AM31" s="670" t="s">
        <v>845</v>
      </c>
      <c r="AN31" s="671" t="s">
        <v>846</v>
      </c>
      <c r="AO31" s="1051" t="s">
        <v>40</v>
      </c>
    </row>
    <row r="32" spans="1:41" x14ac:dyDescent="0.2">
      <c r="A32" s="3"/>
      <c r="B32" s="1162" t="s">
        <v>47</v>
      </c>
      <c r="C32" s="656">
        <v>5187</v>
      </c>
      <c r="D32" s="657">
        <v>4401</v>
      </c>
      <c r="E32" s="674">
        <v>9588</v>
      </c>
      <c r="F32" s="656">
        <v>5241</v>
      </c>
      <c r="G32" s="657">
        <v>4540</v>
      </c>
      <c r="H32" s="674">
        <v>9781</v>
      </c>
      <c r="I32" s="656">
        <v>5276</v>
      </c>
      <c r="J32" s="657">
        <v>4574</v>
      </c>
      <c r="K32" s="674">
        <v>9850</v>
      </c>
      <c r="L32" s="656">
        <v>5376</v>
      </c>
      <c r="M32" s="657">
        <v>4592</v>
      </c>
      <c r="N32" s="674">
        <v>9968</v>
      </c>
      <c r="O32" s="656">
        <v>5229</v>
      </c>
      <c r="P32" s="657">
        <v>4601</v>
      </c>
      <c r="Q32" s="674">
        <v>9830</v>
      </c>
      <c r="R32" s="656">
        <v>5233</v>
      </c>
      <c r="S32" s="657">
        <v>4665</v>
      </c>
      <c r="T32" s="674">
        <v>9898</v>
      </c>
      <c r="U32" s="656">
        <v>5298</v>
      </c>
      <c r="V32" s="657">
        <v>4741</v>
      </c>
      <c r="W32" s="674">
        <v>10039</v>
      </c>
      <c r="X32" s="656">
        <v>5419</v>
      </c>
      <c r="Y32" s="657">
        <v>4922</v>
      </c>
      <c r="Z32" s="674">
        <v>10341</v>
      </c>
      <c r="AA32" s="656">
        <v>5399</v>
      </c>
      <c r="AB32" s="657">
        <v>4955</v>
      </c>
      <c r="AC32" s="674">
        <v>10354</v>
      </c>
      <c r="AD32" s="656">
        <v>5377</v>
      </c>
      <c r="AE32" s="657">
        <v>5040</v>
      </c>
      <c r="AF32" s="674">
        <v>10417</v>
      </c>
      <c r="AG32" s="656">
        <v>5422</v>
      </c>
      <c r="AH32" s="657">
        <v>4962</v>
      </c>
      <c r="AI32" s="674">
        <v>10384</v>
      </c>
      <c r="AJ32" s="656">
        <v>5368</v>
      </c>
      <c r="AK32" s="657">
        <v>4947</v>
      </c>
      <c r="AL32" s="674">
        <v>10315</v>
      </c>
      <c r="AM32" s="656">
        <v>5318.75</v>
      </c>
      <c r="AN32" s="657">
        <v>4745</v>
      </c>
      <c r="AO32" s="1054">
        <v>10063.75</v>
      </c>
    </row>
    <row r="33" spans="1:41" x14ac:dyDescent="0.2">
      <c r="A33" s="3"/>
      <c r="B33" s="1163" t="s">
        <v>48</v>
      </c>
      <c r="C33" s="660">
        <v>9246</v>
      </c>
      <c r="D33" s="661">
        <v>7690</v>
      </c>
      <c r="E33" s="674">
        <v>16936</v>
      </c>
      <c r="F33" s="660">
        <v>9766</v>
      </c>
      <c r="G33" s="661">
        <v>9278</v>
      </c>
      <c r="H33" s="674">
        <v>19044</v>
      </c>
      <c r="I33" s="660">
        <v>9770</v>
      </c>
      <c r="J33" s="661">
        <v>9313</v>
      </c>
      <c r="K33" s="674">
        <v>19083</v>
      </c>
      <c r="L33" s="660">
        <v>9573</v>
      </c>
      <c r="M33" s="661">
        <v>9047</v>
      </c>
      <c r="N33" s="674">
        <v>18620</v>
      </c>
      <c r="O33" s="660">
        <v>9554</v>
      </c>
      <c r="P33" s="661">
        <v>9019</v>
      </c>
      <c r="Q33" s="674">
        <v>18573</v>
      </c>
      <c r="R33" s="660">
        <v>9734</v>
      </c>
      <c r="S33" s="661">
        <v>9138</v>
      </c>
      <c r="T33" s="674">
        <v>18872</v>
      </c>
      <c r="U33" s="660">
        <v>9554</v>
      </c>
      <c r="V33" s="661">
        <v>8970</v>
      </c>
      <c r="W33" s="674">
        <v>18524</v>
      </c>
      <c r="X33" s="660">
        <v>9600</v>
      </c>
      <c r="Y33" s="661">
        <v>9066</v>
      </c>
      <c r="Z33" s="674">
        <v>18666</v>
      </c>
      <c r="AA33" s="660">
        <v>9627</v>
      </c>
      <c r="AB33" s="661">
        <v>9103</v>
      </c>
      <c r="AC33" s="674">
        <v>18730</v>
      </c>
      <c r="AD33" s="660">
        <v>9636</v>
      </c>
      <c r="AE33" s="661">
        <v>9095</v>
      </c>
      <c r="AF33" s="674">
        <v>18731</v>
      </c>
      <c r="AG33" s="660">
        <v>9757</v>
      </c>
      <c r="AH33" s="661">
        <v>9184</v>
      </c>
      <c r="AI33" s="674">
        <v>18941</v>
      </c>
      <c r="AJ33" s="660">
        <v>9598</v>
      </c>
      <c r="AK33" s="661">
        <v>9195</v>
      </c>
      <c r="AL33" s="674">
        <v>18793</v>
      </c>
      <c r="AM33" s="656">
        <v>9617.9166666666661</v>
      </c>
      <c r="AN33" s="657">
        <v>9008.1666666666661</v>
      </c>
      <c r="AO33" s="1054">
        <v>18626.083333333332</v>
      </c>
    </row>
    <row r="34" spans="1:41" x14ac:dyDescent="0.2">
      <c r="A34" s="3"/>
      <c r="B34" s="1163" t="s">
        <v>49</v>
      </c>
      <c r="C34" s="660">
        <v>16740</v>
      </c>
      <c r="D34" s="661">
        <v>11761</v>
      </c>
      <c r="E34" s="674">
        <v>28501</v>
      </c>
      <c r="F34" s="660">
        <v>16772</v>
      </c>
      <c r="G34" s="661">
        <v>11933</v>
      </c>
      <c r="H34" s="674">
        <v>28705</v>
      </c>
      <c r="I34" s="660">
        <v>20055</v>
      </c>
      <c r="J34" s="661">
        <v>12540</v>
      </c>
      <c r="K34" s="674">
        <v>32595</v>
      </c>
      <c r="L34" s="660">
        <v>16843</v>
      </c>
      <c r="M34" s="661">
        <v>12223</v>
      </c>
      <c r="N34" s="674">
        <v>29066</v>
      </c>
      <c r="O34" s="660">
        <v>16637</v>
      </c>
      <c r="P34" s="661">
        <v>11887</v>
      </c>
      <c r="Q34" s="674">
        <v>28524</v>
      </c>
      <c r="R34" s="660">
        <v>16618</v>
      </c>
      <c r="S34" s="661">
        <v>12017</v>
      </c>
      <c r="T34" s="674">
        <v>28635</v>
      </c>
      <c r="U34" s="660">
        <v>16229</v>
      </c>
      <c r="V34" s="661">
        <v>11826</v>
      </c>
      <c r="W34" s="674">
        <v>28055</v>
      </c>
      <c r="X34" s="660">
        <v>16439</v>
      </c>
      <c r="Y34" s="661">
        <v>12097</v>
      </c>
      <c r="Z34" s="674">
        <v>28536</v>
      </c>
      <c r="AA34" s="660">
        <v>16761</v>
      </c>
      <c r="AB34" s="661">
        <v>12343</v>
      </c>
      <c r="AC34" s="674">
        <v>29104</v>
      </c>
      <c r="AD34" s="660">
        <v>16538</v>
      </c>
      <c r="AE34" s="661">
        <v>12211</v>
      </c>
      <c r="AF34" s="674">
        <v>28749</v>
      </c>
      <c r="AG34" s="660">
        <v>16689</v>
      </c>
      <c r="AH34" s="661">
        <v>12059</v>
      </c>
      <c r="AI34" s="674">
        <v>28748</v>
      </c>
      <c r="AJ34" s="660">
        <v>16484</v>
      </c>
      <c r="AK34" s="661">
        <v>12113</v>
      </c>
      <c r="AL34" s="674">
        <v>28597</v>
      </c>
      <c r="AM34" s="656">
        <v>16900.416666666668</v>
      </c>
      <c r="AN34" s="657">
        <v>12084.166666666666</v>
      </c>
      <c r="AO34" s="1054">
        <v>28984.583333333332</v>
      </c>
    </row>
    <row r="35" spans="1:41" x14ac:dyDescent="0.2">
      <c r="A35" s="3"/>
      <c r="B35" s="1163" t="s">
        <v>50</v>
      </c>
      <c r="C35" s="660">
        <v>7524</v>
      </c>
      <c r="D35" s="661">
        <v>4735</v>
      </c>
      <c r="E35" s="674">
        <v>12259</v>
      </c>
      <c r="F35" s="660">
        <v>7654</v>
      </c>
      <c r="G35" s="661">
        <v>4936</v>
      </c>
      <c r="H35" s="674">
        <v>12590</v>
      </c>
      <c r="I35" s="660">
        <v>9083</v>
      </c>
      <c r="J35" s="661">
        <v>5024</v>
      </c>
      <c r="K35" s="674">
        <v>14107</v>
      </c>
      <c r="L35" s="660">
        <v>6447</v>
      </c>
      <c r="M35" s="661">
        <v>4743</v>
      </c>
      <c r="N35" s="674">
        <v>11190</v>
      </c>
      <c r="O35" s="660">
        <v>6437</v>
      </c>
      <c r="P35" s="661">
        <v>4565</v>
      </c>
      <c r="Q35" s="674">
        <v>11002</v>
      </c>
      <c r="R35" s="660">
        <v>6808</v>
      </c>
      <c r="S35" s="661">
        <v>4717</v>
      </c>
      <c r="T35" s="674">
        <v>11525</v>
      </c>
      <c r="U35" s="660">
        <v>6656</v>
      </c>
      <c r="V35" s="661">
        <v>4669</v>
      </c>
      <c r="W35" s="674">
        <v>11325</v>
      </c>
      <c r="X35" s="660">
        <v>6715</v>
      </c>
      <c r="Y35" s="661">
        <v>4610</v>
      </c>
      <c r="Z35" s="674">
        <v>11325</v>
      </c>
      <c r="AA35" s="660">
        <v>6882</v>
      </c>
      <c r="AB35" s="661">
        <v>4737</v>
      </c>
      <c r="AC35" s="674">
        <v>11619</v>
      </c>
      <c r="AD35" s="660">
        <v>7081</v>
      </c>
      <c r="AE35" s="661">
        <v>4748</v>
      </c>
      <c r="AF35" s="674">
        <v>11829</v>
      </c>
      <c r="AG35" s="660">
        <v>6897</v>
      </c>
      <c r="AH35" s="661">
        <v>4766</v>
      </c>
      <c r="AI35" s="674">
        <v>11663</v>
      </c>
      <c r="AJ35" s="660">
        <v>6934</v>
      </c>
      <c r="AK35" s="661">
        <v>4971</v>
      </c>
      <c r="AL35" s="674">
        <v>11905</v>
      </c>
      <c r="AM35" s="656">
        <v>7093.166666666667</v>
      </c>
      <c r="AN35" s="657">
        <v>4768.416666666667</v>
      </c>
      <c r="AO35" s="1054">
        <v>11861.583333333334</v>
      </c>
    </row>
    <row r="36" spans="1:41" x14ac:dyDescent="0.2">
      <c r="A36" s="3"/>
      <c r="B36" s="1163" t="s">
        <v>51</v>
      </c>
      <c r="C36" s="660">
        <v>12915</v>
      </c>
      <c r="D36" s="661">
        <v>12152</v>
      </c>
      <c r="E36" s="674">
        <v>25067</v>
      </c>
      <c r="F36" s="660">
        <v>13161</v>
      </c>
      <c r="G36" s="661">
        <v>12680</v>
      </c>
      <c r="H36" s="674">
        <v>25841</v>
      </c>
      <c r="I36" s="660">
        <v>13361</v>
      </c>
      <c r="J36" s="661">
        <v>12707</v>
      </c>
      <c r="K36" s="674">
        <v>26068</v>
      </c>
      <c r="L36" s="660">
        <v>12793</v>
      </c>
      <c r="M36" s="661">
        <v>12430</v>
      </c>
      <c r="N36" s="674">
        <v>25223</v>
      </c>
      <c r="O36" s="660">
        <v>12695</v>
      </c>
      <c r="P36" s="661">
        <v>12296</v>
      </c>
      <c r="Q36" s="674">
        <v>24991</v>
      </c>
      <c r="R36" s="660">
        <v>12819</v>
      </c>
      <c r="S36" s="661">
        <v>12197</v>
      </c>
      <c r="T36" s="674">
        <v>25016</v>
      </c>
      <c r="U36" s="660">
        <v>12594</v>
      </c>
      <c r="V36" s="661">
        <v>11825</v>
      </c>
      <c r="W36" s="674">
        <v>24419</v>
      </c>
      <c r="X36" s="660">
        <v>13150</v>
      </c>
      <c r="Y36" s="661">
        <v>12152</v>
      </c>
      <c r="Z36" s="674">
        <v>25302</v>
      </c>
      <c r="AA36" s="660">
        <v>12941</v>
      </c>
      <c r="AB36" s="661">
        <v>12275</v>
      </c>
      <c r="AC36" s="674">
        <v>25216</v>
      </c>
      <c r="AD36" s="660">
        <v>13270</v>
      </c>
      <c r="AE36" s="661">
        <v>12235</v>
      </c>
      <c r="AF36" s="674">
        <v>25505</v>
      </c>
      <c r="AG36" s="660">
        <v>13053</v>
      </c>
      <c r="AH36" s="661">
        <v>12224</v>
      </c>
      <c r="AI36" s="674">
        <v>25277</v>
      </c>
      <c r="AJ36" s="660">
        <v>13341</v>
      </c>
      <c r="AK36" s="661">
        <v>12651</v>
      </c>
      <c r="AL36" s="674">
        <v>25992</v>
      </c>
      <c r="AM36" s="656">
        <v>13007.75</v>
      </c>
      <c r="AN36" s="657">
        <v>12318.666666666666</v>
      </c>
      <c r="AO36" s="1054">
        <v>25326.416666666668</v>
      </c>
    </row>
    <row r="37" spans="1:41" x14ac:dyDescent="0.2">
      <c r="A37" s="3"/>
      <c r="B37" s="1163" t="s">
        <v>52</v>
      </c>
      <c r="C37" s="660">
        <v>34245</v>
      </c>
      <c r="D37" s="661">
        <v>35663</v>
      </c>
      <c r="E37" s="674">
        <v>69908</v>
      </c>
      <c r="F37" s="660">
        <v>35993</v>
      </c>
      <c r="G37" s="661">
        <v>38631</v>
      </c>
      <c r="H37" s="674">
        <v>74624</v>
      </c>
      <c r="I37" s="660">
        <v>36634</v>
      </c>
      <c r="J37" s="661">
        <v>38497</v>
      </c>
      <c r="K37" s="674">
        <v>75131</v>
      </c>
      <c r="L37" s="660">
        <v>35122</v>
      </c>
      <c r="M37" s="661">
        <v>38093</v>
      </c>
      <c r="N37" s="674">
        <v>73215</v>
      </c>
      <c r="O37" s="660">
        <v>34592</v>
      </c>
      <c r="P37" s="661">
        <v>37493</v>
      </c>
      <c r="Q37" s="674">
        <v>72085</v>
      </c>
      <c r="R37" s="660">
        <v>34904</v>
      </c>
      <c r="S37" s="661">
        <v>37862</v>
      </c>
      <c r="T37" s="674">
        <v>72766</v>
      </c>
      <c r="U37" s="660">
        <v>34432</v>
      </c>
      <c r="V37" s="661">
        <v>36969</v>
      </c>
      <c r="W37" s="674">
        <v>71401</v>
      </c>
      <c r="X37" s="660">
        <v>35027</v>
      </c>
      <c r="Y37" s="661">
        <v>37135</v>
      </c>
      <c r="Z37" s="674">
        <v>72162</v>
      </c>
      <c r="AA37" s="660">
        <v>35622</v>
      </c>
      <c r="AB37" s="661">
        <v>38190</v>
      </c>
      <c r="AC37" s="674">
        <v>73812</v>
      </c>
      <c r="AD37" s="660">
        <v>35553</v>
      </c>
      <c r="AE37" s="661">
        <v>38275</v>
      </c>
      <c r="AF37" s="674">
        <v>73828</v>
      </c>
      <c r="AG37" s="660">
        <v>36821</v>
      </c>
      <c r="AH37" s="661">
        <v>38740</v>
      </c>
      <c r="AI37" s="674">
        <v>75561</v>
      </c>
      <c r="AJ37" s="660">
        <v>36403</v>
      </c>
      <c r="AK37" s="661">
        <v>38804</v>
      </c>
      <c r="AL37" s="674">
        <v>75207</v>
      </c>
      <c r="AM37" s="656">
        <v>35445.666666666664</v>
      </c>
      <c r="AN37" s="657">
        <v>37862.666666666664</v>
      </c>
      <c r="AO37" s="1054">
        <v>73308.333333333328</v>
      </c>
    </row>
    <row r="38" spans="1:41" x14ac:dyDescent="0.2">
      <c r="A38" s="3"/>
      <c r="B38" s="1163" t="s">
        <v>856</v>
      </c>
      <c r="C38" s="660">
        <v>24015</v>
      </c>
      <c r="D38" s="661">
        <v>16634</v>
      </c>
      <c r="E38" s="674">
        <v>40649</v>
      </c>
      <c r="F38" s="660">
        <v>26793</v>
      </c>
      <c r="G38" s="661">
        <v>21559</v>
      </c>
      <c r="H38" s="674">
        <v>48352</v>
      </c>
      <c r="I38" s="660">
        <v>26615</v>
      </c>
      <c r="J38" s="661">
        <v>21624</v>
      </c>
      <c r="K38" s="674">
        <v>48239</v>
      </c>
      <c r="L38" s="660">
        <v>28019</v>
      </c>
      <c r="M38" s="661">
        <v>20331</v>
      </c>
      <c r="N38" s="674">
        <v>48350</v>
      </c>
      <c r="O38" s="660">
        <v>23781</v>
      </c>
      <c r="P38" s="661">
        <v>19475</v>
      </c>
      <c r="Q38" s="674">
        <v>43256</v>
      </c>
      <c r="R38" s="660">
        <v>24456</v>
      </c>
      <c r="S38" s="661">
        <v>19598</v>
      </c>
      <c r="T38" s="674">
        <v>44054</v>
      </c>
      <c r="U38" s="660">
        <v>24929</v>
      </c>
      <c r="V38" s="661">
        <v>19639</v>
      </c>
      <c r="W38" s="674">
        <v>44568</v>
      </c>
      <c r="X38" s="660">
        <v>25240</v>
      </c>
      <c r="Y38" s="661">
        <v>20074</v>
      </c>
      <c r="Z38" s="674">
        <v>45314</v>
      </c>
      <c r="AA38" s="660">
        <v>25044</v>
      </c>
      <c r="AB38" s="661">
        <v>20263</v>
      </c>
      <c r="AC38" s="674">
        <v>45307</v>
      </c>
      <c r="AD38" s="660">
        <v>25703</v>
      </c>
      <c r="AE38" s="661">
        <v>20504</v>
      </c>
      <c r="AF38" s="674">
        <v>46207</v>
      </c>
      <c r="AG38" s="660">
        <v>27086</v>
      </c>
      <c r="AH38" s="661">
        <v>21912</v>
      </c>
      <c r="AI38" s="674">
        <v>48998</v>
      </c>
      <c r="AJ38" s="660">
        <v>28211</v>
      </c>
      <c r="AK38" s="661">
        <v>22465</v>
      </c>
      <c r="AL38" s="674">
        <v>50676</v>
      </c>
      <c r="AM38" s="656">
        <v>25824.333333333332</v>
      </c>
      <c r="AN38" s="657">
        <v>20339.833333333332</v>
      </c>
      <c r="AO38" s="1054">
        <v>46164.166666666664</v>
      </c>
    </row>
    <row r="39" spans="1:41" x14ac:dyDescent="0.2">
      <c r="A39" s="3"/>
      <c r="B39" s="1163" t="s">
        <v>53</v>
      </c>
      <c r="C39" s="660">
        <v>20365</v>
      </c>
      <c r="D39" s="661">
        <v>18051</v>
      </c>
      <c r="E39" s="674">
        <v>38416</v>
      </c>
      <c r="F39" s="660">
        <v>23163</v>
      </c>
      <c r="G39" s="661">
        <v>23256</v>
      </c>
      <c r="H39" s="674">
        <v>46419</v>
      </c>
      <c r="I39" s="660">
        <v>23407</v>
      </c>
      <c r="J39" s="661">
        <v>23252</v>
      </c>
      <c r="K39" s="674">
        <v>46659</v>
      </c>
      <c r="L39" s="660">
        <v>22925</v>
      </c>
      <c r="M39" s="661">
        <v>22560</v>
      </c>
      <c r="N39" s="674">
        <v>45485</v>
      </c>
      <c r="O39" s="660">
        <v>22114</v>
      </c>
      <c r="P39" s="661">
        <v>22147</v>
      </c>
      <c r="Q39" s="674">
        <v>44261</v>
      </c>
      <c r="R39" s="660">
        <v>22214</v>
      </c>
      <c r="S39" s="661">
        <v>22264</v>
      </c>
      <c r="T39" s="674">
        <v>44478</v>
      </c>
      <c r="U39" s="660">
        <v>22182</v>
      </c>
      <c r="V39" s="661">
        <v>22018</v>
      </c>
      <c r="W39" s="674">
        <v>44200</v>
      </c>
      <c r="X39" s="660">
        <v>22466</v>
      </c>
      <c r="Y39" s="661">
        <v>22317</v>
      </c>
      <c r="Z39" s="674">
        <v>44783</v>
      </c>
      <c r="AA39" s="660">
        <v>22585</v>
      </c>
      <c r="AB39" s="661">
        <v>22318</v>
      </c>
      <c r="AC39" s="674">
        <v>44903</v>
      </c>
      <c r="AD39" s="660">
        <v>22962</v>
      </c>
      <c r="AE39" s="661">
        <v>22756</v>
      </c>
      <c r="AF39" s="674">
        <v>45718</v>
      </c>
      <c r="AG39" s="660">
        <v>23995</v>
      </c>
      <c r="AH39" s="661">
        <v>23618</v>
      </c>
      <c r="AI39" s="674">
        <v>47613</v>
      </c>
      <c r="AJ39" s="660">
        <v>24823</v>
      </c>
      <c r="AK39" s="661">
        <v>24383</v>
      </c>
      <c r="AL39" s="674">
        <v>49206</v>
      </c>
      <c r="AM39" s="656">
        <v>22766.75</v>
      </c>
      <c r="AN39" s="657">
        <v>22411.666666666668</v>
      </c>
      <c r="AO39" s="1054">
        <v>45178.416666666664</v>
      </c>
    </row>
    <row r="40" spans="1:41" x14ac:dyDescent="0.2">
      <c r="A40" s="3"/>
      <c r="B40" s="1163" t="s">
        <v>54</v>
      </c>
      <c r="C40" s="660">
        <v>31222</v>
      </c>
      <c r="D40" s="661">
        <v>30588</v>
      </c>
      <c r="E40" s="674">
        <v>61810</v>
      </c>
      <c r="F40" s="660">
        <v>35409</v>
      </c>
      <c r="G40" s="661">
        <v>38729</v>
      </c>
      <c r="H40" s="674">
        <v>74138</v>
      </c>
      <c r="I40" s="660">
        <v>35902</v>
      </c>
      <c r="J40" s="661">
        <v>39109</v>
      </c>
      <c r="K40" s="674">
        <v>75011</v>
      </c>
      <c r="L40" s="660">
        <v>32277</v>
      </c>
      <c r="M40" s="661">
        <v>31759</v>
      </c>
      <c r="N40" s="674">
        <v>64036</v>
      </c>
      <c r="O40" s="660">
        <v>34837</v>
      </c>
      <c r="P40" s="661">
        <v>38460</v>
      </c>
      <c r="Q40" s="674">
        <v>73297</v>
      </c>
      <c r="R40" s="660">
        <v>34440</v>
      </c>
      <c r="S40" s="661">
        <v>38439</v>
      </c>
      <c r="T40" s="674">
        <v>72879</v>
      </c>
      <c r="U40" s="660">
        <v>35400</v>
      </c>
      <c r="V40" s="661">
        <v>40534</v>
      </c>
      <c r="W40" s="674">
        <v>75934</v>
      </c>
      <c r="X40" s="660">
        <v>35942</v>
      </c>
      <c r="Y40" s="661">
        <v>41022</v>
      </c>
      <c r="Z40" s="674">
        <v>76964</v>
      </c>
      <c r="AA40" s="660">
        <v>36295</v>
      </c>
      <c r="AB40" s="661">
        <v>41363</v>
      </c>
      <c r="AC40" s="674">
        <v>77658</v>
      </c>
      <c r="AD40" s="660">
        <v>36236</v>
      </c>
      <c r="AE40" s="661">
        <v>41464</v>
      </c>
      <c r="AF40" s="674">
        <v>77700</v>
      </c>
      <c r="AG40" s="660">
        <v>37139</v>
      </c>
      <c r="AH40" s="661">
        <v>42030</v>
      </c>
      <c r="AI40" s="674">
        <v>79169</v>
      </c>
      <c r="AJ40" s="660">
        <v>37882</v>
      </c>
      <c r="AK40" s="661">
        <v>43734</v>
      </c>
      <c r="AL40" s="674">
        <v>81616</v>
      </c>
      <c r="AM40" s="656">
        <v>35248.416666666664</v>
      </c>
      <c r="AN40" s="657">
        <v>38935.916666666664</v>
      </c>
      <c r="AO40" s="1054">
        <v>74184.333333333328</v>
      </c>
    </row>
    <row r="41" spans="1:41" x14ac:dyDescent="0.2">
      <c r="A41" s="3"/>
      <c r="B41" s="1163" t="s">
        <v>857</v>
      </c>
      <c r="C41" s="660">
        <v>17571</v>
      </c>
      <c r="D41" s="661">
        <v>19274</v>
      </c>
      <c r="E41" s="674">
        <v>36845</v>
      </c>
      <c r="F41" s="660">
        <v>19214</v>
      </c>
      <c r="G41" s="661">
        <v>22091</v>
      </c>
      <c r="H41" s="674">
        <v>41305</v>
      </c>
      <c r="I41" s="660">
        <v>18944</v>
      </c>
      <c r="J41" s="661">
        <v>21308</v>
      </c>
      <c r="K41" s="674">
        <v>40252</v>
      </c>
      <c r="L41" s="660">
        <v>18485</v>
      </c>
      <c r="M41" s="661">
        <v>20766</v>
      </c>
      <c r="N41" s="674">
        <v>39251</v>
      </c>
      <c r="O41" s="660">
        <v>18097</v>
      </c>
      <c r="P41" s="661">
        <v>20096</v>
      </c>
      <c r="Q41" s="674">
        <v>38193</v>
      </c>
      <c r="R41" s="660">
        <v>18190</v>
      </c>
      <c r="S41" s="661">
        <v>21248</v>
      </c>
      <c r="T41" s="674">
        <v>39438</v>
      </c>
      <c r="U41" s="660">
        <v>18018</v>
      </c>
      <c r="V41" s="661">
        <v>20613</v>
      </c>
      <c r="W41" s="674">
        <v>38631</v>
      </c>
      <c r="X41" s="660">
        <v>18184</v>
      </c>
      <c r="Y41" s="661">
        <v>21005</v>
      </c>
      <c r="Z41" s="674">
        <v>39189</v>
      </c>
      <c r="AA41" s="660">
        <v>18665</v>
      </c>
      <c r="AB41" s="661">
        <v>21399</v>
      </c>
      <c r="AC41" s="674">
        <v>40064</v>
      </c>
      <c r="AD41" s="660">
        <v>18739</v>
      </c>
      <c r="AE41" s="661">
        <v>21256</v>
      </c>
      <c r="AF41" s="674">
        <v>39995</v>
      </c>
      <c r="AG41" s="660">
        <v>19057</v>
      </c>
      <c r="AH41" s="661">
        <v>21104</v>
      </c>
      <c r="AI41" s="674">
        <v>40161</v>
      </c>
      <c r="AJ41" s="660">
        <v>19455</v>
      </c>
      <c r="AK41" s="661">
        <v>21884</v>
      </c>
      <c r="AL41" s="674">
        <v>41339</v>
      </c>
      <c r="AM41" s="656">
        <v>18551.583333333332</v>
      </c>
      <c r="AN41" s="657">
        <v>21003.666666666668</v>
      </c>
      <c r="AO41" s="1054">
        <v>39555.25</v>
      </c>
    </row>
    <row r="42" spans="1:41" x14ac:dyDescent="0.2">
      <c r="A42" s="3"/>
      <c r="B42" s="1163" t="s">
        <v>55</v>
      </c>
      <c r="C42" s="660">
        <v>6913</v>
      </c>
      <c r="D42" s="661">
        <v>6467</v>
      </c>
      <c r="E42" s="674">
        <v>13380</v>
      </c>
      <c r="F42" s="660">
        <v>8282</v>
      </c>
      <c r="G42" s="661">
        <v>8871</v>
      </c>
      <c r="H42" s="674">
        <v>17153</v>
      </c>
      <c r="I42" s="660">
        <v>7156</v>
      </c>
      <c r="J42" s="661">
        <v>6546</v>
      </c>
      <c r="K42" s="674">
        <v>13702</v>
      </c>
      <c r="L42" s="660">
        <v>8220</v>
      </c>
      <c r="M42" s="661">
        <v>8704</v>
      </c>
      <c r="N42" s="674">
        <v>16924</v>
      </c>
      <c r="O42" s="660">
        <v>8225</v>
      </c>
      <c r="P42" s="661">
        <v>8573</v>
      </c>
      <c r="Q42" s="674">
        <v>16798</v>
      </c>
      <c r="R42" s="660">
        <v>8153</v>
      </c>
      <c r="S42" s="661">
        <v>8553</v>
      </c>
      <c r="T42" s="674">
        <v>16706</v>
      </c>
      <c r="U42" s="660">
        <v>7887</v>
      </c>
      <c r="V42" s="661">
        <v>8427</v>
      </c>
      <c r="W42" s="674">
        <v>16314</v>
      </c>
      <c r="X42" s="660">
        <v>8018</v>
      </c>
      <c r="Y42" s="661">
        <v>8492</v>
      </c>
      <c r="Z42" s="674">
        <v>16510</v>
      </c>
      <c r="AA42" s="660">
        <v>8262</v>
      </c>
      <c r="AB42" s="661">
        <v>8590</v>
      </c>
      <c r="AC42" s="674">
        <v>16852</v>
      </c>
      <c r="AD42" s="660">
        <v>8188</v>
      </c>
      <c r="AE42" s="661">
        <v>8588</v>
      </c>
      <c r="AF42" s="674">
        <v>16776</v>
      </c>
      <c r="AG42" s="660">
        <v>8291</v>
      </c>
      <c r="AH42" s="661">
        <v>8766</v>
      </c>
      <c r="AI42" s="674">
        <v>17057</v>
      </c>
      <c r="AJ42" s="660">
        <v>8526</v>
      </c>
      <c r="AK42" s="661">
        <v>8925</v>
      </c>
      <c r="AL42" s="674">
        <v>17451</v>
      </c>
      <c r="AM42" s="656">
        <v>8010.083333333333</v>
      </c>
      <c r="AN42" s="657">
        <v>8291.8333333333339</v>
      </c>
      <c r="AO42" s="1054">
        <v>16301.916666666666</v>
      </c>
    </row>
    <row r="43" spans="1:41" x14ac:dyDescent="0.2">
      <c r="A43" s="3"/>
      <c r="B43" s="1163" t="s">
        <v>56</v>
      </c>
      <c r="C43" s="660">
        <v>16863</v>
      </c>
      <c r="D43" s="661">
        <v>17164</v>
      </c>
      <c r="E43" s="674">
        <v>34027</v>
      </c>
      <c r="F43" s="660">
        <v>18049</v>
      </c>
      <c r="G43" s="661">
        <v>19137</v>
      </c>
      <c r="H43" s="674">
        <v>37186</v>
      </c>
      <c r="I43" s="660">
        <v>16936</v>
      </c>
      <c r="J43" s="661">
        <v>16267</v>
      </c>
      <c r="K43" s="674">
        <v>33203</v>
      </c>
      <c r="L43" s="660">
        <v>18081</v>
      </c>
      <c r="M43" s="661">
        <v>18902</v>
      </c>
      <c r="N43" s="674">
        <v>36983</v>
      </c>
      <c r="O43" s="660">
        <v>18082</v>
      </c>
      <c r="P43" s="661">
        <v>18668</v>
      </c>
      <c r="Q43" s="674">
        <v>36750</v>
      </c>
      <c r="R43" s="660">
        <v>17793</v>
      </c>
      <c r="S43" s="661">
        <v>18783</v>
      </c>
      <c r="T43" s="674">
        <v>36576</v>
      </c>
      <c r="U43" s="660">
        <v>17752</v>
      </c>
      <c r="V43" s="661">
        <v>18433</v>
      </c>
      <c r="W43" s="674">
        <v>36185</v>
      </c>
      <c r="X43" s="660">
        <v>18219</v>
      </c>
      <c r="Y43" s="661">
        <v>18679</v>
      </c>
      <c r="Z43" s="674">
        <v>36898</v>
      </c>
      <c r="AA43" s="660">
        <v>18317</v>
      </c>
      <c r="AB43" s="661">
        <v>18698</v>
      </c>
      <c r="AC43" s="674">
        <v>37015</v>
      </c>
      <c r="AD43" s="660">
        <v>18653</v>
      </c>
      <c r="AE43" s="661">
        <v>18754</v>
      </c>
      <c r="AF43" s="674">
        <v>37407</v>
      </c>
      <c r="AG43" s="660">
        <v>18891</v>
      </c>
      <c r="AH43" s="661">
        <v>18986</v>
      </c>
      <c r="AI43" s="674">
        <v>37877</v>
      </c>
      <c r="AJ43" s="660">
        <v>19325</v>
      </c>
      <c r="AK43" s="661">
        <v>19426</v>
      </c>
      <c r="AL43" s="674">
        <v>38751</v>
      </c>
      <c r="AM43" s="656">
        <v>18080.083333333332</v>
      </c>
      <c r="AN43" s="657">
        <v>18491.416666666668</v>
      </c>
      <c r="AO43" s="1054">
        <v>36571.5</v>
      </c>
    </row>
    <row r="44" spans="1:41" x14ac:dyDescent="0.2">
      <c r="A44" s="3"/>
      <c r="B44" s="1163" t="s">
        <v>858</v>
      </c>
      <c r="C44" s="660">
        <v>1826</v>
      </c>
      <c r="D44" s="661">
        <v>1899</v>
      </c>
      <c r="E44" s="674">
        <v>3725</v>
      </c>
      <c r="F44" s="660">
        <v>1839</v>
      </c>
      <c r="G44" s="661">
        <v>1938</v>
      </c>
      <c r="H44" s="674">
        <v>3777</v>
      </c>
      <c r="I44" s="660">
        <v>1882</v>
      </c>
      <c r="J44" s="661">
        <v>1986</v>
      </c>
      <c r="K44" s="674">
        <v>3868</v>
      </c>
      <c r="L44" s="660">
        <v>1873</v>
      </c>
      <c r="M44" s="661">
        <v>1997</v>
      </c>
      <c r="N44" s="674">
        <v>3870</v>
      </c>
      <c r="O44" s="660">
        <v>1810</v>
      </c>
      <c r="P44" s="661">
        <v>1980</v>
      </c>
      <c r="Q44" s="674">
        <v>3790</v>
      </c>
      <c r="R44" s="660">
        <v>1821</v>
      </c>
      <c r="S44" s="661">
        <v>1960</v>
      </c>
      <c r="T44" s="674">
        <v>3781</v>
      </c>
      <c r="U44" s="660">
        <v>1839</v>
      </c>
      <c r="V44" s="661">
        <v>1969</v>
      </c>
      <c r="W44" s="674">
        <v>3808</v>
      </c>
      <c r="X44" s="660">
        <v>1824</v>
      </c>
      <c r="Y44" s="661">
        <v>2037</v>
      </c>
      <c r="Z44" s="674">
        <v>3861</v>
      </c>
      <c r="AA44" s="660">
        <v>1821</v>
      </c>
      <c r="AB44" s="661">
        <v>2011</v>
      </c>
      <c r="AC44" s="674">
        <v>3832</v>
      </c>
      <c r="AD44" s="660">
        <v>1897</v>
      </c>
      <c r="AE44" s="661">
        <v>1992</v>
      </c>
      <c r="AF44" s="674">
        <v>3889</v>
      </c>
      <c r="AG44" s="660">
        <v>1896</v>
      </c>
      <c r="AH44" s="661">
        <v>2024</v>
      </c>
      <c r="AI44" s="674">
        <v>3920</v>
      </c>
      <c r="AJ44" s="660">
        <v>2034</v>
      </c>
      <c r="AK44" s="661">
        <v>2116</v>
      </c>
      <c r="AL44" s="674">
        <v>4150</v>
      </c>
      <c r="AM44" s="656">
        <v>1863.5</v>
      </c>
      <c r="AN44" s="657">
        <v>1992.4166666666667</v>
      </c>
      <c r="AO44" s="1054">
        <v>3855.9166666666665</v>
      </c>
    </row>
    <row r="45" spans="1:41" x14ac:dyDescent="0.2">
      <c r="A45" s="3"/>
      <c r="B45" s="1163" t="s">
        <v>57</v>
      </c>
      <c r="C45" s="660">
        <v>4324</v>
      </c>
      <c r="D45" s="661">
        <v>4851</v>
      </c>
      <c r="E45" s="674">
        <v>9175</v>
      </c>
      <c r="F45" s="660">
        <v>5108</v>
      </c>
      <c r="G45" s="661">
        <v>6288</v>
      </c>
      <c r="H45" s="674">
        <v>11396</v>
      </c>
      <c r="I45" s="660">
        <v>5265</v>
      </c>
      <c r="J45" s="661">
        <v>6382</v>
      </c>
      <c r="K45" s="674">
        <v>11647</v>
      </c>
      <c r="L45" s="660">
        <v>5129</v>
      </c>
      <c r="M45" s="661">
        <v>6336</v>
      </c>
      <c r="N45" s="674">
        <v>11465</v>
      </c>
      <c r="O45" s="660">
        <v>5151</v>
      </c>
      <c r="P45" s="661">
        <v>6335</v>
      </c>
      <c r="Q45" s="674">
        <v>11486</v>
      </c>
      <c r="R45" s="660">
        <v>5040</v>
      </c>
      <c r="S45" s="661">
        <v>6338</v>
      </c>
      <c r="T45" s="674">
        <v>11378</v>
      </c>
      <c r="U45" s="660">
        <v>5203</v>
      </c>
      <c r="V45" s="661">
        <v>6205</v>
      </c>
      <c r="W45" s="674">
        <v>11408</v>
      </c>
      <c r="X45" s="660">
        <v>5314</v>
      </c>
      <c r="Y45" s="661">
        <v>6364</v>
      </c>
      <c r="Z45" s="674">
        <v>11678</v>
      </c>
      <c r="AA45" s="660">
        <v>5564</v>
      </c>
      <c r="AB45" s="661">
        <v>6402</v>
      </c>
      <c r="AC45" s="674">
        <v>11966</v>
      </c>
      <c r="AD45" s="660">
        <v>5678</v>
      </c>
      <c r="AE45" s="661">
        <v>6564</v>
      </c>
      <c r="AF45" s="674">
        <v>12242</v>
      </c>
      <c r="AG45" s="660">
        <v>5821</v>
      </c>
      <c r="AH45" s="661">
        <v>6527</v>
      </c>
      <c r="AI45" s="674">
        <v>12348</v>
      </c>
      <c r="AJ45" s="660">
        <v>5456</v>
      </c>
      <c r="AK45" s="661">
        <v>6578</v>
      </c>
      <c r="AL45" s="674">
        <v>12034</v>
      </c>
      <c r="AM45" s="656">
        <v>5254.416666666667</v>
      </c>
      <c r="AN45" s="657">
        <v>6264.166666666667</v>
      </c>
      <c r="AO45" s="1054">
        <v>11518.583333333334</v>
      </c>
    </row>
    <row r="46" spans="1:41" x14ac:dyDescent="0.2">
      <c r="A46" s="3"/>
      <c r="B46" s="1163" t="s">
        <v>58</v>
      </c>
      <c r="C46" s="660">
        <v>129028</v>
      </c>
      <c r="D46" s="661">
        <v>166008</v>
      </c>
      <c r="E46" s="674">
        <v>295036</v>
      </c>
      <c r="F46" s="660">
        <v>141084</v>
      </c>
      <c r="G46" s="661">
        <v>183171</v>
      </c>
      <c r="H46" s="674">
        <v>324255</v>
      </c>
      <c r="I46" s="660">
        <v>142985</v>
      </c>
      <c r="J46" s="661">
        <v>185141</v>
      </c>
      <c r="K46" s="674">
        <v>328126</v>
      </c>
      <c r="L46" s="660">
        <v>138424</v>
      </c>
      <c r="M46" s="661">
        <v>183374</v>
      </c>
      <c r="N46" s="674">
        <v>321798</v>
      </c>
      <c r="O46" s="660">
        <v>136552</v>
      </c>
      <c r="P46" s="661">
        <v>181115</v>
      </c>
      <c r="Q46" s="674">
        <v>317667</v>
      </c>
      <c r="R46" s="660">
        <v>135365</v>
      </c>
      <c r="S46" s="661">
        <v>187465</v>
      </c>
      <c r="T46" s="674">
        <v>322830</v>
      </c>
      <c r="U46" s="660">
        <v>133313</v>
      </c>
      <c r="V46" s="661">
        <v>180481</v>
      </c>
      <c r="W46" s="674">
        <v>313794</v>
      </c>
      <c r="X46" s="660">
        <v>136434</v>
      </c>
      <c r="Y46" s="661">
        <v>181379</v>
      </c>
      <c r="Z46" s="674">
        <v>317813</v>
      </c>
      <c r="AA46" s="660">
        <v>139194</v>
      </c>
      <c r="AB46" s="661">
        <v>183544</v>
      </c>
      <c r="AC46" s="674">
        <v>322738</v>
      </c>
      <c r="AD46" s="660">
        <v>138567</v>
      </c>
      <c r="AE46" s="661">
        <v>180738</v>
      </c>
      <c r="AF46" s="674">
        <v>319305</v>
      </c>
      <c r="AG46" s="660">
        <v>143026</v>
      </c>
      <c r="AH46" s="661">
        <v>184665</v>
      </c>
      <c r="AI46" s="674">
        <v>327691</v>
      </c>
      <c r="AJ46" s="660">
        <v>143441</v>
      </c>
      <c r="AK46" s="661">
        <v>185483</v>
      </c>
      <c r="AL46" s="674">
        <v>328924</v>
      </c>
      <c r="AM46" s="656">
        <v>138117.75</v>
      </c>
      <c r="AN46" s="657">
        <v>181880.33333333334</v>
      </c>
      <c r="AO46" s="1054">
        <v>319998.08333333331</v>
      </c>
    </row>
    <row r="47" spans="1:41" ht="15" x14ac:dyDescent="0.25">
      <c r="A47" s="3"/>
      <c r="B47" s="1056" t="s">
        <v>27</v>
      </c>
      <c r="C47" s="664">
        <v>337984</v>
      </c>
      <c r="D47" s="665">
        <v>357338</v>
      </c>
      <c r="E47" s="674">
        <v>695322</v>
      </c>
      <c r="F47" s="664">
        <v>367528</v>
      </c>
      <c r="G47" s="665">
        <v>407038</v>
      </c>
      <c r="H47" s="674">
        <v>774566</v>
      </c>
      <c r="I47" s="664">
        <v>373271</v>
      </c>
      <c r="J47" s="665">
        <v>404270</v>
      </c>
      <c r="K47" s="674">
        <v>777541</v>
      </c>
      <c r="L47" s="664">
        <v>359587</v>
      </c>
      <c r="M47" s="665">
        <v>395857</v>
      </c>
      <c r="N47" s="679">
        <v>755444</v>
      </c>
      <c r="O47" s="664">
        <v>353793</v>
      </c>
      <c r="P47" s="665">
        <v>396710</v>
      </c>
      <c r="Q47" s="679">
        <v>750503</v>
      </c>
      <c r="R47" s="664">
        <v>353588</v>
      </c>
      <c r="S47" s="665">
        <v>405244</v>
      </c>
      <c r="T47" s="679">
        <v>758832</v>
      </c>
      <c r="U47" s="664">
        <v>351286</v>
      </c>
      <c r="V47" s="665">
        <v>397319</v>
      </c>
      <c r="W47" s="679">
        <v>748605</v>
      </c>
      <c r="X47" s="664">
        <v>357991</v>
      </c>
      <c r="Y47" s="665">
        <v>401351</v>
      </c>
      <c r="Z47" s="679">
        <v>759342</v>
      </c>
      <c r="AA47" s="664">
        <v>362979</v>
      </c>
      <c r="AB47" s="665">
        <v>406191</v>
      </c>
      <c r="AC47" s="679">
        <v>769170</v>
      </c>
      <c r="AD47" s="664">
        <v>364078</v>
      </c>
      <c r="AE47" s="665">
        <v>404220</v>
      </c>
      <c r="AF47" s="679">
        <v>768298</v>
      </c>
      <c r="AG47" s="664">
        <v>373841</v>
      </c>
      <c r="AH47" s="665">
        <v>411567</v>
      </c>
      <c r="AI47" s="679">
        <v>785408</v>
      </c>
      <c r="AJ47" s="664">
        <v>377281</v>
      </c>
      <c r="AK47" s="665">
        <v>417675</v>
      </c>
      <c r="AL47" s="679">
        <v>794956</v>
      </c>
      <c r="AM47" s="664">
        <v>361100.58333333337</v>
      </c>
      <c r="AN47" s="665">
        <v>400398.33333333331</v>
      </c>
      <c r="AO47" s="1104">
        <v>761498.91666666663</v>
      </c>
    </row>
    <row r="48" spans="1:41" x14ac:dyDescent="0.2">
      <c r="B48" s="1414" t="s">
        <v>814</v>
      </c>
      <c r="C48" s="1183"/>
      <c r="D48" s="1183"/>
      <c r="E48" s="1183"/>
      <c r="F48" s="1183"/>
      <c r="G48" s="1183"/>
      <c r="H48" s="1183"/>
      <c r="I48" s="1183"/>
      <c r="J48" s="1183"/>
      <c r="K48" s="1183"/>
      <c r="L48" s="1183"/>
      <c r="M48" s="1183"/>
      <c r="N48" s="1183"/>
      <c r="O48" s="1183"/>
      <c r="P48" s="1183"/>
      <c r="Q48" s="1183"/>
      <c r="R48" s="1183"/>
      <c r="S48" s="1183"/>
      <c r="T48" s="1183"/>
      <c r="U48" s="1183"/>
      <c r="V48" s="1183"/>
      <c r="W48" s="1183"/>
      <c r="X48" s="1183"/>
      <c r="Y48" s="1183"/>
      <c r="Z48" s="1183"/>
      <c r="AA48" s="1183"/>
      <c r="AB48" s="1183"/>
      <c r="AC48" s="1183"/>
      <c r="AD48" s="1183"/>
      <c r="AE48" s="1183"/>
      <c r="AF48" s="1183"/>
      <c r="AG48" s="1183"/>
      <c r="AH48" s="1183"/>
      <c r="AI48" s="1183"/>
      <c r="AJ48" s="1183"/>
      <c r="AK48" s="1183"/>
      <c r="AL48" s="1183"/>
      <c r="AM48" s="1183"/>
      <c r="AN48" s="1183"/>
      <c r="AO48" s="1183"/>
    </row>
    <row r="49" spans="1:41" x14ac:dyDescent="0.2">
      <c r="B49" s="1409" t="s">
        <v>849</v>
      </c>
      <c r="C49" s="1183"/>
      <c r="D49" s="1183"/>
      <c r="E49" s="1183"/>
      <c r="F49" s="1183"/>
      <c r="G49" s="1183"/>
      <c r="H49" s="1183"/>
      <c r="I49" s="1183"/>
      <c r="J49" s="1183"/>
      <c r="K49" s="1183"/>
      <c r="L49" s="1183"/>
      <c r="M49" s="1183"/>
      <c r="N49" s="1183"/>
      <c r="O49" s="1183"/>
      <c r="P49" s="1183"/>
      <c r="Q49" s="1183"/>
      <c r="R49" s="1183"/>
      <c r="S49" s="1183"/>
      <c r="T49" s="1183"/>
      <c r="U49" s="1183"/>
      <c r="V49" s="1183"/>
      <c r="W49" s="1183"/>
      <c r="X49" s="1183"/>
      <c r="Y49" s="1183"/>
      <c r="Z49" s="1183"/>
      <c r="AA49" s="1183"/>
      <c r="AB49" s="1183"/>
      <c r="AC49" s="1183"/>
      <c r="AD49" s="1183"/>
      <c r="AE49" s="1183"/>
      <c r="AF49" s="1183"/>
      <c r="AG49" s="1183"/>
      <c r="AH49" s="1183"/>
      <c r="AI49" s="1183"/>
      <c r="AJ49" s="1183"/>
      <c r="AK49" s="1183"/>
      <c r="AL49" s="1183"/>
      <c r="AM49" s="1183"/>
      <c r="AN49" s="1183"/>
      <c r="AO49" s="1183"/>
    </row>
    <row r="50" spans="1:41" x14ac:dyDescent="0.2">
      <c r="B50" s="1184"/>
      <c r="C50" s="1183"/>
      <c r="D50" s="1183"/>
      <c r="E50" s="1183"/>
      <c r="F50" s="1183"/>
      <c r="G50" s="1183"/>
      <c r="H50" s="1183"/>
      <c r="I50" s="1183"/>
      <c r="J50" s="1183"/>
      <c r="K50" s="1183"/>
      <c r="L50" s="1183"/>
      <c r="M50" s="1183"/>
      <c r="N50" s="1183"/>
      <c r="O50" s="1183"/>
      <c r="P50" s="1183"/>
      <c r="Q50" s="1183"/>
      <c r="R50" s="1183"/>
      <c r="S50" s="1183"/>
      <c r="T50" s="1183"/>
      <c r="U50" s="1183"/>
      <c r="V50" s="1183"/>
      <c r="W50" s="1183"/>
      <c r="X50" s="1183"/>
      <c r="Y50" s="1183"/>
      <c r="Z50" s="1183"/>
      <c r="AA50" s="1183"/>
      <c r="AB50" s="1183"/>
      <c r="AC50" s="1183"/>
      <c r="AD50" s="1183"/>
      <c r="AE50" s="1183"/>
      <c r="AF50" s="1183"/>
      <c r="AG50" s="1183"/>
      <c r="AH50" s="1183"/>
      <c r="AI50" s="1183"/>
      <c r="AJ50" s="1183"/>
      <c r="AK50" s="1183"/>
      <c r="AL50" s="1183"/>
      <c r="AM50" s="1183"/>
      <c r="AN50" s="1183"/>
      <c r="AO50" s="1183"/>
    </row>
    <row r="51" spans="1:41" ht="13.5" customHeight="1" x14ac:dyDescent="0.2">
      <c r="A51" s="13"/>
      <c r="B51" s="689" t="s">
        <v>862</v>
      </c>
      <c r="C51" s="640"/>
      <c r="D51" s="641"/>
      <c r="E51" s="641"/>
      <c r="F51" s="641"/>
      <c r="G51" s="641"/>
      <c r="H51" s="627"/>
      <c r="I51" s="627"/>
      <c r="J51" s="627"/>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row>
    <row r="52" spans="1:41" ht="13.5" customHeight="1" x14ac:dyDescent="0.2">
      <c r="A52" s="13"/>
      <c r="B52" s="639" t="s">
        <v>851</v>
      </c>
      <c r="C52" s="640"/>
      <c r="D52" s="641"/>
      <c r="E52" s="641"/>
      <c r="F52" s="641"/>
      <c r="G52" s="641"/>
      <c r="H52" s="627"/>
      <c r="I52" s="627"/>
      <c r="J52" s="627"/>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row>
    <row r="53" spans="1:41" ht="13.5" customHeight="1" x14ac:dyDescent="0.25">
      <c r="A53" s="13"/>
      <c r="B53" s="642" t="s">
        <v>13</v>
      </c>
      <c r="C53" s="18"/>
      <c r="D53" s="643"/>
      <c r="E53" s="643"/>
      <c r="F53" s="643"/>
      <c r="G53" s="643"/>
      <c r="H53" s="627"/>
      <c r="I53" s="627"/>
      <c r="J53" s="627"/>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row>
    <row r="54" spans="1:41" ht="13.5" customHeight="1" x14ac:dyDescent="0.2">
      <c r="A54" s="649"/>
      <c r="B54" s="644"/>
      <c r="C54" s="644"/>
      <c r="D54" s="668"/>
      <c r="E54" s="645"/>
      <c r="F54" s="646"/>
      <c r="G54" s="646"/>
      <c r="H54" s="646"/>
      <c r="I54" s="646"/>
      <c r="J54" s="646"/>
      <c r="K54" s="647"/>
      <c r="L54" s="647"/>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85"/>
      <c r="AJ54" s="685"/>
      <c r="AK54" s="685"/>
      <c r="AL54" s="685"/>
      <c r="AM54" s="685"/>
      <c r="AN54" s="685"/>
      <c r="AO54" s="685"/>
    </row>
    <row r="55" spans="1:41" x14ac:dyDescent="0.2">
      <c r="A55" s="13"/>
      <c r="B55" s="1284" t="s">
        <v>46</v>
      </c>
      <c r="C55" s="1281" t="s">
        <v>14</v>
      </c>
      <c r="D55" s="1282"/>
      <c r="E55" s="1283"/>
      <c r="F55" s="1281" t="s">
        <v>15</v>
      </c>
      <c r="G55" s="1282"/>
      <c r="H55" s="1283"/>
      <c r="I55" s="1281" t="s">
        <v>16</v>
      </c>
      <c r="J55" s="1282"/>
      <c r="K55" s="1283"/>
      <c r="L55" s="1281" t="s">
        <v>17</v>
      </c>
      <c r="M55" s="1282"/>
      <c r="N55" s="1283"/>
      <c r="O55" s="1281" t="s">
        <v>18</v>
      </c>
      <c r="P55" s="1282"/>
      <c r="Q55" s="1283"/>
      <c r="R55" s="1281" t="s">
        <v>19</v>
      </c>
      <c r="S55" s="1282"/>
      <c r="T55" s="1283"/>
      <c r="U55" s="1281" t="s">
        <v>20</v>
      </c>
      <c r="V55" s="1282"/>
      <c r="W55" s="1283"/>
      <c r="X55" s="1281" t="s">
        <v>21</v>
      </c>
      <c r="Y55" s="1282"/>
      <c r="Z55" s="1283"/>
      <c r="AA55" s="1281" t="s">
        <v>22</v>
      </c>
      <c r="AB55" s="1282"/>
      <c r="AC55" s="1283"/>
      <c r="AD55" s="1281" t="s">
        <v>23</v>
      </c>
      <c r="AE55" s="1282"/>
      <c r="AF55" s="1283"/>
      <c r="AG55" s="1281" t="s">
        <v>24</v>
      </c>
      <c r="AH55" s="1282"/>
      <c r="AI55" s="1283"/>
      <c r="AJ55" s="1281" t="s">
        <v>25</v>
      </c>
      <c r="AK55" s="1282"/>
      <c r="AL55" s="1283"/>
      <c r="AM55" s="1281" t="s">
        <v>26</v>
      </c>
      <c r="AN55" s="1282"/>
      <c r="AO55" s="1282"/>
    </row>
    <row r="56" spans="1:41" x14ac:dyDescent="0.2">
      <c r="A56" s="3"/>
      <c r="B56" s="1286"/>
      <c r="C56" s="670" t="s">
        <v>845</v>
      </c>
      <c r="D56" s="671" t="s">
        <v>846</v>
      </c>
      <c r="E56" s="672" t="s">
        <v>40</v>
      </c>
      <c r="F56" s="670" t="s">
        <v>845</v>
      </c>
      <c r="G56" s="671" t="s">
        <v>846</v>
      </c>
      <c r="H56" s="672" t="s">
        <v>40</v>
      </c>
      <c r="I56" s="670" t="s">
        <v>845</v>
      </c>
      <c r="J56" s="671" t="s">
        <v>846</v>
      </c>
      <c r="K56" s="672" t="s">
        <v>40</v>
      </c>
      <c r="L56" s="670" t="s">
        <v>845</v>
      </c>
      <c r="M56" s="671" t="s">
        <v>846</v>
      </c>
      <c r="N56" s="672" t="s">
        <v>40</v>
      </c>
      <c r="O56" s="670" t="s">
        <v>845</v>
      </c>
      <c r="P56" s="671" t="s">
        <v>846</v>
      </c>
      <c r="Q56" s="672" t="s">
        <v>40</v>
      </c>
      <c r="R56" s="670" t="s">
        <v>845</v>
      </c>
      <c r="S56" s="671" t="s">
        <v>846</v>
      </c>
      <c r="T56" s="672" t="s">
        <v>40</v>
      </c>
      <c r="U56" s="670" t="s">
        <v>845</v>
      </c>
      <c r="V56" s="671" t="s">
        <v>846</v>
      </c>
      <c r="W56" s="672" t="s">
        <v>40</v>
      </c>
      <c r="X56" s="670" t="s">
        <v>845</v>
      </c>
      <c r="Y56" s="671" t="s">
        <v>846</v>
      </c>
      <c r="Z56" s="672" t="s">
        <v>40</v>
      </c>
      <c r="AA56" s="670" t="s">
        <v>845</v>
      </c>
      <c r="AB56" s="671" t="s">
        <v>846</v>
      </c>
      <c r="AC56" s="672" t="s">
        <v>40</v>
      </c>
      <c r="AD56" s="670" t="s">
        <v>845</v>
      </c>
      <c r="AE56" s="671" t="s">
        <v>846</v>
      </c>
      <c r="AF56" s="672" t="s">
        <v>40</v>
      </c>
      <c r="AG56" s="670" t="s">
        <v>845</v>
      </c>
      <c r="AH56" s="671" t="s">
        <v>846</v>
      </c>
      <c r="AI56" s="672" t="s">
        <v>40</v>
      </c>
      <c r="AJ56" s="670" t="s">
        <v>845</v>
      </c>
      <c r="AK56" s="671" t="s">
        <v>846</v>
      </c>
      <c r="AL56" s="672" t="s">
        <v>40</v>
      </c>
      <c r="AM56" s="670" t="s">
        <v>845</v>
      </c>
      <c r="AN56" s="671" t="s">
        <v>846</v>
      </c>
      <c r="AO56" s="1051" t="s">
        <v>40</v>
      </c>
    </row>
    <row r="57" spans="1:41" x14ac:dyDescent="0.2">
      <c r="A57" s="3"/>
      <c r="B57" s="1162" t="s">
        <v>47</v>
      </c>
      <c r="C57" s="656">
        <v>20682</v>
      </c>
      <c r="D57" s="657">
        <v>16152</v>
      </c>
      <c r="E57" s="674">
        <v>36834</v>
      </c>
      <c r="F57" s="656">
        <v>20762</v>
      </c>
      <c r="G57" s="657">
        <v>16212</v>
      </c>
      <c r="H57" s="674">
        <v>36974</v>
      </c>
      <c r="I57" s="656">
        <v>21482</v>
      </c>
      <c r="J57" s="657">
        <v>16795</v>
      </c>
      <c r="K57" s="674">
        <v>38277</v>
      </c>
      <c r="L57" s="656">
        <v>21774</v>
      </c>
      <c r="M57" s="657">
        <v>16801</v>
      </c>
      <c r="N57" s="674">
        <v>38575</v>
      </c>
      <c r="O57" s="656">
        <v>21879</v>
      </c>
      <c r="P57" s="657">
        <v>16832</v>
      </c>
      <c r="Q57" s="674">
        <v>38711</v>
      </c>
      <c r="R57" s="656">
        <v>22126</v>
      </c>
      <c r="S57" s="657">
        <v>16891</v>
      </c>
      <c r="T57" s="674">
        <v>39017</v>
      </c>
      <c r="U57" s="656">
        <v>21628</v>
      </c>
      <c r="V57" s="657">
        <v>17432</v>
      </c>
      <c r="W57" s="674">
        <v>39060</v>
      </c>
      <c r="X57" s="656">
        <v>21698</v>
      </c>
      <c r="Y57" s="657">
        <v>17494</v>
      </c>
      <c r="Z57" s="674">
        <v>39192</v>
      </c>
      <c r="AA57" s="656">
        <v>21598</v>
      </c>
      <c r="AB57" s="657">
        <v>17789</v>
      </c>
      <c r="AC57" s="674">
        <v>39387</v>
      </c>
      <c r="AD57" s="656">
        <v>21835</v>
      </c>
      <c r="AE57" s="657">
        <v>17785</v>
      </c>
      <c r="AF57" s="674">
        <v>39620</v>
      </c>
      <c r="AG57" s="656">
        <v>21650</v>
      </c>
      <c r="AH57" s="657">
        <v>17536</v>
      </c>
      <c r="AI57" s="674">
        <v>39186</v>
      </c>
      <c r="AJ57" s="656">
        <v>21794</v>
      </c>
      <c r="AK57" s="657">
        <v>17512</v>
      </c>
      <c r="AL57" s="674">
        <v>39306</v>
      </c>
      <c r="AM57" s="656">
        <v>21575.666666666664</v>
      </c>
      <c r="AN57" s="657">
        <v>17102.583333333336</v>
      </c>
      <c r="AO57" s="1054">
        <v>38678.25</v>
      </c>
    </row>
    <row r="58" spans="1:41" x14ac:dyDescent="0.2">
      <c r="A58" s="3"/>
      <c r="B58" s="1163" t="s">
        <v>48</v>
      </c>
      <c r="C58" s="656">
        <v>40726</v>
      </c>
      <c r="D58" s="657">
        <v>24302</v>
      </c>
      <c r="E58" s="674">
        <v>65028</v>
      </c>
      <c r="F58" s="656">
        <v>41078</v>
      </c>
      <c r="G58" s="657">
        <v>25980</v>
      </c>
      <c r="H58" s="674">
        <v>67058</v>
      </c>
      <c r="I58" s="656">
        <v>41259</v>
      </c>
      <c r="J58" s="657">
        <v>26158</v>
      </c>
      <c r="K58" s="674">
        <v>67417</v>
      </c>
      <c r="L58" s="656">
        <v>41216</v>
      </c>
      <c r="M58" s="657">
        <v>25953</v>
      </c>
      <c r="N58" s="674">
        <v>67169</v>
      </c>
      <c r="O58" s="656">
        <v>41063</v>
      </c>
      <c r="P58" s="657">
        <v>26104</v>
      </c>
      <c r="Q58" s="674">
        <v>67167</v>
      </c>
      <c r="R58" s="656">
        <v>41175</v>
      </c>
      <c r="S58" s="657">
        <v>26216</v>
      </c>
      <c r="T58" s="674">
        <v>67391</v>
      </c>
      <c r="U58" s="656">
        <v>40975</v>
      </c>
      <c r="V58" s="657">
        <v>26131</v>
      </c>
      <c r="W58" s="674">
        <v>67106</v>
      </c>
      <c r="X58" s="656">
        <v>41119</v>
      </c>
      <c r="Y58" s="657">
        <v>26277</v>
      </c>
      <c r="Z58" s="674">
        <v>67396</v>
      </c>
      <c r="AA58" s="656">
        <v>40915</v>
      </c>
      <c r="AB58" s="657">
        <v>26299</v>
      </c>
      <c r="AC58" s="674">
        <v>67214</v>
      </c>
      <c r="AD58" s="656">
        <v>41135</v>
      </c>
      <c r="AE58" s="657">
        <v>26188</v>
      </c>
      <c r="AF58" s="674">
        <v>67323</v>
      </c>
      <c r="AG58" s="656">
        <v>41547</v>
      </c>
      <c r="AH58" s="657">
        <v>26350</v>
      </c>
      <c r="AI58" s="674">
        <v>67897</v>
      </c>
      <c r="AJ58" s="656">
        <v>40970</v>
      </c>
      <c r="AK58" s="657">
        <v>26245</v>
      </c>
      <c r="AL58" s="674">
        <v>67215</v>
      </c>
      <c r="AM58" s="656">
        <v>41098.166666666664</v>
      </c>
      <c r="AN58" s="657">
        <v>26016.916666666664</v>
      </c>
      <c r="AO58" s="1054">
        <v>67115.083333333328</v>
      </c>
    </row>
    <row r="59" spans="1:41" x14ac:dyDescent="0.2">
      <c r="A59" s="3"/>
      <c r="B59" s="1163" t="s">
        <v>49</v>
      </c>
      <c r="C59" s="656">
        <v>90046</v>
      </c>
      <c r="D59" s="657">
        <v>43707</v>
      </c>
      <c r="E59" s="674">
        <v>133753</v>
      </c>
      <c r="F59" s="656">
        <v>90331</v>
      </c>
      <c r="G59" s="657">
        <v>44165</v>
      </c>
      <c r="H59" s="674">
        <v>134496</v>
      </c>
      <c r="I59" s="656">
        <v>93142</v>
      </c>
      <c r="J59" s="657">
        <v>45333</v>
      </c>
      <c r="K59" s="674">
        <v>138475</v>
      </c>
      <c r="L59" s="656">
        <v>90498</v>
      </c>
      <c r="M59" s="657">
        <v>44565</v>
      </c>
      <c r="N59" s="674">
        <v>135063</v>
      </c>
      <c r="O59" s="656">
        <v>91623</v>
      </c>
      <c r="P59" s="657">
        <v>44561</v>
      </c>
      <c r="Q59" s="674">
        <v>136184</v>
      </c>
      <c r="R59" s="656">
        <v>91576</v>
      </c>
      <c r="S59" s="657">
        <v>44883</v>
      </c>
      <c r="T59" s="674">
        <v>136459</v>
      </c>
      <c r="U59" s="656">
        <v>92077</v>
      </c>
      <c r="V59" s="657">
        <v>45681</v>
      </c>
      <c r="W59" s="674">
        <v>137758</v>
      </c>
      <c r="X59" s="656">
        <v>93447</v>
      </c>
      <c r="Y59" s="657">
        <v>46175</v>
      </c>
      <c r="Z59" s="674">
        <v>139622</v>
      </c>
      <c r="AA59" s="656">
        <v>94199</v>
      </c>
      <c r="AB59" s="657">
        <v>46287</v>
      </c>
      <c r="AC59" s="674">
        <v>140486</v>
      </c>
      <c r="AD59" s="656">
        <v>93013</v>
      </c>
      <c r="AE59" s="657">
        <v>45676</v>
      </c>
      <c r="AF59" s="674">
        <v>138689</v>
      </c>
      <c r="AG59" s="656">
        <v>94507</v>
      </c>
      <c r="AH59" s="657">
        <v>45664</v>
      </c>
      <c r="AI59" s="674">
        <v>140171</v>
      </c>
      <c r="AJ59" s="656">
        <v>94595</v>
      </c>
      <c r="AK59" s="657">
        <v>45574</v>
      </c>
      <c r="AL59" s="674">
        <v>140169</v>
      </c>
      <c r="AM59" s="656">
        <v>92421.166666666672</v>
      </c>
      <c r="AN59" s="657">
        <v>45189.25</v>
      </c>
      <c r="AO59" s="1054">
        <v>137610.41666666666</v>
      </c>
    </row>
    <row r="60" spans="1:41" x14ac:dyDescent="0.2">
      <c r="A60" s="3"/>
      <c r="B60" s="1163" t="s">
        <v>50</v>
      </c>
      <c r="C60" s="656">
        <v>40849</v>
      </c>
      <c r="D60" s="657">
        <v>21056</v>
      </c>
      <c r="E60" s="674">
        <v>61905</v>
      </c>
      <c r="F60" s="656">
        <v>38897</v>
      </c>
      <c r="G60" s="657">
        <v>20104</v>
      </c>
      <c r="H60" s="674">
        <v>59001</v>
      </c>
      <c r="I60" s="656">
        <v>40336</v>
      </c>
      <c r="J60" s="657">
        <v>20690</v>
      </c>
      <c r="K60" s="674">
        <v>61026</v>
      </c>
      <c r="L60" s="656">
        <v>37367</v>
      </c>
      <c r="M60" s="657">
        <v>19788</v>
      </c>
      <c r="N60" s="674">
        <v>57155</v>
      </c>
      <c r="O60" s="656">
        <v>38461</v>
      </c>
      <c r="P60" s="657">
        <v>20092</v>
      </c>
      <c r="Q60" s="674">
        <v>58553</v>
      </c>
      <c r="R60" s="656">
        <v>39650</v>
      </c>
      <c r="S60" s="657">
        <v>20448</v>
      </c>
      <c r="T60" s="674">
        <v>60098</v>
      </c>
      <c r="U60" s="656">
        <v>39354</v>
      </c>
      <c r="V60" s="657">
        <v>20769</v>
      </c>
      <c r="W60" s="674">
        <v>60123</v>
      </c>
      <c r="X60" s="656">
        <v>39407</v>
      </c>
      <c r="Y60" s="657">
        <v>20409</v>
      </c>
      <c r="Z60" s="674">
        <v>59816</v>
      </c>
      <c r="AA60" s="656">
        <v>40839</v>
      </c>
      <c r="AB60" s="657">
        <v>20823</v>
      </c>
      <c r="AC60" s="674">
        <v>61662</v>
      </c>
      <c r="AD60" s="656">
        <v>41812</v>
      </c>
      <c r="AE60" s="657">
        <v>20552</v>
      </c>
      <c r="AF60" s="674">
        <v>62364</v>
      </c>
      <c r="AG60" s="656">
        <v>42432</v>
      </c>
      <c r="AH60" s="657">
        <v>21645</v>
      </c>
      <c r="AI60" s="674">
        <v>64077</v>
      </c>
      <c r="AJ60" s="656">
        <v>41905</v>
      </c>
      <c r="AK60" s="657">
        <v>22165</v>
      </c>
      <c r="AL60" s="674">
        <v>64070</v>
      </c>
      <c r="AM60" s="656">
        <v>40109.083333333328</v>
      </c>
      <c r="AN60" s="657">
        <v>20711.75</v>
      </c>
      <c r="AO60" s="1054">
        <v>60820.833333333336</v>
      </c>
    </row>
    <row r="61" spans="1:41" x14ac:dyDescent="0.2">
      <c r="A61" s="3"/>
      <c r="B61" s="1163" t="s">
        <v>51</v>
      </c>
      <c r="C61" s="656">
        <v>78122</v>
      </c>
      <c r="D61" s="657">
        <v>54413</v>
      </c>
      <c r="E61" s="674">
        <v>132535</v>
      </c>
      <c r="F61" s="656">
        <v>76786</v>
      </c>
      <c r="G61" s="657">
        <v>54401</v>
      </c>
      <c r="H61" s="674">
        <v>131187</v>
      </c>
      <c r="I61" s="656">
        <v>77314</v>
      </c>
      <c r="J61" s="657">
        <v>56024</v>
      </c>
      <c r="K61" s="674">
        <v>133338</v>
      </c>
      <c r="L61" s="656">
        <v>77173</v>
      </c>
      <c r="M61" s="657">
        <v>55071</v>
      </c>
      <c r="N61" s="674">
        <v>132244</v>
      </c>
      <c r="O61" s="656">
        <v>77279</v>
      </c>
      <c r="P61" s="657">
        <v>55028</v>
      </c>
      <c r="Q61" s="674">
        <v>132307</v>
      </c>
      <c r="R61" s="656">
        <v>78073</v>
      </c>
      <c r="S61" s="657">
        <v>55732</v>
      </c>
      <c r="T61" s="674">
        <v>133805</v>
      </c>
      <c r="U61" s="656">
        <v>78276</v>
      </c>
      <c r="V61" s="657">
        <v>54956</v>
      </c>
      <c r="W61" s="674">
        <v>133232</v>
      </c>
      <c r="X61" s="656">
        <v>78758</v>
      </c>
      <c r="Y61" s="657">
        <v>55424</v>
      </c>
      <c r="Z61" s="674">
        <v>134182</v>
      </c>
      <c r="AA61" s="656">
        <v>76552</v>
      </c>
      <c r="AB61" s="657">
        <v>54959</v>
      </c>
      <c r="AC61" s="674">
        <v>131511</v>
      </c>
      <c r="AD61" s="656">
        <v>78849</v>
      </c>
      <c r="AE61" s="657">
        <v>56026</v>
      </c>
      <c r="AF61" s="674">
        <v>134875</v>
      </c>
      <c r="AG61" s="656">
        <v>79105</v>
      </c>
      <c r="AH61" s="657">
        <v>56796</v>
      </c>
      <c r="AI61" s="674">
        <v>135901</v>
      </c>
      <c r="AJ61" s="656">
        <v>79588</v>
      </c>
      <c r="AK61" s="657">
        <v>57868</v>
      </c>
      <c r="AL61" s="674">
        <v>137456</v>
      </c>
      <c r="AM61" s="656">
        <v>77989.583333333343</v>
      </c>
      <c r="AN61" s="657">
        <v>55558.166666666664</v>
      </c>
      <c r="AO61" s="1054">
        <v>133547.75</v>
      </c>
    </row>
    <row r="62" spans="1:41" x14ac:dyDescent="0.2">
      <c r="A62" s="3"/>
      <c r="B62" s="1163" t="s">
        <v>52</v>
      </c>
      <c r="C62" s="656">
        <v>261072</v>
      </c>
      <c r="D62" s="657">
        <v>166724</v>
      </c>
      <c r="E62" s="674">
        <v>427796</v>
      </c>
      <c r="F62" s="656">
        <v>258440</v>
      </c>
      <c r="G62" s="657">
        <v>168625</v>
      </c>
      <c r="H62" s="674">
        <v>427065</v>
      </c>
      <c r="I62" s="656">
        <v>258933</v>
      </c>
      <c r="J62" s="657">
        <v>169465</v>
      </c>
      <c r="K62" s="674">
        <v>428398</v>
      </c>
      <c r="L62" s="656">
        <v>256106</v>
      </c>
      <c r="M62" s="657">
        <v>167040</v>
      </c>
      <c r="N62" s="674">
        <v>423146</v>
      </c>
      <c r="O62" s="656">
        <v>255810</v>
      </c>
      <c r="P62" s="657">
        <v>166662</v>
      </c>
      <c r="Q62" s="674">
        <v>422472</v>
      </c>
      <c r="R62" s="656">
        <v>258465</v>
      </c>
      <c r="S62" s="657">
        <v>168409</v>
      </c>
      <c r="T62" s="674">
        <v>426874</v>
      </c>
      <c r="U62" s="656">
        <v>259756</v>
      </c>
      <c r="V62" s="657">
        <v>167246</v>
      </c>
      <c r="W62" s="674">
        <v>427002</v>
      </c>
      <c r="X62" s="656">
        <v>262549</v>
      </c>
      <c r="Y62" s="657">
        <v>168416</v>
      </c>
      <c r="Z62" s="674">
        <v>430965</v>
      </c>
      <c r="AA62" s="656">
        <v>262624</v>
      </c>
      <c r="AB62" s="657">
        <v>169223</v>
      </c>
      <c r="AC62" s="674">
        <v>431847</v>
      </c>
      <c r="AD62" s="656">
        <v>265277</v>
      </c>
      <c r="AE62" s="657">
        <v>186626</v>
      </c>
      <c r="AF62" s="674">
        <v>451903</v>
      </c>
      <c r="AG62" s="656">
        <v>267816</v>
      </c>
      <c r="AH62" s="657">
        <v>188338</v>
      </c>
      <c r="AI62" s="674">
        <v>456154</v>
      </c>
      <c r="AJ62" s="656">
        <v>267421</v>
      </c>
      <c r="AK62" s="657">
        <v>188916</v>
      </c>
      <c r="AL62" s="674">
        <v>456337</v>
      </c>
      <c r="AM62" s="656">
        <v>261189.08333333331</v>
      </c>
      <c r="AN62" s="657">
        <v>172974.16666666666</v>
      </c>
      <c r="AO62" s="1054">
        <v>434163.25</v>
      </c>
    </row>
    <row r="63" spans="1:41" x14ac:dyDescent="0.2">
      <c r="A63" s="3"/>
      <c r="B63" s="1163" t="s">
        <v>856</v>
      </c>
      <c r="C63" s="656">
        <v>147365</v>
      </c>
      <c r="D63" s="657">
        <v>90645</v>
      </c>
      <c r="E63" s="674">
        <v>238010</v>
      </c>
      <c r="F63" s="656">
        <v>151373</v>
      </c>
      <c r="G63" s="657">
        <v>96740</v>
      </c>
      <c r="H63" s="674">
        <v>248113</v>
      </c>
      <c r="I63" s="656">
        <v>149806</v>
      </c>
      <c r="J63" s="657">
        <v>95006</v>
      </c>
      <c r="K63" s="674">
        <v>244812</v>
      </c>
      <c r="L63" s="656">
        <v>144016</v>
      </c>
      <c r="M63" s="657">
        <v>87893</v>
      </c>
      <c r="N63" s="674">
        <v>231909</v>
      </c>
      <c r="O63" s="656">
        <v>133923</v>
      </c>
      <c r="P63" s="657">
        <v>81325</v>
      </c>
      <c r="Q63" s="674">
        <v>215248</v>
      </c>
      <c r="R63" s="656">
        <v>137420</v>
      </c>
      <c r="S63" s="657">
        <v>82822</v>
      </c>
      <c r="T63" s="674">
        <v>220242</v>
      </c>
      <c r="U63" s="656">
        <v>139692</v>
      </c>
      <c r="V63" s="657">
        <v>84109</v>
      </c>
      <c r="W63" s="674">
        <v>223801</v>
      </c>
      <c r="X63" s="656">
        <v>140410</v>
      </c>
      <c r="Y63" s="657">
        <v>84879</v>
      </c>
      <c r="Z63" s="674">
        <v>225289</v>
      </c>
      <c r="AA63" s="656">
        <v>137698</v>
      </c>
      <c r="AB63" s="657">
        <v>83558</v>
      </c>
      <c r="AC63" s="674">
        <v>221256</v>
      </c>
      <c r="AD63" s="656">
        <v>143973</v>
      </c>
      <c r="AE63" s="657">
        <v>87449</v>
      </c>
      <c r="AF63" s="674">
        <v>231422</v>
      </c>
      <c r="AG63" s="656">
        <v>156145</v>
      </c>
      <c r="AH63" s="657">
        <v>101571</v>
      </c>
      <c r="AI63" s="674">
        <v>257716</v>
      </c>
      <c r="AJ63" s="656">
        <v>161717</v>
      </c>
      <c r="AK63" s="657">
        <v>107383</v>
      </c>
      <c r="AL63" s="674">
        <v>269100</v>
      </c>
      <c r="AM63" s="656">
        <v>145294.83333333334</v>
      </c>
      <c r="AN63" s="657">
        <v>90281.666666666657</v>
      </c>
      <c r="AO63" s="1054">
        <v>235576.5</v>
      </c>
    </row>
    <row r="64" spans="1:41" x14ac:dyDescent="0.2">
      <c r="A64" s="3"/>
      <c r="B64" s="1163" t="s">
        <v>53</v>
      </c>
      <c r="C64" s="656">
        <v>140067</v>
      </c>
      <c r="D64" s="657">
        <v>89507</v>
      </c>
      <c r="E64" s="674">
        <v>229574</v>
      </c>
      <c r="F64" s="656">
        <v>145205</v>
      </c>
      <c r="G64" s="657">
        <v>94371</v>
      </c>
      <c r="H64" s="674">
        <v>239576</v>
      </c>
      <c r="I64" s="656">
        <v>144066</v>
      </c>
      <c r="J64" s="657">
        <v>93219</v>
      </c>
      <c r="K64" s="674">
        <v>237285</v>
      </c>
      <c r="L64" s="656">
        <v>141200</v>
      </c>
      <c r="M64" s="657">
        <v>90911</v>
      </c>
      <c r="N64" s="674">
        <v>232111</v>
      </c>
      <c r="O64" s="656">
        <v>133579</v>
      </c>
      <c r="P64" s="657">
        <v>87888</v>
      </c>
      <c r="Q64" s="674">
        <v>221467</v>
      </c>
      <c r="R64" s="656">
        <v>134874</v>
      </c>
      <c r="S64" s="657">
        <v>86541</v>
      </c>
      <c r="T64" s="674">
        <v>221415</v>
      </c>
      <c r="U64" s="656">
        <v>135415</v>
      </c>
      <c r="V64" s="657">
        <v>85932</v>
      </c>
      <c r="W64" s="674">
        <v>221347</v>
      </c>
      <c r="X64" s="656">
        <v>140946</v>
      </c>
      <c r="Y64" s="657">
        <v>86060</v>
      </c>
      <c r="Z64" s="674">
        <v>227006</v>
      </c>
      <c r="AA64" s="656">
        <v>138684</v>
      </c>
      <c r="AB64" s="657">
        <v>84101</v>
      </c>
      <c r="AC64" s="674">
        <v>222785</v>
      </c>
      <c r="AD64" s="656">
        <v>143761</v>
      </c>
      <c r="AE64" s="657">
        <v>87547</v>
      </c>
      <c r="AF64" s="674">
        <v>231308</v>
      </c>
      <c r="AG64" s="656">
        <v>159672</v>
      </c>
      <c r="AH64" s="657">
        <v>102448</v>
      </c>
      <c r="AI64" s="674">
        <v>262120</v>
      </c>
      <c r="AJ64" s="656">
        <v>169773</v>
      </c>
      <c r="AK64" s="657">
        <v>110976</v>
      </c>
      <c r="AL64" s="674">
        <v>280749</v>
      </c>
      <c r="AM64" s="656">
        <v>143936.83333333331</v>
      </c>
      <c r="AN64" s="657">
        <v>91625.083333333343</v>
      </c>
      <c r="AO64" s="1054">
        <v>235561.91666666666</v>
      </c>
    </row>
    <row r="65" spans="1:41" x14ac:dyDescent="0.2">
      <c r="A65" s="3"/>
      <c r="B65" s="1163" t="s">
        <v>54</v>
      </c>
      <c r="C65" s="656">
        <v>272104</v>
      </c>
      <c r="D65" s="657">
        <v>169910</v>
      </c>
      <c r="E65" s="674">
        <v>442014</v>
      </c>
      <c r="F65" s="656">
        <v>269015</v>
      </c>
      <c r="G65" s="657">
        <v>172771</v>
      </c>
      <c r="H65" s="674">
        <v>441786</v>
      </c>
      <c r="I65" s="656">
        <v>271167</v>
      </c>
      <c r="J65" s="657">
        <v>172258</v>
      </c>
      <c r="K65" s="674">
        <v>443425</v>
      </c>
      <c r="L65" s="656">
        <v>263017</v>
      </c>
      <c r="M65" s="657">
        <v>163103</v>
      </c>
      <c r="N65" s="674">
        <v>426120</v>
      </c>
      <c r="O65" s="656">
        <v>262746</v>
      </c>
      <c r="P65" s="657">
        <v>169887</v>
      </c>
      <c r="Q65" s="674">
        <v>432633</v>
      </c>
      <c r="R65" s="656">
        <v>261413</v>
      </c>
      <c r="S65" s="657">
        <v>168533</v>
      </c>
      <c r="T65" s="674">
        <v>429946</v>
      </c>
      <c r="U65" s="656">
        <v>261783</v>
      </c>
      <c r="V65" s="657">
        <v>168087</v>
      </c>
      <c r="W65" s="674">
        <v>429870</v>
      </c>
      <c r="X65" s="656">
        <v>255409</v>
      </c>
      <c r="Y65" s="657">
        <v>168012</v>
      </c>
      <c r="Z65" s="674">
        <v>423421</v>
      </c>
      <c r="AA65" s="656">
        <v>257957</v>
      </c>
      <c r="AB65" s="657">
        <v>166945</v>
      </c>
      <c r="AC65" s="674">
        <v>424902</v>
      </c>
      <c r="AD65" s="656">
        <v>263406</v>
      </c>
      <c r="AE65" s="657">
        <v>168973</v>
      </c>
      <c r="AF65" s="674">
        <v>432379</v>
      </c>
      <c r="AG65" s="656">
        <v>271477</v>
      </c>
      <c r="AH65" s="657">
        <v>175783</v>
      </c>
      <c r="AI65" s="674">
        <v>447260</v>
      </c>
      <c r="AJ65" s="656">
        <v>278741</v>
      </c>
      <c r="AK65" s="657">
        <v>188556</v>
      </c>
      <c r="AL65" s="674">
        <v>467297</v>
      </c>
      <c r="AM65" s="656">
        <v>265686.25</v>
      </c>
      <c r="AN65" s="657">
        <v>171068.16666666666</v>
      </c>
      <c r="AO65" s="1054">
        <v>436754.41666666663</v>
      </c>
    </row>
    <row r="66" spans="1:41" x14ac:dyDescent="0.2">
      <c r="A66" s="3"/>
      <c r="B66" s="1163" t="s">
        <v>857</v>
      </c>
      <c r="C66" s="656">
        <v>113805</v>
      </c>
      <c r="D66" s="657">
        <v>72599</v>
      </c>
      <c r="E66" s="674">
        <v>186404</v>
      </c>
      <c r="F66" s="656">
        <v>114782</v>
      </c>
      <c r="G66" s="657">
        <v>75258</v>
      </c>
      <c r="H66" s="674">
        <v>190040</v>
      </c>
      <c r="I66" s="656">
        <v>113939</v>
      </c>
      <c r="J66" s="657">
        <v>72861</v>
      </c>
      <c r="K66" s="674">
        <v>186800</v>
      </c>
      <c r="L66" s="656">
        <v>113231</v>
      </c>
      <c r="M66" s="657">
        <v>71575</v>
      </c>
      <c r="N66" s="674">
        <v>184806</v>
      </c>
      <c r="O66" s="656">
        <v>113083</v>
      </c>
      <c r="P66" s="657">
        <v>71046</v>
      </c>
      <c r="Q66" s="674">
        <v>184129</v>
      </c>
      <c r="R66" s="656">
        <v>113494</v>
      </c>
      <c r="S66" s="657">
        <v>72821</v>
      </c>
      <c r="T66" s="674">
        <v>186315</v>
      </c>
      <c r="U66" s="656">
        <v>112673</v>
      </c>
      <c r="V66" s="657">
        <v>72620</v>
      </c>
      <c r="W66" s="674">
        <v>185293</v>
      </c>
      <c r="X66" s="656">
        <v>111997</v>
      </c>
      <c r="Y66" s="657">
        <v>71324</v>
      </c>
      <c r="Z66" s="674">
        <v>183321</v>
      </c>
      <c r="AA66" s="656">
        <v>111058</v>
      </c>
      <c r="AB66" s="657">
        <v>71705</v>
      </c>
      <c r="AC66" s="674">
        <v>182763</v>
      </c>
      <c r="AD66" s="656">
        <v>112147</v>
      </c>
      <c r="AE66" s="657">
        <v>71691</v>
      </c>
      <c r="AF66" s="674">
        <v>183838</v>
      </c>
      <c r="AG66" s="656">
        <v>114601</v>
      </c>
      <c r="AH66" s="657">
        <v>73166</v>
      </c>
      <c r="AI66" s="674">
        <v>187767</v>
      </c>
      <c r="AJ66" s="656">
        <v>118166</v>
      </c>
      <c r="AK66" s="657">
        <v>79079</v>
      </c>
      <c r="AL66" s="674">
        <v>197245</v>
      </c>
      <c r="AM66" s="656">
        <v>113581.33333333333</v>
      </c>
      <c r="AN66" s="657">
        <v>72978.75</v>
      </c>
      <c r="AO66" s="1054">
        <v>186560.08333333334</v>
      </c>
    </row>
    <row r="67" spans="1:41" x14ac:dyDescent="0.2">
      <c r="A67" s="3"/>
      <c r="B67" s="1163" t="s">
        <v>55</v>
      </c>
      <c r="C67" s="656">
        <v>47172</v>
      </c>
      <c r="D67" s="657">
        <v>32009</v>
      </c>
      <c r="E67" s="674">
        <v>79181</v>
      </c>
      <c r="F67" s="656">
        <v>44850</v>
      </c>
      <c r="G67" s="657">
        <v>31710</v>
      </c>
      <c r="H67" s="674">
        <v>76560</v>
      </c>
      <c r="I67" s="656">
        <v>40878</v>
      </c>
      <c r="J67" s="657">
        <v>26042</v>
      </c>
      <c r="K67" s="674">
        <v>66920</v>
      </c>
      <c r="L67" s="656">
        <v>41345</v>
      </c>
      <c r="M67" s="657">
        <v>26840</v>
      </c>
      <c r="N67" s="674">
        <v>68185</v>
      </c>
      <c r="O67" s="656">
        <v>41489</v>
      </c>
      <c r="P67" s="657">
        <v>26637</v>
      </c>
      <c r="Q67" s="674">
        <v>68126</v>
      </c>
      <c r="R67" s="656">
        <v>42953</v>
      </c>
      <c r="S67" s="657">
        <v>29183</v>
      </c>
      <c r="T67" s="674">
        <v>72136</v>
      </c>
      <c r="U67" s="656">
        <v>41423</v>
      </c>
      <c r="V67" s="657">
        <v>27194</v>
      </c>
      <c r="W67" s="674">
        <v>68617</v>
      </c>
      <c r="X67" s="656">
        <v>41452</v>
      </c>
      <c r="Y67" s="657">
        <v>27372</v>
      </c>
      <c r="Z67" s="674">
        <v>68824</v>
      </c>
      <c r="AA67" s="656">
        <v>41603</v>
      </c>
      <c r="AB67" s="657">
        <v>27419</v>
      </c>
      <c r="AC67" s="674">
        <v>69022</v>
      </c>
      <c r="AD67" s="656">
        <v>41743</v>
      </c>
      <c r="AE67" s="657">
        <v>27024</v>
      </c>
      <c r="AF67" s="674">
        <v>68767</v>
      </c>
      <c r="AG67" s="656">
        <v>42327</v>
      </c>
      <c r="AH67" s="657">
        <v>27224</v>
      </c>
      <c r="AI67" s="674">
        <v>69551</v>
      </c>
      <c r="AJ67" s="656">
        <v>43691</v>
      </c>
      <c r="AK67" s="657">
        <v>28578</v>
      </c>
      <c r="AL67" s="674">
        <v>72269</v>
      </c>
      <c r="AM67" s="656">
        <v>42577.166666666672</v>
      </c>
      <c r="AN67" s="657">
        <v>28102.666666666664</v>
      </c>
      <c r="AO67" s="1054">
        <v>70679.833333333328</v>
      </c>
    </row>
    <row r="68" spans="1:41" x14ac:dyDescent="0.2">
      <c r="A68" s="3"/>
      <c r="B68" s="1163" t="s">
        <v>56</v>
      </c>
      <c r="C68" s="656">
        <v>132643</v>
      </c>
      <c r="D68" s="657">
        <v>82885</v>
      </c>
      <c r="E68" s="674">
        <v>215528</v>
      </c>
      <c r="F68" s="656">
        <v>126554</v>
      </c>
      <c r="G68" s="657">
        <v>80769</v>
      </c>
      <c r="H68" s="674">
        <v>207323</v>
      </c>
      <c r="I68" s="656">
        <v>123234</v>
      </c>
      <c r="J68" s="657">
        <v>75600</v>
      </c>
      <c r="K68" s="674">
        <v>198834</v>
      </c>
      <c r="L68" s="656">
        <v>125070</v>
      </c>
      <c r="M68" s="657">
        <v>77911</v>
      </c>
      <c r="N68" s="674">
        <v>202981</v>
      </c>
      <c r="O68" s="656">
        <v>125550</v>
      </c>
      <c r="P68" s="657">
        <v>77755</v>
      </c>
      <c r="Q68" s="674">
        <v>203305</v>
      </c>
      <c r="R68" s="656">
        <v>125103</v>
      </c>
      <c r="S68" s="657">
        <v>77900</v>
      </c>
      <c r="T68" s="674">
        <v>203003</v>
      </c>
      <c r="U68" s="656">
        <v>124843</v>
      </c>
      <c r="V68" s="657">
        <v>76415</v>
      </c>
      <c r="W68" s="674">
        <v>201258</v>
      </c>
      <c r="X68" s="656">
        <v>126908</v>
      </c>
      <c r="Y68" s="657">
        <v>77251</v>
      </c>
      <c r="Z68" s="674">
        <v>204159</v>
      </c>
      <c r="AA68" s="656">
        <v>129004</v>
      </c>
      <c r="AB68" s="657">
        <v>79153</v>
      </c>
      <c r="AC68" s="674">
        <v>208157</v>
      </c>
      <c r="AD68" s="656">
        <v>132283</v>
      </c>
      <c r="AE68" s="657">
        <v>81045</v>
      </c>
      <c r="AF68" s="674">
        <v>213328</v>
      </c>
      <c r="AG68" s="656">
        <v>134539</v>
      </c>
      <c r="AH68" s="657">
        <v>83226</v>
      </c>
      <c r="AI68" s="674">
        <v>217765</v>
      </c>
      <c r="AJ68" s="656">
        <v>136023</v>
      </c>
      <c r="AK68" s="657">
        <v>84321</v>
      </c>
      <c r="AL68" s="674">
        <v>220344</v>
      </c>
      <c r="AM68" s="656">
        <v>128479.5</v>
      </c>
      <c r="AN68" s="657">
        <v>79519.25</v>
      </c>
      <c r="AO68" s="1054">
        <v>207998.75</v>
      </c>
    </row>
    <row r="69" spans="1:41" x14ac:dyDescent="0.2">
      <c r="A69" s="3"/>
      <c r="B69" s="1163" t="s">
        <v>858</v>
      </c>
      <c r="C69" s="656">
        <v>11050</v>
      </c>
      <c r="D69" s="657">
        <v>8882</v>
      </c>
      <c r="E69" s="674">
        <v>19932</v>
      </c>
      <c r="F69" s="656">
        <v>10984</v>
      </c>
      <c r="G69" s="657">
        <v>8876</v>
      </c>
      <c r="H69" s="674">
        <v>19860</v>
      </c>
      <c r="I69" s="656">
        <v>11023</v>
      </c>
      <c r="J69" s="657">
        <v>9087</v>
      </c>
      <c r="K69" s="674">
        <v>20110</v>
      </c>
      <c r="L69" s="656">
        <v>10750</v>
      </c>
      <c r="M69" s="657">
        <v>8528</v>
      </c>
      <c r="N69" s="674">
        <v>19278</v>
      </c>
      <c r="O69" s="656">
        <v>10851</v>
      </c>
      <c r="P69" s="657">
        <v>8976</v>
      </c>
      <c r="Q69" s="674">
        <v>19827</v>
      </c>
      <c r="R69" s="656">
        <v>10731</v>
      </c>
      <c r="S69" s="657">
        <v>9014</v>
      </c>
      <c r="T69" s="674">
        <v>19745</v>
      </c>
      <c r="U69" s="656">
        <v>10773</v>
      </c>
      <c r="V69" s="657">
        <v>9190</v>
      </c>
      <c r="W69" s="674">
        <v>19963</v>
      </c>
      <c r="X69" s="656">
        <v>10812</v>
      </c>
      <c r="Y69" s="657">
        <v>9382</v>
      </c>
      <c r="Z69" s="674">
        <v>20194</v>
      </c>
      <c r="AA69" s="656">
        <v>10820</v>
      </c>
      <c r="AB69" s="657">
        <v>9462</v>
      </c>
      <c r="AC69" s="674">
        <v>20282</v>
      </c>
      <c r="AD69" s="656">
        <v>10891</v>
      </c>
      <c r="AE69" s="657">
        <v>9271</v>
      </c>
      <c r="AF69" s="674">
        <v>20162</v>
      </c>
      <c r="AG69" s="656">
        <v>10592</v>
      </c>
      <c r="AH69" s="657">
        <v>9445</v>
      </c>
      <c r="AI69" s="674">
        <v>20037</v>
      </c>
      <c r="AJ69" s="656">
        <v>10785</v>
      </c>
      <c r="AK69" s="657">
        <v>9657</v>
      </c>
      <c r="AL69" s="674">
        <v>20442</v>
      </c>
      <c r="AM69" s="656">
        <v>10838.5</v>
      </c>
      <c r="AN69" s="657">
        <v>9147.5</v>
      </c>
      <c r="AO69" s="1054">
        <v>19986</v>
      </c>
    </row>
    <row r="70" spans="1:41" x14ac:dyDescent="0.2">
      <c r="A70" s="3"/>
      <c r="B70" s="1163" t="s">
        <v>57</v>
      </c>
      <c r="C70" s="656">
        <v>24763</v>
      </c>
      <c r="D70" s="657">
        <v>17382</v>
      </c>
      <c r="E70" s="674">
        <v>42145</v>
      </c>
      <c r="F70" s="656">
        <v>25766</v>
      </c>
      <c r="G70" s="657">
        <v>18654</v>
      </c>
      <c r="H70" s="674">
        <v>44420</v>
      </c>
      <c r="I70" s="656">
        <v>26353</v>
      </c>
      <c r="J70" s="657">
        <v>19064</v>
      </c>
      <c r="K70" s="674">
        <v>45417</v>
      </c>
      <c r="L70" s="656">
        <v>26136</v>
      </c>
      <c r="M70" s="657">
        <v>18936</v>
      </c>
      <c r="N70" s="674">
        <v>45072</v>
      </c>
      <c r="O70" s="656">
        <v>25908</v>
      </c>
      <c r="P70" s="657">
        <v>18750</v>
      </c>
      <c r="Q70" s="674">
        <v>44658</v>
      </c>
      <c r="R70" s="656">
        <v>25313</v>
      </c>
      <c r="S70" s="657">
        <v>18631</v>
      </c>
      <c r="T70" s="674">
        <v>43944</v>
      </c>
      <c r="U70" s="656">
        <v>25428</v>
      </c>
      <c r="V70" s="657">
        <v>18233</v>
      </c>
      <c r="W70" s="674">
        <v>43661</v>
      </c>
      <c r="X70" s="656">
        <v>25853</v>
      </c>
      <c r="Y70" s="657">
        <v>18701</v>
      </c>
      <c r="Z70" s="674">
        <v>44554</v>
      </c>
      <c r="AA70" s="656">
        <v>26278</v>
      </c>
      <c r="AB70" s="657">
        <v>18843</v>
      </c>
      <c r="AC70" s="674">
        <v>45121</v>
      </c>
      <c r="AD70" s="656">
        <v>26419</v>
      </c>
      <c r="AE70" s="657">
        <v>18852</v>
      </c>
      <c r="AF70" s="674">
        <v>45271</v>
      </c>
      <c r="AG70" s="656">
        <v>26607</v>
      </c>
      <c r="AH70" s="657">
        <v>18900</v>
      </c>
      <c r="AI70" s="674">
        <v>45507</v>
      </c>
      <c r="AJ70" s="656">
        <v>26296</v>
      </c>
      <c r="AK70" s="657">
        <v>19068</v>
      </c>
      <c r="AL70" s="674">
        <v>45364</v>
      </c>
      <c r="AM70" s="656">
        <v>25926.666666666668</v>
      </c>
      <c r="AN70" s="657">
        <v>18667.833333333332</v>
      </c>
      <c r="AO70" s="1054">
        <v>44594.5</v>
      </c>
    </row>
    <row r="71" spans="1:41" x14ac:dyDescent="0.2">
      <c r="A71" s="3"/>
      <c r="B71" s="1163" t="s">
        <v>58</v>
      </c>
      <c r="C71" s="656">
        <v>2069041</v>
      </c>
      <c r="D71" s="657">
        <v>1441332</v>
      </c>
      <c r="E71" s="674">
        <v>3510373</v>
      </c>
      <c r="F71" s="656">
        <v>2048620</v>
      </c>
      <c r="G71" s="657">
        <v>1450117</v>
      </c>
      <c r="H71" s="674">
        <v>3498737</v>
      </c>
      <c r="I71" s="656">
        <v>2068956</v>
      </c>
      <c r="J71" s="657">
        <v>1458702</v>
      </c>
      <c r="K71" s="674">
        <v>3527658</v>
      </c>
      <c r="L71" s="656">
        <v>2044539</v>
      </c>
      <c r="M71" s="657">
        <v>1439309</v>
      </c>
      <c r="N71" s="674">
        <v>3483848</v>
      </c>
      <c r="O71" s="656">
        <v>2041699</v>
      </c>
      <c r="P71" s="657">
        <v>1434229</v>
      </c>
      <c r="Q71" s="674">
        <v>3475928</v>
      </c>
      <c r="R71" s="656">
        <v>2042187</v>
      </c>
      <c r="S71" s="657">
        <v>1444597</v>
      </c>
      <c r="T71" s="674">
        <v>3486784</v>
      </c>
      <c r="U71" s="656">
        <v>2039754</v>
      </c>
      <c r="V71" s="657">
        <v>1434815</v>
      </c>
      <c r="W71" s="674">
        <v>3474569</v>
      </c>
      <c r="X71" s="656">
        <v>2041930</v>
      </c>
      <c r="Y71" s="657">
        <v>1436156</v>
      </c>
      <c r="Z71" s="674">
        <v>3478086</v>
      </c>
      <c r="AA71" s="656">
        <v>2034967</v>
      </c>
      <c r="AB71" s="657">
        <v>1439923</v>
      </c>
      <c r="AC71" s="674">
        <v>3474890</v>
      </c>
      <c r="AD71" s="656">
        <v>2051779</v>
      </c>
      <c r="AE71" s="657">
        <v>1427408</v>
      </c>
      <c r="AF71" s="674">
        <v>3479187</v>
      </c>
      <c r="AG71" s="656">
        <v>2082516</v>
      </c>
      <c r="AH71" s="657">
        <v>1457937</v>
      </c>
      <c r="AI71" s="674">
        <v>3540453</v>
      </c>
      <c r="AJ71" s="656">
        <v>2100874</v>
      </c>
      <c r="AK71" s="657">
        <v>1488650</v>
      </c>
      <c r="AL71" s="674">
        <v>3589524</v>
      </c>
      <c r="AM71" s="656">
        <v>2055571.8333333333</v>
      </c>
      <c r="AN71" s="657">
        <v>1446097.9166666665</v>
      </c>
      <c r="AO71" s="1054">
        <v>3501669.75</v>
      </c>
    </row>
    <row r="72" spans="1:41" x14ac:dyDescent="0.2">
      <c r="A72" s="3"/>
      <c r="B72" s="1056" t="s">
        <v>27</v>
      </c>
      <c r="C72" s="675">
        <v>3489507</v>
      </c>
      <c r="D72" s="676">
        <v>2331505</v>
      </c>
      <c r="E72" s="674">
        <v>5821012</v>
      </c>
      <c r="F72" s="675">
        <v>3463443</v>
      </c>
      <c r="G72" s="676">
        <v>2358753</v>
      </c>
      <c r="H72" s="674">
        <v>5822196</v>
      </c>
      <c r="I72" s="675">
        <v>3481888</v>
      </c>
      <c r="J72" s="676">
        <v>2356304</v>
      </c>
      <c r="K72" s="674">
        <v>5838192</v>
      </c>
      <c r="L72" s="675">
        <v>3433438</v>
      </c>
      <c r="M72" s="676">
        <v>2314224</v>
      </c>
      <c r="N72" s="674">
        <v>5747662</v>
      </c>
      <c r="O72" s="675">
        <v>3414943</v>
      </c>
      <c r="P72" s="676">
        <v>2305772</v>
      </c>
      <c r="Q72" s="674">
        <v>5720715</v>
      </c>
      <c r="R72" s="675">
        <v>3424553</v>
      </c>
      <c r="S72" s="676">
        <v>2322621</v>
      </c>
      <c r="T72" s="674">
        <v>5747174</v>
      </c>
      <c r="U72" s="675">
        <v>3423850</v>
      </c>
      <c r="V72" s="676">
        <v>2308810</v>
      </c>
      <c r="W72" s="674">
        <v>5732660</v>
      </c>
      <c r="X72" s="675">
        <v>3432695</v>
      </c>
      <c r="Y72" s="676">
        <v>2313332</v>
      </c>
      <c r="Z72" s="674">
        <v>5746027</v>
      </c>
      <c r="AA72" s="675">
        <v>3424796</v>
      </c>
      <c r="AB72" s="676">
        <v>2316489</v>
      </c>
      <c r="AC72" s="674">
        <v>5741285</v>
      </c>
      <c r="AD72" s="675">
        <v>3468323</v>
      </c>
      <c r="AE72" s="676">
        <v>2332113</v>
      </c>
      <c r="AF72" s="674">
        <v>5800436</v>
      </c>
      <c r="AG72" s="675">
        <v>3545533</v>
      </c>
      <c r="AH72" s="676">
        <v>2406029</v>
      </c>
      <c r="AI72" s="674">
        <v>5951562</v>
      </c>
      <c r="AJ72" s="675">
        <v>3592339</v>
      </c>
      <c r="AK72" s="676">
        <v>2474548</v>
      </c>
      <c r="AL72" s="674">
        <v>6066887</v>
      </c>
      <c r="AM72" s="675">
        <v>3466275.6666666665</v>
      </c>
      <c r="AN72" s="676">
        <v>2345041.666666667</v>
      </c>
      <c r="AO72" s="1054">
        <v>5811317.333333333</v>
      </c>
    </row>
    <row r="73" spans="1:41" x14ac:dyDescent="0.2">
      <c r="B73" s="751" t="s">
        <v>814</v>
      </c>
    </row>
    <row r="74" spans="1:41" x14ac:dyDescent="0.2">
      <c r="B74" s="1409" t="s">
        <v>849</v>
      </c>
    </row>
  </sheetData>
  <mergeCells count="42">
    <mergeCell ref="AD6:AF6"/>
    <mergeCell ref="AG6:AI6"/>
    <mergeCell ref="B6:B7"/>
    <mergeCell ref="C6:E6"/>
    <mergeCell ref="F6:H6"/>
    <mergeCell ref="I6:K6"/>
    <mergeCell ref="L6:N6"/>
    <mergeCell ref="O6:Q6"/>
    <mergeCell ref="AJ30:AL30"/>
    <mergeCell ref="AM30:AO30"/>
    <mergeCell ref="AJ6:AL6"/>
    <mergeCell ref="AM6:AO6"/>
    <mergeCell ref="B30:B31"/>
    <mergeCell ref="C30:E30"/>
    <mergeCell ref="F30:H30"/>
    <mergeCell ref="I30:K30"/>
    <mergeCell ref="L30:N30"/>
    <mergeCell ref="O30:Q30"/>
    <mergeCell ref="R30:T30"/>
    <mergeCell ref="U30:W30"/>
    <mergeCell ref="R6:T6"/>
    <mergeCell ref="U6:W6"/>
    <mergeCell ref="X6:Z6"/>
    <mergeCell ref="AA6:AC6"/>
    <mergeCell ref="O55:Q55"/>
    <mergeCell ref="X30:Z30"/>
    <mergeCell ref="AA30:AC30"/>
    <mergeCell ref="AD30:AF30"/>
    <mergeCell ref="AG30:AI30"/>
    <mergeCell ref="B55:B56"/>
    <mergeCell ref="C55:E55"/>
    <mergeCell ref="F55:H55"/>
    <mergeCell ref="I55:K55"/>
    <mergeCell ref="L55:N55"/>
    <mergeCell ref="AJ55:AL55"/>
    <mergeCell ref="AM55:AO55"/>
    <mergeCell ref="R55:T55"/>
    <mergeCell ref="U55:W55"/>
    <mergeCell ref="X55:Z55"/>
    <mergeCell ref="AA55:AC55"/>
    <mergeCell ref="AD55:AF55"/>
    <mergeCell ref="AG55:AI55"/>
  </mergeCells>
  <hyperlinks>
    <hyperlink ref="AO2" location="Índice!A1" display="Volver"/>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U216"/>
  <sheetViews>
    <sheetView showGridLines="0" zoomScale="90" zoomScaleNormal="90" workbookViewId="0"/>
  </sheetViews>
  <sheetFormatPr baseColWidth="10" defaultRowHeight="12.75" x14ac:dyDescent="0.2"/>
  <cols>
    <col min="1" max="1" width="6.7109375" style="690" customWidth="1"/>
    <col min="2" max="2" width="18" style="698" customWidth="1"/>
    <col min="3" max="3" width="32.85546875" style="690" customWidth="1"/>
    <col min="4" max="20" width="10.5703125" style="690" customWidth="1"/>
    <col min="21" max="21" width="12.42578125" style="697" customWidth="1"/>
    <col min="22" max="16384" width="11.42578125" style="690"/>
  </cols>
  <sheetData>
    <row r="2" spans="2:21" ht="18" x14ac:dyDescent="0.25">
      <c r="B2" s="696" t="s">
        <v>863</v>
      </c>
      <c r="U2" s="896" t="s">
        <v>1059</v>
      </c>
    </row>
    <row r="3" spans="2:21" ht="15.75" x14ac:dyDescent="0.2">
      <c r="B3" s="639" t="s">
        <v>844</v>
      </c>
    </row>
    <row r="4" spans="2:21" ht="15.75" x14ac:dyDescent="0.25">
      <c r="B4" s="642" t="s">
        <v>13</v>
      </c>
    </row>
    <row r="5" spans="2:21" x14ac:dyDescent="0.2">
      <c r="C5" s="644"/>
    </row>
    <row r="6" spans="2:21" ht="72" customHeight="1" x14ac:dyDescent="0.2">
      <c r="B6" s="1299" t="s">
        <v>821</v>
      </c>
      <c r="C6" s="1299"/>
      <c r="D6" s="1137" t="s">
        <v>826</v>
      </c>
      <c r="E6" s="1137" t="s">
        <v>827</v>
      </c>
      <c r="F6" s="1137" t="s">
        <v>828</v>
      </c>
      <c r="G6" s="1137" t="s">
        <v>829</v>
      </c>
      <c r="H6" s="1137" t="s">
        <v>830</v>
      </c>
      <c r="I6" s="1137" t="s">
        <v>831</v>
      </c>
      <c r="J6" s="1137" t="s">
        <v>832</v>
      </c>
      <c r="K6" s="1137" t="s">
        <v>833</v>
      </c>
      <c r="L6" s="1137" t="s">
        <v>834</v>
      </c>
      <c r="M6" s="1137" t="s">
        <v>835</v>
      </c>
      <c r="N6" s="1137" t="s">
        <v>836</v>
      </c>
      <c r="O6" s="1137" t="s">
        <v>837</v>
      </c>
      <c r="P6" s="1137" t="s">
        <v>838</v>
      </c>
      <c r="Q6" s="1137" t="s">
        <v>839</v>
      </c>
      <c r="R6" s="1137" t="s">
        <v>840</v>
      </c>
      <c r="S6" s="1137" t="s">
        <v>841</v>
      </c>
      <c r="T6" s="1137" t="s">
        <v>842</v>
      </c>
      <c r="U6" s="1125" t="s">
        <v>40</v>
      </c>
    </row>
    <row r="7" spans="2:21" x14ac:dyDescent="0.2">
      <c r="B7" s="1296" t="s">
        <v>28</v>
      </c>
      <c r="C7" s="699" t="s">
        <v>47</v>
      </c>
      <c r="D7" s="700">
        <v>1048</v>
      </c>
      <c r="E7" s="700">
        <v>162</v>
      </c>
      <c r="F7" s="700">
        <v>698</v>
      </c>
      <c r="G7" s="700">
        <v>1894</v>
      </c>
      <c r="H7" s="700">
        <v>142</v>
      </c>
      <c r="I7" s="700">
        <v>2415</v>
      </c>
      <c r="J7" s="700">
        <v>2792</v>
      </c>
      <c r="K7" s="700">
        <v>1564</v>
      </c>
      <c r="L7" s="700">
        <v>1916</v>
      </c>
      <c r="M7" s="700">
        <v>34</v>
      </c>
      <c r="N7" s="700">
        <v>1641</v>
      </c>
      <c r="O7" s="700">
        <v>5037</v>
      </c>
      <c r="P7" s="700">
        <v>4173</v>
      </c>
      <c r="Q7" s="700">
        <v>2767</v>
      </c>
      <c r="R7" s="700">
        <v>893</v>
      </c>
      <c r="S7" s="700">
        <v>70</v>
      </c>
      <c r="T7" s="700">
        <v>0</v>
      </c>
      <c r="U7" s="1139">
        <v>27246</v>
      </c>
    </row>
    <row r="8" spans="2:21" x14ac:dyDescent="0.2">
      <c r="B8" s="1297"/>
      <c r="C8" s="699" t="s">
        <v>48</v>
      </c>
      <c r="D8" s="700">
        <v>132</v>
      </c>
      <c r="E8" s="700">
        <v>144</v>
      </c>
      <c r="F8" s="700">
        <v>2371</v>
      </c>
      <c r="G8" s="700">
        <v>3022</v>
      </c>
      <c r="H8" s="700">
        <v>250</v>
      </c>
      <c r="I8" s="700">
        <v>9683</v>
      </c>
      <c r="J8" s="700">
        <v>6458</v>
      </c>
      <c r="K8" s="700">
        <v>2061</v>
      </c>
      <c r="L8" s="700">
        <v>3939</v>
      </c>
      <c r="M8" s="700">
        <v>59</v>
      </c>
      <c r="N8" s="700">
        <v>5330</v>
      </c>
      <c r="O8" s="700">
        <v>6080</v>
      </c>
      <c r="P8" s="700">
        <v>5354</v>
      </c>
      <c r="Q8" s="700">
        <v>741</v>
      </c>
      <c r="R8" s="700">
        <v>1754</v>
      </c>
      <c r="S8" s="700">
        <v>415</v>
      </c>
      <c r="T8" s="700">
        <v>299</v>
      </c>
      <c r="U8" s="1139">
        <v>48092</v>
      </c>
    </row>
    <row r="9" spans="2:21" x14ac:dyDescent="0.2">
      <c r="B9" s="1297"/>
      <c r="C9" s="699" t="s">
        <v>49</v>
      </c>
      <c r="D9" s="700">
        <v>69</v>
      </c>
      <c r="E9" s="700">
        <v>26</v>
      </c>
      <c r="F9" s="700">
        <v>6522</v>
      </c>
      <c r="G9" s="700">
        <v>8209</v>
      </c>
      <c r="H9" s="700">
        <v>696</v>
      </c>
      <c r="I9" s="700">
        <v>22122</v>
      </c>
      <c r="J9" s="700">
        <v>7693</v>
      </c>
      <c r="K9" s="700">
        <v>4614</v>
      </c>
      <c r="L9" s="700">
        <v>10426</v>
      </c>
      <c r="M9" s="700">
        <v>406</v>
      </c>
      <c r="N9" s="700">
        <v>17126</v>
      </c>
      <c r="O9" s="700">
        <v>10398</v>
      </c>
      <c r="P9" s="700">
        <v>7012</v>
      </c>
      <c r="Q9" s="700">
        <v>6195</v>
      </c>
      <c r="R9" s="700">
        <v>3381</v>
      </c>
      <c r="S9" s="700">
        <v>357</v>
      </c>
      <c r="T9" s="700">
        <v>0</v>
      </c>
      <c r="U9" s="1139">
        <v>105252</v>
      </c>
    </row>
    <row r="10" spans="2:21" x14ac:dyDescent="0.2">
      <c r="B10" s="1297"/>
      <c r="C10" s="699" t="s">
        <v>50</v>
      </c>
      <c r="D10" s="700">
        <v>6164</v>
      </c>
      <c r="E10" s="700">
        <v>189</v>
      </c>
      <c r="F10" s="700">
        <v>4728</v>
      </c>
      <c r="G10" s="700">
        <v>4166</v>
      </c>
      <c r="H10" s="700">
        <v>532</v>
      </c>
      <c r="I10" s="700">
        <v>8375</v>
      </c>
      <c r="J10" s="700">
        <v>1955</v>
      </c>
      <c r="K10" s="700">
        <v>1558</v>
      </c>
      <c r="L10" s="700">
        <v>2852</v>
      </c>
      <c r="M10" s="700">
        <v>246</v>
      </c>
      <c r="N10" s="700">
        <v>4236</v>
      </c>
      <c r="O10" s="700">
        <v>8335</v>
      </c>
      <c r="P10" s="700">
        <v>2456</v>
      </c>
      <c r="Q10" s="700">
        <v>2917</v>
      </c>
      <c r="R10" s="700">
        <v>891</v>
      </c>
      <c r="S10" s="700">
        <v>46</v>
      </c>
      <c r="T10" s="700">
        <v>0</v>
      </c>
      <c r="U10" s="1139">
        <v>49646</v>
      </c>
    </row>
    <row r="11" spans="2:21" x14ac:dyDescent="0.2">
      <c r="B11" s="1297"/>
      <c r="C11" s="699" t="s">
        <v>51</v>
      </c>
      <c r="D11" s="700">
        <v>15126</v>
      </c>
      <c r="E11" s="700">
        <v>662</v>
      </c>
      <c r="F11" s="700">
        <v>5357</v>
      </c>
      <c r="G11" s="700">
        <v>4427</v>
      </c>
      <c r="H11" s="700">
        <v>539</v>
      </c>
      <c r="I11" s="700">
        <v>14080</v>
      </c>
      <c r="J11" s="700">
        <v>9063</v>
      </c>
      <c r="K11" s="700">
        <v>4754</v>
      </c>
      <c r="L11" s="700">
        <v>5361</v>
      </c>
      <c r="M11" s="700">
        <v>582</v>
      </c>
      <c r="N11" s="700">
        <v>9597</v>
      </c>
      <c r="O11" s="700">
        <v>14965</v>
      </c>
      <c r="P11" s="700">
        <v>10464</v>
      </c>
      <c r="Q11" s="700">
        <v>6180</v>
      </c>
      <c r="R11" s="700">
        <v>5449</v>
      </c>
      <c r="S11" s="700">
        <v>782</v>
      </c>
      <c r="T11" s="700">
        <v>80</v>
      </c>
      <c r="U11" s="1139">
        <v>107468</v>
      </c>
    </row>
    <row r="12" spans="2:21" x14ac:dyDescent="0.2">
      <c r="B12" s="1297"/>
      <c r="C12" s="699" t="s">
        <v>52</v>
      </c>
      <c r="D12" s="700">
        <v>34397</v>
      </c>
      <c r="E12" s="700">
        <v>974</v>
      </c>
      <c r="F12" s="700">
        <v>2345</v>
      </c>
      <c r="G12" s="700">
        <v>36917</v>
      </c>
      <c r="H12" s="700">
        <v>2330</v>
      </c>
      <c r="I12" s="700">
        <v>37620</v>
      </c>
      <c r="J12" s="700">
        <v>29303</v>
      </c>
      <c r="K12" s="700">
        <v>16094</v>
      </c>
      <c r="L12" s="700">
        <v>39812</v>
      </c>
      <c r="M12" s="700">
        <v>1840</v>
      </c>
      <c r="N12" s="700">
        <v>35986</v>
      </c>
      <c r="O12" s="700">
        <v>33437</v>
      </c>
      <c r="P12" s="700">
        <v>36168</v>
      </c>
      <c r="Q12" s="700">
        <v>27360</v>
      </c>
      <c r="R12" s="700">
        <v>17415</v>
      </c>
      <c r="S12" s="700">
        <v>5887</v>
      </c>
      <c r="T12" s="700">
        <v>3</v>
      </c>
      <c r="U12" s="1139">
        <v>357888</v>
      </c>
    </row>
    <row r="13" spans="2:21" x14ac:dyDescent="0.2">
      <c r="B13" s="1297"/>
      <c r="C13" s="699" t="s">
        <v>856</v>
      </c>
      <c r="D13" s="700">
        <v>75247</v>
      </c>
      <c r="E13" s="700">
        <v>0</v>
      </c>
      <c r="F13" s="700">
        <v>691</v>
      </c>
      <c r="G13" s="700">
        <v>21383</v>
      </c>
      <c r="H13" s="700">
        <v>605</v>
      </c>
      <c r="I13" s="700">
        <v>13544</v>
      </c>
      <c r="J13" s="700">
        <v>18086</v>
      </c>
      <c r="K13" s="700">
        <v>4670</v>
      </c>
      <c r="L13" s="700">
        <v>7815</v>
      </c>
      <c r="M13" s="700">
        <v>909</v>
      </c>
      <c r="N13" s="700">
        <v>15605</v>
      </c>
      <c r="O13" s="700">
        <v>16087</v>
      </c>
      <c r="P13" s="700">
        <v>8900</v>
      </c>
      <c r="Q13" s="700">
        <v>2770</v>
      </c>
      <c r="R13" s="700">
        <v>10740</v>
      </c>
      <c r="S13" s="700">
        <v>309</v>
      </c>
      <c r="T13" s="700">
        <v>0</v>
      </c>
      <c r="U13" s="1139">
        <v>197361</v>
      </c>
    </row>
    <row r="14" spans="2:21" x14ac:dyDescent="0.2">
      <c r="B14" s="1297"/>
      <c r="C14" s="699" t="s">
        <v>53</v>
      </c>
      <c r="D14" s="700">
        <v>56854</v>
      </c>
      <c r="E14" s="700">
        <v>15</v>
      </c>
      <c r="F14" s="700">
        <v>266</v>
      </c>
      <c r="G14" s="700">
        <v>20199</v>
      </c>
      <c r="H14" s="700">
        <v>886</v>
      </c>
      <c r="I14" s="700">
        <v>16980</v>
      </c>
      <c r="J14" s="700">
        <v>17687</v>
      </c>
      <c r="K14" s="700">
        <v>4464</v>
      </c>
      <c r="L14" s="700">
        <v>10224</v>
      </c>
      <c r="M14" s="700">
        <v>1185</v>
      </c>
      <c r="N14" s="700">
        <v>15802</v>
      </c>
      <c r="O14" s="700">
        <v>29334</v>
      </c>
      <c r="P14" s="700">
        <v>10720</v>
      </c>
      <c r="Q14" s="700">
        <v>1852</v>
      </c>
      <c r="R14" s="700">
        <v>4338</v>
      </c>
      <c r="S14" s="700">
        <v>352</v>
      </c>
      <c r="T14" s="700">
        <v>0</v>
      </c>
      <c r="U14" s="1139">
        <v>191158</v>
      </c>
    </row>
    <row r="15" spans="2:21" x14ac:dyDescent="0.2">
      <c r="B15" s="1297"/>
      <c r="C15" s="699" t="s">
        <v>54</v>
      </c>
      <c r="D15" s="700">
        <v>48070</v>
      </c>
      <c r="E15" s="700">
        <v>4138</v>
      </c>
      <c r="F15" s="700">
        <v>756</v>
      </c>
      <c r="G15" s="700">
        <v>42209</v>
      </c>
      <c r="H15" s="700">
        <v>2687</v>
      </c>
      <c r="I15" s="700">
        <v>43864</v>
      </c>
      <c r="J15" s="700">
        <v>31200</v>
      </c>
      <c r="K15" s="700">
        <v>9049</v>
      </c>
      <c r="L15" s="700">
        <v>27671</v>
      </c>
      <c r="M15" s="700">
        <v>2030</v>
      </c>
      <c r="N15" s="700">
        <v>43036</v>
      </c>
      <c r="O15" s="700">
        <v>54682</v>
      </c>
      <c r="P15" s="700">
        <v>27794</v>
      </c>
      <c r="Q15" s="700">
        <v>16276</v>
      </c>
      <c r="R15" s="700">
        <v>25077</v>
      </c>
      <c r="S15" s="700">
        <v>1661</v>
      </c>
      <c r="T15" s="700">
        <v>4</v>
      </c>
      <c r="U15" s="1139">
        <v>380204</v>
      </c>
    </row>
    <row r="16" spans="2:21" x14ac:dyDescent="0.2">
      <c r="B16" s="1297"/>
      <c r="C16" s="699" t="s">
        <v>857</v>
      </c>
      <c r="D16" s="700">
        <v>20519</v>
      </c>
      <c r="E16" s="700">
        <v>260</v>
      </c>
      <c r="F16" s="700">
        <v>352</v>
      </c>
      <c r="G16" s="700">
        <v>14840</v>
      </c>
      <c r="H16" s="700">
        <v>421</v>
      </c>
      <c r="I16" s="700">
        <v>26251</v>
      </c>
      <c r="J16" s="700">
        <v>16313</v>
      </c>
      <c r="K16" s="700">
        <v>5996</v>
      </c>
      <c r="L16" s="700">
        <v>7820</v>
      </c>
      <c r="M16" s="700">
        <v>240</v>
      </c>
      <c r="N16" s="700">
        <v>8143</v>
      </c>
      <c r="O16" s="700">
        <v>22435</v>
      </c>
      <c r="P16" s="700">
        <v>18875</v>
      </c>
      <c r="Q16" s="700">
        <v>2409</v>
      </c>
      <c r="R16" s="700">
        <v>3850</v>
      </c>
      <c r="S16" s="700">
        <v>813</v>
      </c>
      <c r="T16" s="700">
        <v>22</v>
      </c>
      <c r="U16" s="1139">
        <v>149559</v>
      </c>
    </row>
    <row r="17" spans="2:21" x14ac:dyDescent="0.2">
      <c r="B17" s="1297"/>
      <c r="C17" s="699" t="s">
        <v>55</v>
      </c>
      <c r="D17" s="700">
        <v>22465</v>
      </c>
      <c r="E17" s="700">
        <v>502</v>
      </c>
      <c r="F17" s="700">
        <v>158</v>
      </c>
      <c r="G17" s="700">
        <v>5797</v>
      </c>
      <c r="H17" s="700">
        <v>308</v>
      </c>
      <c r="I17" s="700">
        <v>5123</v>
      </c>
      <c r="J17" s="700">
        <v>4680</v>
      </c>
      <c r="K17" s="700">
        <v>2119</v>
      </c>
      <c r="L17" s="700">
        <v>3538</v>
      </c>
      <c r="M17" s="700">
        <v>91</v>
      </c>
      <c r="N17" s="700">
        <v>2913</v>
      </c>
      <c r="O17" s="700">
        <v>8218</v>
      </c>
      <c r="P17" s="700">
        <v>5273</v>
      </c>
      <c r="Q17" s="700">
        <v>1101</v>
      </c>
      <c r="R17" s="700">
        <v>3422</v>
      </c>
      <c r="S17" s="700">
        <v>93</v>
      </c>
      <c r="T17" s="700">
        <v>0</v>
      </c>
      <c r="U17" s="1139">
        <v>65801</v>
      </c>
    </row>
    <row r="18" spans="2:21" x14ac:dyDescent="0.2">
      <c r="B18" s="1297"/>
      <c r="C18" s="699" t="s">
        <v>56</v>
      </c>
      <c r="D18" s="700">
        <v>20477</v>
      </c>
      <c r="E18" s="700">
        <v>23756</v>
      </c>
      <c r="F18" s="700">
        <v>221</v>
      </c>
      <c r="G18" s="700">
        <v>23499</v>
      </c>
      <c r="H18" s="700">
        <v>1629</v>
      </c>
      <c r="I18" s="700">
        <v>14661</v>
      </c>
      <c r="J18" s="700">
        <v>18333</v>
      </c>
      <c r="K18" s="700">
        <v>7186</v>
      </c>
      <c r="L18" s="700">
        <v>12512</v>
      </c>
      <c r="M18" s="700">
        <v>834</v>
      </c>
      <c r="N18" s="700">
        <v>16813</v>
      </c>
      <c r="O18" s="700">
        <v>20035</v>
      </c>
      <c r="P18" s="700">
        <v>10821</v>
      </c>
      <c r="Q18" s="700">
        <v>3278</v>
      </c>
      <c r="R18" s="700">
        <v>7065</v>
      </c>
      <c r="S18" s="700">
        <v>381</v>
      </c>
      <c r="T18" s="700">
        <v>0</v>
      </c>
      <c r="U18" s="1139">
        <v>181501</v>
      </c>
    </row>
    <row r="19" spans="2:21" x14ac:dyDescent="0.2">
      <c r="B19" s="1297"/>
      <c r="C19" s="699" t="s">
        <v>858</v>
      </c>
      <c r="D19" s="700">
        <v>587</v>
      </c>
      <c r="E19" s="700">
        <v>1181</v>
      </c>
      <c r="F19" s="700">
        <v>776</v>
      </c>
      <c r="G19" s="700">
        <v>414</v>
      </c>
      <c r="H19" s="700">
        <v>239</v>
      </c>
      <c r="I19" s="700">
        <v>1651</v>
      </c>
      <c r="J19" s="700">
        <v>1430</v>
      </c>
      <c r="K19" s="700">
        <v>674</v>
      </c>
      <c r="L19" s="700">
        <v>701</v>
      </c>
      <c r="M19" s="700">
        <v>8</v>
      </c>
      <c r="N19" s="700">
        <v>1325</v>
      </c>
      <c r="O19" s="700">
        <v>3279</v>
      </c>
      <c r="P19" s="700">
        <v>1453</v>
      </c>
      <c r="Q19" s="700">
        <v>2057</v>
      </c>
      <c r="R19" s="700">
        <v>415</v>
      </c>
      <c r="S19" s="700">
        <v>6</v>
      </c>
      <c r="T19" s="700">
        <v>11</v>
      </c>
      <c r="U19" s="1139">
        <v>16207</v>
      </c>
    </row>
    <row r="20" spans="2:21" x14ac:dyDescent="0.2">
      <c r="B20" s="1297"/>
      <c r="C20" s="699" t="s">
        <v>57</v>
      </c>
      <c r="D20" s="700">
        <v>1193</v>
      </c>
      <c r="E20" s="700">
        <v>958</v>
      </c>
      <c r="F20" s="700">
        <v>480</v>
      </c>
      <c r="G20" s="700">
        <v>4474</v>
      </c>
      <c r="H20" s="700">
        <v>148</v>
      </c>
      <c r="I20" s="700">
        <v>2889</v>
      </c>
      <c r="J20" s="700">
        <v>4910</v>
      </c>
      <c r="K20" s="700">
        <v>3266</v>
      </c>
      <c r="L20" s="700">
        <v>3313</v>
      </c>
      <c r="M20" s="700">
        <v>208</v>
      </c>
      <c r="N20" s="700">
        <v>3293</v>
      </c>
      <c r="O20" s="700">
        <v>1296</v>
      </c>
      <c r="P20" s="700">
        <v>2337</v>
      </c>
      <c r="Q20" s="700">
        <v>789</v>
      </c>
      <c r="R20" s="700">
        <v>3409</v>
      </c>
      <c r="S20" s="700">
        <v>3</v>
      </c>
      <c r="T20" s="700">
        <v>4</v>
      </c>
      <c r="U20" s="1139">
        <v>32970</v>
      </c>
    </row>
    <row r="21" spans="2:21" x14ac:dyDescent="0.2">
      <c r="B21" s="1297"/>
      <c r="C21" s="699" t="s">
        <v>58</v>
      </c>
      <c r="D21" s="700">
        <v>119590</v>
      </c>
      <c r="E21" s="700">
        <v>6624</v>
      </c>
      <c r="F21" s="700">
        <v>30517</v>
      </c>
      <c r="G21" s="700">
        <v>322517</v>
      </c>
      <c r="H21" s="700">
        <v>18768</v>
      </c>
      <c r="I21" s="700">
        <v>372506</v>
      </c>
      <c r="J21" s="700">
        <v>555254</v>
      </c>
      <c r="K21" s="700">
        <v>147868</v>
      </c>
      <c r="L21" s="700">
        <v>221025</v>
      </c>
      <c r="M21" s="700">
        <v>168285</v>
      </c>
      <c r="N21" s="700">
        <v>598019</v>
      </c>
      <c r="O21" s="700">
        <v>144705</v>
      </c>
      <c r="P21" s="700">
        <v>209808</v>
      </c>
      <c r="Q21" s="700">
        <v>111732</v>
      </c>
      <c r="R21" s="700">
        <v>157717</v>
      </c>
      <c r="S21" s="700">
        <v>30158</v>
      </c>
      <c r="T21" s="700">
        <v>244</v>
      </c>
      <c r="U21" s="1139">
        <v>3215337</v>
      </c>
    </row>
    <row r="22" spans="2:21" x14ac:dyDescent="0.2">
      <c r="B22" s="1298"/>
      <c r="C22" s="701" t="s">
        <v>864</v>
      </c>
      <c r="D22" s="702">
        <v>421938</v>
      </c>
      <c r="E22" s="702">
        <v>39591</v>
      </c>
      <c r="F22" s="702">
        <v>56238</v>
      </c>
      <c r="G22" s="702">
        <v>513967</v>
      </c>
      <c r="H22" s="702">
        <v>30180</v>
      </c>
      <c r="I22" s="702">
        <v>591764</v>
      </c>
      <c r="J22" s="702">
        <v>725157</v>
      </c>
      <c r="K22" s="702">
        <v>215937</v>
      </c>
      <c r="L22" s="702">
        <v>358925</v>
      </c>
      <c r="M22" s="702">
        <v>176957</v>
      </c>
      <c r="N22" s="702">
        <v>778865</v>
      </c>
      <c r="O22" s="702">
        <v>378323</v>
      </c>
      <c r="P22" s="702">
        <v>361608</v>
      </c>
      <c r="Q22" s="702">
        <v>188424</v>
      </c>
      <c r="R22" s="702">
        <v>245816</v>
      </c>
      <c r="S22" s="702">
        <v>41333</v>
      </c>
      <c r="T22" s="702">
        <v>667</v>
      </c>
      <c r="U22" s="1141">
        <v>5125690</v>
      </c>
    </row>
    <row r="23" spans="2:21" x14ac:dyDescent="0.2">
      <c r="B23" s="1296" t="s">
        <v>29</v>
      </c>
      <c r="C23" s="699" t="s">
        <v>47</v>
      </c>
      <c r="D23" s="700">
        <v>1046</v>
      </c>
      <c r="E23" s="700">
        <v>260</v>
      </c>
      <c r="F23" s="700">
        <v>683</v>
      </c>
      <c r="G23" s="700">
        <v>1894</v>
      </c>
      <c r="H23" s="700">
        <v>141</v>
      </c>
      <c r="I23" s="700">
        <v>2418</v>
      </c>
      <c r="J23" s="700">
        <v>2746</v>
      </c>
      <c r="K23" s="700">
        <v>1571</v>
      </c>
      <c r="L23" s="700">
        <v>1881</v>
      </c>
      <c r="M23" s="700">
        <v>32</v>
      </c>
      <c r="N23" s="700">
        <v>1642</v>
      </c>
      <c r="O23" s="700">
        <v>4980</v>
      </c>
      <c r="P23" s="700">
        <v>4133</v>
      </c>
      <c r="Q23" s="700">
        <v>2809</v>
      </c>
      <c r="R23" s="700">
        <v>887</v>
      </c>
      <c r="S23" s="700">
        <v>70</v>
      </c>
      <c r="T23" s="700">
        <v>0</v>
      </c>
      <c r="U23" s="1139">
        <v>27193</v>
      </c>
    </row>
    <row r="24" spans="2:21" x14ac:dyDescent="0.2">
      <c r="B24" s="1297"/>
      <c r="C24" s="699" t="s">
        <v>48</v>
      </c>
      <c r="D24" s="700">
        <v>135</v>
      </c>
      <c r="E24" s="700">
        <v>141</v>
      </c>
      <c r="F24" s="700">
        <v>2393</v>
      </c>
      <c r="G24" s="700">
        <v>3053</v>
      </c>
      <c r="H24" s="700">
        <v>231</v>
      </c>
      <c r="I24" s="700">
        <v>9810</v>
      </c>
      <c r="J24" s="700">
        <v>6305</v>
      </c>
      <c r="K24" s="700">
        <v>2104</v>
      </c>
      <c r="L24" s="700">
        <v>3966</v>
      </c>
      <c r="M24" s="700">
        <v>59</v>
      </c>
      <c r="N24" s="700">
        <v>5179</v>
      </c>
      <c r="O24" s="700">
        <v>6068</v>
      </c>
      <c r="P24" s="700">
        <v>5351</v>
      </c>
      <c r="Q24" s="700">
        <v>743</v>
      </c>
      <c r="R24" s="700">
        <v>1744</v>
      </c>
      <c r="S24" s="700">
        <v>436</v>
      </c>
      <c r="T24" s="700">
        <v>296</v>
      </c>
      <c r="U24" s="1139">
        <v>48014</v>
      </c>
    </row>
    <row r="25" spans="2:21" x14ac:dyDescent="0.2">
      <c r="B25" s="1297"/>
      <c r="C25" s="699" t="s">
        <v>49</v>
      </c>
      <c r="D25" s="700">
        <v>68</v>
      </c>
      <c r="E25" s="700">
        <v>29</v>
      </c>
      <c r="F25" s="700">
        <v>8004</v>
      </c>
      <c r="G25" s="700">
        <v>8343</v>
      </c>
      <c r="H25" s="700">
        <v>766</v>
      </c>
      <c r="I25" s="700">
        <v>21769</v>
      </c>
      <c r="J25" s="700">
        <v>7596</v>
      </c>
      <c r="K25" s="700">
        <v>4468</v>
      </c>
      <c r="L25" s="700">
        <v>9902</v>
      </c>
      <c r="M25" s="700">
        <v>454</v>
      </c>
      <c r="N25" s="700">
        <v>17000</v>
      </c>
      <c r="O25" s="700">
        <v>10388</v>
      </c>
      <c r="P25" s="700">
        <v>7035</v>
      </c>
      <c r="Q25" s="700">
        <v>6224</v>
      </c>
      <c r="R25" s="700">
        <v>3383</v>
      </c>
      <c r="S25" s="700">
        <v>362</v>
      </c>
      <c r="T25" s="700">
        <v>0</v>
      </c>
      <c r="U25" s="1139">
        <v>105791</v>
      </c>
    </row>
    <row r="26" spans="2:21" x14ac:dyDescent="0.2">
      <c r="B26" s="1297"/>
      <c r="C26" s="699" t="s">
        <v>50</v>
      </c>
      <c r="D26" s="700">
        <v>4657</v>
      </c>
      <c r="E26" s="700">
        <v>191</v>
      </c>
      <c r="F26" s="700">
        <v>4764</v>
      </c>
      <c r="G26" s="700">
        <v>4122</v>
      </c>
      <c r="H26" s="700">
        <v>531</v>
      </c>
      <c r="I26" s="700">
        <v>8138</v>
      </c>
      <c r="J26" s="700">
        <v>1951</v>
      </c>
      <c r="K26" s="700">
        <v>1576</v>
      </c>
      <c r="L26" s="700">
        <v>2813</v>
      </c>
      <c r="M26" s="700">
        <v>242</v>
      </c>
      <c r="N26" s="700">
        <v>3837</v>
      </c>
      <c r="O26" s="700">
        <v>7266</v>
      </c>
      <c r="P26" s="700">
        <v>2435</v>
      </c>
      <c r="Q26" s="700">
        <v>2961</v>
      </c>
      <c r="R26" s="700">
        <v>880</v>
      </c>
      <c r="S26" s="700">
        <v>47</v>
      </c>
      <c r="T26" s="700">
        <v>0</v>
      </c>
      <c r="U26" s="1139">
        <v>46411</v>
      </c>
    </row>
    <row r="27" spans="2:21" x14ac:dyDescent="0.2">
      <c r="B27" s="1297"/>
      <c r="C27" s="699" t="s">
        <v>51</v>
      </c>
      <c r="D27" s="700">
        <v>14058</v>
      </c>
      <c r="E27" s="700">
        <v>805</v>
      </c>
      <c r="F27" s="700">
        <v>5306</v>
      </c>
      <c r="G27" s="700">
        <v>4382</v>
      </c>
      <c r="H27" s="700">
        <v>570</v>
      </c>
      <c r="I27" s="700">
        <v>13437</v>
      </c>
      <c r="J27" s="700">
        <v>9101</v>
      </c>
      <c r="K27" s="700">
        <v>4668</v>
      </c>
      <c r="L27" s="700">
        <v>5379</v>
      </c>
      <c r="M27" s="700">
        <v>520</v>
      </c>
      <c r="N27" s="700">
        <v>9433</v>
      </c>
      <c r="O27" s="700">
        <v>14732</v>
      </c>
      <c r="P27" s="700">
        <v>10307</v>
      </c>
      <c r="Q27" s="700">
        <v>6422</v>
      </c>
      <c r="R27" s="700">
        <v>5381</v>
      </c>
      <c r="S27" s="700">
        <v>763</v>
      </c>
      <c r="T27" s="700">
        <v>82</v>
      </c>
      <c r="U27" s="1139">
        <v>105346</v>
      </c>
    </row>
    <row r="28" spans="2:21" x14ac:dyDescent="0.2">
      <c r="B28" s="1297"/>
      <c r="C28" s="699" t="s">
        <v>52</v>
      </c>
      <c r="D28" s="700">
        <v>33901</v>
      </c>
      <c r="E28" s="700">
        <v>782</v>
      </c>
      <c r="F28" s="700">
        <v>2322</v>
      </c>
      <c r="G28" s="700">
        <v>36567</v>
      </c>
      <c r="H28" s="700">
        <v>2311</v>
      </c>
      <c r="I28" s="700">
        <v>36436</v>
      </c>
      <c r="J28" s="700">
        <v>29125</v>
      </c>
      <c r="K28" s="700">
        <v>15674</v>
      </c>
      <c r="L28" s="700">
        <v>39177</v>
      </c>
      <c r="M28" s="700">
        <v>1887</v>
      </c>
      <c r="N28" s="700">
        <v>35419</v>
      </c>
      <c r="O28" s="700">
        <v>32261</v>
      </c>
      <c r="P28" s="700">
        <v>35773</v>
      </c>
      <c r="Q28" s="700">
        <v>27664</v>
      </c>
      <c r="R28" s="700">
        <v>17220</v>
      </c>
      <c r="S28" s="700">
        <v>5919</v>
      </c>
      <c r="T28" s="700">
        <v>3</v>
      </c>
      <c r="U28" s="1139">
        <v>352441</v>
      </c>
    </row>
    <row r="29" spans="2:21" x14ac:dyDescent="0.2">
      <c r="B29" s="1297"/>
      <c r="C29" s="699" t="s">
        <v>856</v>
      </c>
      <c r="D29" s="700">
        <v>77533</v>
      </c>
      <c r="E29" s="700">
        <v>0</v>
      </c>
      <c r="F29" s="700">
        <v>679</v>
      </c>
      <c r="G29" s="700">
        <v>21671</v>
      </c>
      <c r="H29" s="700">
        <v>604</v>
      </c>
      <c r="I29" s="700">
        <v>13200</v>
      </c>
      <c r="J29" s="700">
        <v>18111</v>
      </c>
      <c r="K29" s="700">
        <v>4669</v>
      </c>
      <c r="L29" s="700">
        <v>7686</v>
      </c>
      <c r="M29" s="700">
        <v>931</v>
      </c>
      <c r="N29" s="700">
        <v>16446</v>
      </c>
      <c r="O29" s="700">
        <v>15532</v>
      </c>
      <c r="P29" s="700">
        <v>8825</v>
      </c>
      <c r="Q29" s="700">
        <v>2779</v>
      </c>
      <c r="R29" s="700">
        <v>10783</v>
      </c>
      <c r="S29" s="700">
        <v>312</v>
      </c>
      <c r="T29" s="700">
        <v>0</v>
      </c>
      <c r="U29" s="1139">
        <v>199761</v>
      </c>
    </row>
    <row r="30" spans="2:21" x14ac:dyDescent="0.2">
      <c r="B30" s="1297"/>
      <c r="C30" s="699" t="s">
        <v>53</v>
      </c>
      <c r="D30" s="700">
        <v>58520</v>
      </c>
      <c r="E30" s="700">
        <v>11</v>
      </c>
      <c r="F30" s="700">
        <v>264</v>
      </c>
      <c r="G30" s="700">
        <v>21132</v>
      </c>
      <c r="H30" s="700">
        <v>888</v>
      </c>
      <c r="I30" s="700">
        <v>16563</v>
      </c>
      <c r="J30" s="700">
        <v>17667</v>
      </c>
      <c r="K30" s="700">
        <v>4443</v>
      </c>
      <c r="L30" s="700">
        <v>10676</v>
      </c>
      <c r="M30" s="700">
        <v>1281</v>
      </c>
      <c r="N30" s="700">
        <v>15715</v>
      </c>
      <c r="O30" s="700">
        <v>28860</v>
      </c>
      <c r="P30" s="700">
        <v>10504</v>
      </c>
      <c r="Q30" s="700">
        <v>1833</v>
      </c>
      <c r="R30" s="700">
        <v>4445</v>
      </c>
      <c r="S30" s="700">
        <v>355</v>
      </c>
      <c r="T30" s="700">
        <v>0</v>
      </c>
      <c r="U30" s="1139">
        <v>193157</v>
      </c>
    </row>
    <row r="31" spans="2:21" x14ac:dyDescent="0.2">
      <c r="B31" s="1297"/>
      <c r="C31" s="699" t="s">
        <v>54</v>
      </c>
      <c r="D31" s="700">
        <v>39822</v>
      </c>
      <c r="E31" s="700">
        <v>4365</v>
      </c>
      <c r="F31" s="700">
        <v>740</v>
      </c>
      <c r="G31" s="700">
        <v>41551</v>
      </c>
      <c r="H31" s="700">
        <v>2696</v>
      </c>
      <c r="I31" s="700">
        <v>43273</v>
      </c>
      <c r="J31" s="700">
        <v>30636</v>
      </c>
      <c r="K31" s="700">
        <v>8801</v>
      </c>
      <c r="L31" s="700">
        <v>27462</v>
      </c>
      <c r="M31" s="700">
        <v>2044</v>
      </c>
      <c r="N31" s="700">
        <v>42255</v>
      </c>
      <c r="O31" s="700">
        <v>53607</v>
      </c>
      <c r="P31" s="700">
        <v>27097</v>
      </c>
      <c r="Q31" s="700">
        <v>16922</v>
      </c>
      <c r="R31" s="700">
        <v>24680</v>
      </c>
      <c r="S31" s="700">
        <v>1693</v>
      </c>
      <c r="T31" s="700">
        <v>4</v>
      </c>
      <c r="U31" s="1139">
        <v>367648</v>
      </c>
    </row>
    <row r="32" spans="2:21" x14ac:dyDescent="0.2">
      <c r="B32" s="1297"/>
      <c r="C32" s="699" t="s">
        <v>857</v>
      </c>
      <c r="D32" s="700">
        <v>20032</v>
      </c>
      <c r="E32" s="700">
        <v>263</v>
      </c>
      <c r="F32" s="700">
        <v>322</v>
      </c>
      <c r="G32" s="700">
        <v>14677</v>
      </c>
      <c r="H32" s="700">
        <v>419</v>
      </c>
      <c r="I32" s="700">
        <v>26000</v>
      </c>
      <c r="J32" s="700">
        <v>17270</v>
      </c>
      <c r="K32" s="700">
        <v>5801</v>
      </c>
      <c r="L32" s="700">
        <v>8108</v>
      </c>
      <c r="M32" s="700">
        <v>258</v>
      </c>
      <c r="N32" s="700">
        <v>7774</v>
      </c>
      <c r="O32" s="700">
        <v>22257</v>
      </c>
      <c r="P32" s="700">
        <v>18373</v>
      </c>
      <c r="Q32" s="700">
        <v>2432</v>
      </c>
      <c r="R32" s="700">
        <v>3900</v>
      </c>
      <c r="S32" s="700">
        <v>828</v>
      </c>
      <c r="T32" s="700">
        <v>21</v>
      </c>
      <c r="U32" s="1139">
        <v>148735</v>
      </c>
    </row>
    <row r="33" spans="2:21" x14ac:dyDescent="0.2">
      <c r="B33" s="1297"/>
      <c r="C33" s="699" t="s">
        <v>55</v>
      </c>
      <c r="D33" s="700">
        <v>17469</v>
      </c>
      <c r="E33" s="700">
        <v>501</v>
      </c>
      <c r="F33" s="700">
        <v>154</v>
      </c>
      <c r="G33" s="700">
        <v>5719</v>
      </c>
      <c r="H33" s="700">
        <v>307</v>
      </c>
      <c r="I33" s="700">
        <v>4749</v>
      </c>
      <c r="J33" s="700">
        <v>4221</v>
      </c>
      <c r="K33" s="700">
        <v>2038</v>
      </c>
      <c r="L33" s="700">
        <v>3400</v>
      </c>
      <c r="M33" s="700">
        <v>94</v>
      </c>
      <c r="N33" s="700">
        <v>2911</v>
      </c>
      <c r="O33" s="700">
        <v>7983</v>
      </c>
      <c r="P33" s="700">
        <v>5194</v>
      </c>
      <c r="Q33" s="700">
        <v>1101</v>
      </c>
      <c r="R33" s="700">
        <v>3469</v>
      </c>
      <c r="S33" s="700">
        <v>97</v>
      </c>
      <c r="T33" s="700">
        <v>0</v>
      </c>
      <c r="U33" s="1139">
        <v>59407</v>
      </c>
    </row>
    <row r="34" spans="2:21" x14ac:dyDescent="0.2">
      <c r="B34" s="1297"/>
      <c r="C34" s="699" t="s">
        <v>56</v>
      </c>
      <c r="D34" s="700">
        <v>18466</v>
      </c>
      <c r="E34" s="700">
        <v>22610</v>
      </c>
      <c r="F34" s="700">
        <v>216</v>
      </c>
      <c r="G34" s="700">
        <v>21725</v>
      </c>
      <c r="H34" s="700">
        <v>1634</v>
      </c>
      <c r="I34" s="700">
        <v>13833</v>
      </c>
      <c r="J34" s="700">
        <v>17723</v>
      </c>
      <c r="K34" s="700">
        <v>6966</v>
      </c>
      <c r="L34" s="700">
        <v>12345</v>
      </c>
      <c r="M34" s="700">
        <v>825</v>
      </c>
      <c r="N34" s="700">
        <v>14064</v>
      </c>
      <c r="O34" s="700">
        <v>19498</v>
      </c>
      <c r="P34" s="700">
        <v>9618</v>
      </c>
      <c r="Q34" s="700">
        <v>3245</v>
      </c>
      <c r="R34" s="700">
        <v>6988</v>
      </c>
      <c r="S34" s="700">
        <v>381</v>
      </c>
      <c r="T34" s="700">
        <v>0</v>
      </c>
      <c r="U34" s="1139">
        <v>170137</v>
      </c>
    </row>
    <row r="35" spans="2:21" x14ac:dyDescent="0.2">
      <c r="B35" s="1297"/>
      <c r="C35" s="699" t="s">
        <v>858</v>
      </c>
      <c r="D35" s="700">
        <v>506</v>
      </c>
      <c r="E35" s="700">
        <v>1243</v>
      </c>
      <c r="F35" s="700">
        <v>727</v>
      </c>
      <c r="G35" s="700">
        <v>404</v>
      </c>
      <c r="H35" s="700">
        <v>238</v>
      </c>
      <c r="I35" s="700">
        <v>1677</v>
      </c>
      <c r="J35" s="700">
        <v>1421</v>
      </c>
      <c r="K35" s="700">
        <v>681</v>
      </c>
      <c r="L35" s="700">
        <v>706</v>
      </c>
      <c r="M35" s="700">
        <v>8</v>
      </c>
      <c r="N35" s="700">
        <v>1339</v>
      </c>
      <c r="O35" s="700">
        <v>3153</v>
      </c>
      <c r="P35" s="700">
        <v>1445</v>
      </c>
      <c r="Q35" s="700">
        <v>2138</v>
      </c>
      <c r="R35" s="700">
        <v>381</v>
      </c>
      <c r="S35" s="700">
        <v>5</v>
      </c>
      <c r="T35" s="700">
        <v>11</v>
      </c>
      <c r="U35" s="1139">
        <v>16083</v>
      </c>
    </row>
    <row r="36" spans="2:21" x14ac:dyDescent="0.2">
      <c r="B36" s="1297"/>
      <c r="C36" s="699" t="s">
        <v>57</v>
      </c>
      <c r="D36" s="700">
        <v>1174</v>
      </c>
      <c r="E36" s="700">
        <v>1233</v>
      </c>
      <c r="F36" s="700">
        <v>454</v>
      </c>
      <c r="G36" s="700">
        <v>4729</v>
      </c>
      <c r="H36" s="700">
        <v>148</v>
      </c>
      <c r="I36" s="700">
        <v>2834</v>
      </c>
      <c r="J36" s="700">
        <v>4874</v>
      </c>
      <c r="K36" s="700">
        <v>3149</v>
      </c>
      <c r="L36" s="700">
        <v>3188</v>
      </c>
      <c r="M36" s="700">
        <v>207</v>
      </c>
      <c r="N36" s="700">
        <v>3269</v>
      </c>
      <c r="O36" s="700">
        <v>1293</v>
      </c>
      <c r="P36" s="700">
        <v>2288</v>
      </c>
      <c r="Q36" s="700">
        <v>775</v>
      </c>
      <c r="R36" s="700">
        <v>3402</v>
      </c>
      <c r="S36" s="700">
        <v>3</v>
      </c>
      <c r="T36" s="700">
        <v>4</v>
      </c>
      <c r="U36" s="1139">
        <v>33024</v>
      </c>
    </row>
    <row r="37" spans="2:21" x14ac:dyDescent="0.2">
      <c r="B37" s="1297"/>
      <c r="C37" s="699" t="s">
        <v>58</v>
      </c>
      <c r="D37" s="700">
        <v>112675</v>
      </c>
      <c r="E37" s="700">
        <v>6637</v>
      </c>
      <c r="F37" s="700">
        <v>30599</v>
      </c>
      <c r="G37" s="700">
        <v>320865</v>
      </c>
      <c r="H37" s="700">
        <v>18937</v>
      </c>
      <c r="I37" s="700">
        <v>364225</v>
      </c>
      <c r="J37" s="700">
        <v>550659</v>
      </c>
      <c r="K37" s="700">
        <v>146554</v>
      </c>
      <c r="L37" s="700">
        <v>217124</v>
      </c>
      <c r="M37" s="700">
        <v>167450</v>
      </c>
      <c r="N37" s="700">
        <v>595119</v>
      </c>
      <c r="O37" s="700">
        <v>142681</v>
      </c>
      <c r="P37" s="700">
        <v>204422</v>
      </c>
      <c r="Q37" s="700">
        <v>111522</v>
      </c>
      <c r="R37" s="700">
        <v>154666</v>
      </c>
      <c r="S37" s="700">
        <v>30061</v>
      </c>
      <c r="T37" s="700">
        <v>286</v>
      </c>
      <c r="U37" s="1139">
        <v>3174482</v>
      </c>
    </row>
    <row r="38" spans="2:21" x14ac:dyDescent="0.2">
      <c r="B38" s="1298"/>
      <c r="C38" s="701" t="s">
        <v>864</v>
      </c>
      <c r="D38" s="702">
        <v>400062</v>
      </c>
      <c r="E38" s="702">
        <v>39071</v>
      </c>
      <c r="F38" s="702">
        <v>57627</v>
      </c>
      <c r="G38" s="702">
        <v>510834</v>
      </c>
      <c r="H38" s="702">
        <v>30421</v>
      </c>
      <c r="I38" s="702">
        <v>578362</v>
      </c>
      <c r="J38" s="702">
        <v>719406</v>
      </c>
      <c r="K38" s="702">
        <v>213163</v>
      </c>
      <c r="L38" s="702">
        <v>353813</v>
      </c>
      <c r="M38" s="702">
        <v>176292</v>
      </c>
      <c r="N38" s="702">
        <v>771402</v>
      </c>
      <c r="O38" s="702">
        <v>370559</v>
      </c>
      <c r="P38" s="702">
        <v>352800</v>
      </c>
      <c r="Q38" s="702">
        <v>189570</v>
      </c>
      <c r="R38" s="702">
        <v>242209</v>
      </c>
      <c r="S38" s="702">
        <v>41332</v>
      </c>
      <c r="T38" s="702">
        <v>707</v>
      </c>
      <c r="U38" s="1141">
        <v>5047630</v>
      </c>
    </row>
    <row r="39" spans="2:21" x14ac:dyDescent="0.2">
      <c r="B39" s="1296" t="s">
        <v>30</v>
      </c>
      <c r="C39" s="699" t="s">
        <v>47</v>
      </c>
      <c r="D39" s="700">
        <v>1113</v>
      </c>
      <c r="E39" s="700">
        <v>245</v>
      </c>
      <c r="F39" s="700">
        <v>681</v>
      </c>
      <c r="G39" s="700">
        <v>1896</v>
      </c>
      <c r="H39" s="700">
        <v>144</v>
      </c>
      <c r="I39" s="700">
        <v>2884</v>
      </c>
      <c r="J39" s="700">
        <v>2732</v>
      </c>
      <c r="K39" s="700">
        <v>1597</v>
      </c>
      <c r="L39" s="700">
        <v>1915</v>
      </c>
      <c r="M39" s="700">
        <v>33</v>
      </c>
      <c r="N39" s="700">
        <v>1695</v>
      </c>
      <c r="O39" s="700">
        <v>5126</v>
      </c>
      <c r="P39" s="700">
        <v>4600</v>
      </c>
      <c r="Q39" s="700">
        <v>2790</v>
      </c>
      <c r="R39" s="700">
        <v>907</v>
      </c>
      <c r="S39" s="700">
        <v>69</v>
      </c>
      <c r="T39" s="700">
        <v>0</v>
      </c>
      <c r="U39" s="1139">
        <v>28427</v>
      </c>
    </row>
    <row r="40" spans="2:21" x14ac:dyDescent="0.2">
      <c r="B40" s="1297"/>
      <c r="C40" s="699" t="s">
        <v>48</v>
      </c>
      <c r="D40" s="700">
        <v>122</v>
      </c>
      <c r="E40" s="700">
        <v>139</v>
      </c>
      <c r="F40" s="700">
        <v>2322</v>
      </c>
      <c r="G40" s="700">
        <v>2982</v>
      </c>
      <c r="H40" s="700">
        <v>235</v>
      </c>
      <c r="I40" s="700">
        <v>10143</v>
      </c>
      <c r="J40" s="700">
        <v>6365</v>
      </c>
      <c r="K40" s="700">
        <v>2148</v>
      </c>
      <c r="L40" s="700">
        <v>4010</v>
      </c>
      <c r="M40" s="700">
        <v>56</v>
      </c>
      <c r="N40" s="700">
        <v>5211</v>
      </c>
      <c r="O40" s="700">
        <v>2858</v>
      </c>
      <c r="P40" s="700">
        <v>5794</v>
      </c>
      <c r="Q40" s="700">
        <v>744</v>
      </c>
      <c r="R40" s="700">
        <v>4468</v>
      </c>
      <c r="S40" s="700">
        <v>439</v>
      </c>
      <c r="T40" s="700">
        <v>298</v>
      </c>
      <c r="U40" s="1139">
        <v>48334</v>
      </c>
    </row>
    <row r="41" spans="2:21" x14ac:dyDescent="0.2">
      <c r="B41" s="1297"/>
      <c r="C41" s="699" t="s">
        <v>49</v>
      </c>
      <c r="D41" s="700">
        <v>89</v>
      </c>
      <c r="E41" s="700">
        <v>40</v>
      </c>
      <c r="F41" s="700">
        <v>7971</v>
      </c>
      <c r="G41" s="700">
        <v>8640</v>
      </c>
      <c r="H41" s="700">
        <v>692</v>
      </c>
      <c r="I41" s="700">
        <v>20657</v>
      </c>
      <c r="J41" s="700">
        <v>7646</v>
      </c>
      <c r="K41" s="700">
        <v>4458</v>
      </c>
      <c r="L41" s="700">
        <v>9771</v>
      </c>
      <c r="M41" s="700">
        <v>437</v>
      </c>
      <c r="N41" s="700">
        <v>17478</v>
      </c>
      <c r="O41" s="700">
        <v>10879</v>
      </c>
      <c r="P41" s="700">
        <v>7221</v>
      </c>
      <c r="Q41" s="700">
        <v>6122</v>
      </c>
      <c r="R41" s="700">
        <v>3440</v>
      </c>
      <c r="S41" s="700">
        <v>339</v>
      </c>
      <c r="T41" s="700">
        <v>0</v>
      </c>
      <c r="U41" s="1139">
        <v>105880</v>
      </c>
    </row>
    <row r="42" spans="2:21" x14ac:dyDescent="0.2">
      <c r="B42" s="1297"/>
      <c r="C42" s="699" t="s">
        <v>50</v>
      </c>
      <c r="D42" s="700">
        <v>3916</v>
      </c>
      <c r="E42" s="700">
        <v>206</v>
      </c>
      <c r="F42" s="700">
        <v>4780</v>
      </c>
      <c r="G42" s="700">
        <v>4170</v>
      </c>
      <c r="H42" s="700">
        <v>531</v>
      </c>
      <c r="I42" s="700">
        <v>8145</v>
      </c>
      <c r="J42" s="700">
        <v>1913</v>
      </c>
      <c r="K42" s="700">
        <v>1603</v>
      </c>
      <c r="L42" s="700">
        <v>2746</v>
      </c>
      <c r="M42" s="700">
        <v>239</v>
      </c>
      <c r="N42" s="700">
        <v>3945</v>
      </c>
      <c r="O42" s="700">
        <v>8267</v>
      </c>
      <c r="P42" s="700">
        <v>2562</v>
      </c>
      <c r="Q42" s="700">
        <v>2949</v>
      </c>
      <c r="R42" s="700">
        <v>896</v>
      </c>
      <c r="S42" s="700">
        <v>51</v>
      </c>
      <c r="T42" s="700">
        <v>0</v>
      </c>
      <c r="U42" s="1139">
        <v>46919</v>
      </c>
    </row>
    <row r="43" spans="2:21" x14ac:dyDescent="0.2">
      <c r="B43" s="1297"/>
      <c r="C43" s="699" t="s">
        <v>51</v>
      </c>
      <c r="D43" s="700">
        <v>13466</v>
      </c>
      <c r="E43" s="700">
        <v>915</v>
      </c>
      <c r="F43" s="700">
        <v>5331</v>
      </c>
      <c r="G43" s="700">
        <v>4604</v>
      </c>
      <c r="H43" s="700">
        <v>584</v>
      </c>
      <c r="I43" s="700">
        <v>12756</v>
      </c>
      <c r="J43" s="700">
        <v>9164</v>
      </c>
      <c r="K43" s="700">
        <v>4497</v>
      </c>
      <c r="L43" s="700">
        <v>5400</v>
      </c>
      <c r="M43" s="700">
        <v>586</v>
      </c>
      <c r="N43" s="700">
        <v>11522</v>
      </c>
      <c r="O43" s="700">
        <v>14973</v>
      </c>
      <c r="P43" s="700">
        <v>10820</v>
      </c>
      <c r="Q43" s="700">
        <v>6364</v>
      </c>
      <c r="R43" s="700">
        <v>5502</v>
      </c>
      <c r="S43" s="700">
        <v>706</v>
      </c>
      <c r="T43" s="700">
        <v>80</v>
      </c>
      <c r="U43" s="1139">
        <v>107270</v>
      </c>
    </row>
    <row r="44" spans="2:21" x14ac:dyDescent="0.2">
      <c r="B44" s="1297"/>
      <c r="C44" s="699" t="s">
        <v>52</v>
      </c>
      <c r="D44" s="700">
        <v>32782</v>
      </c>
      <c r="E44" s="700">
        <v>775</v>
      </c>
      <c r="F44" s="700">
        <v>2406</v>
      </c>
      <c r="G44" s="700">
        <v>35403</v>
      </c>
      <c r="H44" s="700">
        <v>2330</v>
      </c>
      <c r="I44" s="700">
        <v>36544</v>
      </c>
      <c r="J44" s="700">
        <v>29344</v>
      </c>
      <c r="K44" s="700">
        <v>15563</v>
      </c>
      <c r="L44" s="700">
        <v>39275</v>
      </c>
      <c r="M44" s="700">
        <v>1913</v>
      </c>
      <c r="N44" s="700">
        <v>35748</v>
      </c>
      <c r="O44" s="700">
        <v>32710</v>
      </c>
      <c r="P44" s="700">
        <v>37808</v>
      </c>
      <c r="Q44" s="700">
        <v>27724</v>
      </c>
      <c r="R44" s="700">
        <v>17088</v>
      </c>
      <c r="S44" s="700">
        <v>5851</v>
      </c>
      <c r="T44" s="700">
        <v>3</v>
      </c>
      <c r="U44" s="1139">
        <v>353267</v>
      </c>
    </row>
    <row r="45" spans="2:21" x14ac:dyDescent="0.2">
      <c r="B45" s="1297"/>
      <c r="C45" s="699" t="s">
        <v>856</v>
      </c>
      <c r="D45" s="700">
        <v>72534</v>
      </c>
      <c r="E45" s="700">
        <v>0</v>
      </c>
      <c r="F45" s="700">
        <v>679</v>
      </c>
      <c r="G45" s="700">
        <v>22360</v>
      </c>
      <c r="H45" s="700">
        <v>603</v>
      </c>
      <c r="I45" s="700">
        <v>13195</v>
      </c>
      <c r="J45" s="700">
        <v>18366</v>
      </c>
      <c r="K45" s="700">
        <v>3848</v>
      </c>
      <c r="L45" s="700">
        <v>7804</v>
      </c>
      <c r="M45" s="700">
        <v>963</v>
      </c>
      <c r="N45" s="700">
        <v>16503</v>
      </c>
      <c r="O45" s="700">
        <v>16220</v>
      </c>
      <c r="P45" s="700">
        <v>9333</v>
      </c>
      <c r="Q45" s="700">
        <v>2768</v>
      </c>
      <c r="R45" s="700">
        <v>11087</v>
      </c>
      <c r="S45" s="700">
        <v>310</v>
      </c>
      <c r="T45" s="700">
        <v>0</v>
      </c>
      <c r="U45" s="1139">
        <v>196573</v>
      </c>
    </row>
    <row r="46" spans="2:21" x14ac:dyDescent="0.2">
      <c r="B46" s="1297"/>
      <c r="C46" s="699" t="s">
        <v>53</v>
      </c>
      <c r="D46" s="700">
        <v>52876</v>
      </c>
      <c r="E46" s="700">
        <v>36</v>
      </c>
      <c r="F46" s="700">
        <v>289</v>
      </c>
      <c r="G46" s="700">
        <v>22278</v>
      </c>
      <c r="H46" s="700">
        <v>889</v>
      </c>
      <c r="I46" s="700">
        <v>16795</v>
      </c>
      <c r="J46" s="700">
        <v>17075</v>
      </c>
      <c r="K46" s="700">
        <v>4495</v>
      </c>
      <c r="L46" s="700">
        <v>10490</v>
      </c>
      <c r="M46" s="700">
        <v>1220</v>
      </c>
      <c r="N46" s="700">
        <v>15907</v>
      </c>
      <c r="O46" s="700">
        <v>29638</v>
      </c>
      <c r="P46" s="700">
        <v>11519</v>
      </c>
      <c r="Q46" s="700">
        <v>1862</v>
      </c>
      <c r="R46" s="700">
        <v>4904</v>
      </c>
      <c r="S46" s="700">
        <v>353</v>
      </c>
      <c r="T46" s="700">
        <v>0</v>
      </c>
      <c r="U46" s="1139">
        <v>190626</v>
      </c>
    </row>
    <row r="47" spans="2:21" x14ac:dyDescent="0.2">
      <c r="B47" s="1297"/>
      <c r="C47" s="699" t="s">
        <v>54</v>
      </c>
      <c r="D47" s="700">
        <v>33022</v>
      </c>
      <c r="E47" s="700">
        <v>4717</v>
      </c>
      <c r="F47" s="700">
        <v>739</v>
      </c>
      <c r="G47" s="700">
        <v>43327</v>
      </c>
      <c r="H47" s="700">
        <v>2464</v>
      </c>
      <c r="I47" s="700">
        <v>44123</v>
      </c>
      <c r="J47" s="700">
        <v>30771</v>
      </c>
      <c r="K47" s="700">
        <v>8979</v>
      </c>
      <c r="L47" s="700">
        <v>27563</v>
      </c>
      <c r="M47" s="700">
        <v>2082</v>
      </c>
      <c r="N47" s="700">
        <v>42529</v>
      </c>
      <c r="O47" s="700">
        <v>55641</v>
      </c>
      <c r="P47" s="700">
        <v>29024</v>
      </c>
      <c r="Q47" s="700">
        <v>16781</v>
      </c>
      <c r="R47" s="700">
        <v>24992</v>
      </c>
      <c r="S47" s="700">
        <v>1656</v>
      </c>
      <c r="T47" s="700">
        <v>4</v>
      </c>
      <c r="U47" s="1139">
        <v>368414</v>
      </c>
    </row>
    <row r="48" spans="2:21" x14ac:dyDescent="0.2">
      <c r="B48" s="1297"/>
      <c r="C48" s="699" t="s">
        <v>857</v>
      </c>
      <c r="D48" s="700">
        <v>15613</v>
      </c>
      <c r="E48" s="700">
        <v>266</v>
      </c>
      <c r="F48" s="700">
        <v>315</v>
      </c>
      <c r="G48" s="700">
        <v>14734</v>
      </c>
      <c r="H48" s="700">
        <v>414</v>
      </c>
      <c r="I48" s="700">
        <v>27207</v>
      </c>
      <c r="J48" s="700">
        <v>16335</v>
      </c>
      <c r="K48" s="700">
        <v>5265</v>
      </c>
      <c r="L48" s="700">
        <v>8401</v>
      </c>
      <c r="M48" s="700">
        <v>249</v>
      </c>
      <c r="N48" s="700">
        <v>7652</v>
      </c>
      <c r="O48" s="700">
        <v>23479</v>
      </c>
      <c r="P48" s="700">
        <v>19066</v>
      </c>
      <c r="Q48" s="700">
        <v>2396</v>
      </c>
      <c r="R48" s="700">
        <v>4335</v>
      </c>
      <c r="S48" s="700">
        <v>801</v>
      </c>
      <c r="T48" s="700">
        <v>20</v>
      </c>
      <c r="U48" s="1139">
        <v>146548</v>
      </c>
    </row>
    <row r="49" spans="2:21" x14ac:dyDescent="0.2">
      <c r="B49" s="1297"/>
      <c r="C49" s="699" t="s">
        <v>55</v>
      </c>
      <c r="D49" s="700">
        <v>11108</v>
      </c>
      <c r="E49" s="700">
        <v>489</v>
      </c>
      <c r="F49" s="700">
        <v>152</v>
      </c>
      <c r="G49" s="700">
        <v>5716</v>
      </c>
      <c r="H49" s="700">
        <v>308</v>
      </c>
      <c r="I49" s="700">
        <v>4957</v>
      </c>
      <c r="J49" s="700">
        <v>3981</v>
      </c>
      <c r="K49" s="700">
        <v>1951</v>
      </c>
      <c r="L49" s="700">
        <v>3443</v>
      </c>
      <c r="M49" s="700">
        <v>93</v>
      </c>
      <c r="N49" s="700">
        <v>2898</v>
      </c>
      <c r="O49" s="700">
        <v>8119</v>
      </c>
      <c r="P49" s="700">
        <v>5490</v>
      </c>
      <c r="Q49" s="700">
        <v>1070</v>
      </c>
      <c r="R49" s="700">
        <v>3342</v>
      </c>
      <c r="S49" s="700">
        <v>101</v>
      </c>
      <c r="T49" s="700">
        <v>0</v>
      </c>
      <c r="U49" s="1139">
        <v>53218</v>
      </c>
    </row>
    <row r="50" spans="2:21" x14ac:dyDescent="0.2">
      <c r="B50" s="1297"/>
      <c r="C50" s="699" t="s">
        <v>56</v>
      </c>
      <c r="D50" s="700">
        <v>14112</v>
      </c>
      <c r="E50" s="700">
        <v>22089</v>
      </c>
      <c r="F50" s="700">
        <v>218</v>
      </c>
      <c r="G50" s="700">
        <v>21282</v>
      </c>
      <c r="H50" s="700">
        <v>1642</v>
      </c>
      <c r="I50" s="700">
        <v>14384</v>
      </c>
      <c r="J50" s="700">
        <v>17029</v>
      </c>
      <c r="K50" s="700">
        <v>6759</v>
      </c>
      <c r="L50" s="700">
        <v>12211</v>
      </c>
      <c r="M50" s="700">
        <v>842</v>
      </c>
      <c r="N50" s="700">
        <v>13864</v>
      </c>
      <c r="O50" s="700">
        <v>20334</v>
      </c>
      <c r="P50" s="700">
        <v>10274</v>
      </c>
      <c r="Q50" s="700">
        <v>3266</v>
      </c>
      <c r="R50" s="700">
        <v>6953</v>
      </c>
      <c r="S50" s="700">
        <v>372</v>
      </c>
      <c r="T50" s="700">
        <v>0</v>
      </c>
      <c r="U50" s="1139">
        <v>165631</v>
      </c>
    </row>
    <row r="51" spans="2:21" x14ac:dyDescent="0.2">
      <c r="B51" s="1297"/>
      <c r="C51" s="699" t="s">
        <v>858</v>
      </c>
      <c r="D51" s="700">
        <v>404</v>
      </c>
      <c r="E51" s="700">
        <v>1343</v>
      </c>
      <c r="F51" s="700">
        <v>730</v>
      </c>
      <c r="G51" s="700">
        <v>376</v>
      </c>
      <c r="H51" s="700">
        <v>239</v>
      </c>
      <c r="I51" s="700">
        <v>1741</v>
      </c>
      <c r="J51" s="700">
        <v>1367</v>
      </c>
      <c r="K51" s="700">
        <v>662</v>
      </c>
      <c r="L51" s="700">
        <v>704</v>
      </c>
      <c r="M51" s="700">
        <v>8</v>
      </c>
      <c r="N51" s="700">
        <v>1308</v>
      </c>
      <c r="O51" s="700">
        <v>3227</v>
      </c>
      <c r="P51" s="700">
        <v>1503</v>
      </c>
      <c r="Q51" s="700">
        <v>2224</v>
      </c>
      <c r="R51" s="700">
        <v>389</v>
      </c>
      <c r="S51" s="700">
        <v>5</v>
      </c>
      <c r="T51" s="700">
        <v>12</v>
      </c>
      <c r="U51" s="1139">
        <v>16242</v>
      </c>
    </row>
    <row r="52" spans="2:21" x14ac:dyDescent="0.2">
      <c r="B52" s="1297"/>
      <c r="C52" s="699" t="s">
        <v>57</v>
      </c>
      <c r="D52" s="700">
        <v>1166</v>
      </c>
      <c r="E52" s="700">
        <v>1387</v>
      </c>
      <c r="F52" s="700">
        <v>474</v>
      </c>
      <c r="G52" s="700">
        <v>5399</v>
      </c>
      <c r="H52" s="700">
        <v>144</v>
      </c>
      <c r="I52" s="700">
        <v>2901</v>
      </c>
      <c r="J52" s="700">
        <v>4873</v>
      </c>
      <c r="K52" s="700">
        <v>3020</v>
      </c>
      <c r="L52" s="700">
        <v>3283</v>
      </c>
      <c r="M52" s="700">
        <v>205</v>
      </c>
      <c r="N52" s="700">
        <v>3070</v>
      </c>
      <c r="O52" s="700">
        <v>1307</v>
      </c>
      <c r="P52" s="700">
        <v>2271</v>
      </c>
      <c r="Q52" s="700">
        <v>801</v>
      </c>
      <c r="R52" s="700">
        <v>3462</v>
      </c>
      <c r="S52" s="700">
        <v>3</v>
      </c>
      <c r="T52" s="700">
        <v>4</v>
      </c>
      <c r="U52" s="1139">
        <v>33770</v>
      </c>
    </row>
    <row r="53" spans="2:21" x14ac:dyDescent="0.2">
      <c r="B53" s="1297"/>
      <c r="C53" s="699" t="s">
        <v>58</v>
      </c>
      <c r="D53" s="700">
        <v>106506</v>
      </c>
      <c r="E53" s="700">
        <v>6974</v>
      </c>
      <c r="F53" s="700">
        <v>30663</v>
      </c>
      <c r="G53" s="700">
        <v>320685</v>
      </c>
      <c r="H53" s="700">
        <v>19141</v>
      </c>
      <c r="I53" s="700">
        <v>369805</v>
      </c>
      <c r="J53" s="700">
        <v>549470</v>
      </c>
      <c r="K53" s="700">
        <v>152624</v>
      </c>
      <c r="L53" s="700">
        <v>217975</v>
      </c>
      <c r="M53" s="700">
        <v>168563</v>
      </c>
      <c r="N53" s="700">
        <v>595231</v>
      </c>
      <c r="O53" s="700">
        <v>145106</v>
      </c>
      <c r="P53" s="700">
        <v>218376</v>
      </c>
      <c r="Q53" s="700">
        <v>112497</v>
      </c>
      <c r="R53" s="700">
        <v>155367</v>
      </c>
      <c r="S53" s="700">
        <v>30247</v>
      </c>
      <c r="T53" s="700">
        <v>302</v>
      </c>
      <c r="U53" s="1139">
        <v>3199532</v>
      </c>
    </row>
    <row r="54" spans="2:21" x14ac:dyDescent="0.2">
      <c r="B54" s="1298"/>
      <c r="C54" s="701" t="s">
        <v>864</v>
      </c>
      <c r="D54" s="702">
        <v>358829</v>
      </c>
      <c r="E54" s="702">
        <v>39621</v>
      </c>
      <c r="F54" s="702">
        <v>57750</v>
      </c>
      <c r="G54" s="702">
        <v>513852</v>
      </c>
      <c r="H54" s="702">
        <v>30360</v>
      </c>
      <c r="I54" s="702">
        <v>586237</v>
      </c>
      <c r="J54" s="702">
        <v>716431</v>
      </c>
      <c r="K54" s="702">
        <v>217469</v>
      </c>
      <c r="L54" s="702">
        <v>354991</v>
      </c>
      <c r="M54" s="702">
        <v>177489</v>
      </c>
      <c r="N54" s="702">
        <v>774561</v>
      </c>
      <c r="O54" s="702">
        <v>377884</v>
      </c>
      <c r="P54" s="702">
        <v>375661</v>
      </c>
      <c r="Q54" s="702">
        <v>190358</v>
      </c>
      <c r="R54" s="702">
        <v>247132</v>
      </c>
      <c r="S54" s="702">
        <v>41303</v>
      </c>
      <c r="T54" s="702">
        <v>723</v>
      </c>
      <c r="U54" s="1141">
        <v>5060651</v>
      </c>
    </row>
    <row r="55" spans="2:21" x14ac:dyDescent="0.2">
      <c r="B55" s="1296" t="s">
        <v>31</v>
      </c>
      <c r="C55" s="699" t="s">
        <v>47</v>
      </c>
      <c r="D55" s="700">
        <v>1157</v>
      </c>
      <c r="E55" s="700">
        <v>242</v>
      </c>
      <c r="F55" s="700">
        <v>682</v>
      </c>
      <c r="G55" s="700">
        <v>1916</v>
      </c>
      <c r="H55" s="700">
        <v>135</v>
      </c>
      <c r="I55" s="700">
        <v>2919</v>
      </c>
      <c r="J55" s="700">
        <v>2667</v>
      </c>
      <c r="K55" s="700">
        <v>1634</v>
      </c>
      <c r="L55" s="700">
        <v>1772</v>
      </c>
      <c r="M55" s="700">
        <v>30</v>
      </c>
      <c r="N55" s="700">
        <v>1889</v>
      </c>
      <c r="O55" s="700">
        <v>5210</v>
      </c>
      <c r="P55" s="700">
        <v>4588</v>
      </c>
      <c r="Q55" s="700">
        <v>2752</v>
      </c>
      <c r="R55" s="700">
        <v>949</v>
      </c>
      <c r="S55" s="700">
        <v>65</v>
      </c>
      <c r="T55" s="700">
        <v>0</v>
      </c>
      <c r="U55" s="1139">
        <v>28607</v>
      </c>
    </row>
    <row r="56" spans="2:21" x14ac:dyDescent="0.2">
      <c r="B56" s="1297"/>
      <c r="C56" s="699" t="s">
        <v>48</v>
      </c>
      <c r="D56" s="700">
        <v>124</v>
      </c>
      <c r="E56" s="700">
        <v>141</v>
      </c>
      <c r="F56" s="700">
        <v>2453</v>
      </c>
      <c r="G56" s="700">
        <v>3160</v>
      </c>
      <c r="H56" s="700">
        <v>216</v>
      </c>
      <c r="I56" s="700">
        <v>9852</v>
      </c>
      <c r="J56" s="700">
        <v>6129</v>
      </c>
      <c r="K56" s="700">
        <v>2095</v>
      </c>
      <c r="L56" s="700">
        <v>3940</v>
      </c>
      <c r="M56" s="700">
        <v>51</v>
      </c>
      <c r="N56" s="700">
        <v>5314</v>
      </c>
      <c r="O56" s="700">
        <v>3466</v>
      </c>
      <c r="P56" s="700">
        <v>5937</v>
      </c>
      <c r="Q56" s="700">
        <v>743</v>
      </c>
      <c r="R56" s="700">
        <v>4195</v>
      </c>
      <c r="S56" s="700">
        <v>433</v>
      </c>
      <c r="T56" s="700">
        <v>300</v>
      </c>
      <c r="U56" s="1139">
        <v>48549</v>
      </c>
    </row>
    <row r="57" spans="2:21" x14ac:dyDescent="0.2">
      <c r="B57" s="1297"/>
      <c r="C57" s="699" t="s">
        <v>49</v>
      </c>
      <c r="D57" s="700">
        <v>69</v>
      </c>
      <c r="E57" s="700">
        <v>40</v>
      </c>
      <c r="F57" s="700">
        <v>7909</v>
      </c>
      <c r="G57" s="700">
        <v>8314</v>
      </c>
      <c r="H57" s="700">
        <v>677</v>
      </c>
      <c r="I57" s="700">
        <v>21492</v>
      </c>
      <c r="J57" s="700">
        <v>7641</v>
      </c>
      <c r="K57" s="700">
        <v>4472</v>
      </c>
      <c r="L57" s="700">
        <v>9938</v>
      </c>
      <c r="M57" s="700">
        <v>443</v>
      </c>
      <c r="N57" s="700">
        <v>16612</v>
      </c>
      <c r="O57" s="700">
        <v>11096</v>
      </c>
      <c r="P57" s="700">
        <v>7364</v>
      </c>
      <c r="Q57" s="700">
        <v>6155</v>
      </c>
      <c r="R57" s="700">
        <v>3369</v>
      </c>
      <c r="S57" s="700">
        <v>406</v>
      </c>
      <c r="T57" s="700">
        <v>0</v>
      </c>
      <c r="U57" s="1139">
        <v>105997</v>
      </c>
    </row>
    <row r="58" spans="2:21" x14ac:dyDescent="0.2">
      <c r="B58" s="1297"/>
      <c r="C58" s="699" t="s">
        <v>50</v>
      </c>
      <c r="D58" s="700">
        <v>3022</v>
      </c>
      <c r="E58" s="700">
        <v>208</v>
      </c>
      <c r="F58" s="700">
        <v>4789</v>
      </c>
      <c r="G58" s="700">
        <v>4446</v>
      </c>
      <c r="H58" s="700">
        <v>519</v>
      </c>
      <c r="I58" s="700">
        <v>8351</v>
      </c>
      <c r="J58" s="700">
        <v>1881</v>
      </c>
      <c r="K58" s="700">
        <v>1579</v>
      </c>
      <c r="L58" s="700">
        <v>2654</v>
      </c>
      <c r="M58" s="700">
        <v>234</v>
      </c>
      <c r="N58" s="700">
        <v>3813</v>
      </c>
      <c r="O58" s="700">
        <v>7979</v>
      </c>
      <c r="P58" s="700">
        <v>2599</v>
      </c>
      <c r="Q58" s="700">
        <v>2951</v>
      </c>
      <c r="R58" s="700">
        <v>895</v>
      </c>
      <c r="S58" s="700">
        <v>45</v>
      </c>
      <c r="T58" s="700">
        <v>0</v>
      </c>
      <c r="U58" s="1139">
        <v>45965</v>
      </c>
    </row>
    <row r="59" spans="2:21" x14ac:dyDescent="0.2">
      <c r="B59" s="1297"/>
      <c r="C59" s="699" t="s">
        <v>51</v>
      </c>
      <c r="D59" s="700">
        <v>12340</v>
      </c>
      <c r="E59" s="700">
        <v>949</v>
      </c>
      <c r="F59" s="700">
        <v>5304</v>
      </c>
      <c r="G59" s="700">
        <v>4713</v>
      </c>
      <c r="H59" s="700">
        <v>560</v>
      </c>
      <c r="I59" s="700">
        <v>13861</v>
      </c>
      <c r="J59" s="700">
        <v>8736</v>
      </c>
      <c r="K59" s="700">
        <v>4376</v>
      </c>
      <c r="L59" s="700">
        <v>5465</v>
      </c>
      <c r="M59" s="700">
        <v>572</v>
      </c>
      <c r="N59" s="700">
        <v>11710</v>
      </c>
      <c r="O59" s="700">
        <v>14885</v>
      </c>
      <c r="P59" s="700">
        <v>10960</v>
      </c>
      <c r="Q59" s="700">
        <v>6192</v>
      </c>
      <c r="R59" s="700">
        <v>5622</v>
      </c>
      <c r="S59" s="700">
        <v>698</v>
      </c>
      <c r="T59" s="700">
        <v>78</v>
      </c>
      <c r="U59" s="1139">
        <v>107021</v>
      </c>
    </row>
    <row r="60" spans="2:21" x14ac:dyDescent="0.2">
      <c r="B60" s="1297"/>
      <c r="C60" s="699" t="s">
        <v>52</v>
      </c>
      <c r="D60" s="700">
        <v>30505</v>
      </c>
      <c r="E60" s="700">
        <v>816</v>
      </c>
      <c r="F60" s="700">
        <v>2372</v>
      </c>
      <c r="G60" s="700">
        <v>34367</v>
      </c>
      <c r="H60" s="700">
        <v>2347</v>
      </c>
      <c r="I60" s="700">
        <v>36374</v>
      </c>
      <c r="J60" s="700">
        <v>28247</v>
      </c>
      <c r="K60" s="700">
        <v>15331</v>
      </c>
      <c r="L60" s="700">
        <v>38859</v>
      </c>
      <c r="M60" s="700">
        <v>1944</v>
      </c>
      <c r="N60" s="700">
        <v>39292</v>
      </c>
      <c r="O60" s="700">
        <v>31075</v>
      </c>
      <c r="P60" s="700">
        <v>37914</v>
      </c>
      <c r="Q60" s="700">
        <v>27591</v>
      </c>
      <c r="R60" s="700">
        <v>17044</v>
      </c>
      <c r="S60" s="700">
        <v>5850</v>
      </c>
      <c r="T60" s="700">
        <v>3</v>
      </c>
      <c r="U60" s="1139">
        <v>349931</v>
      </c>
    </row>
    <row r="61" spans="2:21" x14ac:dyDescent="0.2">
      <c r="B61" s="1297"/>
      <c r="C61" s="699" t="s">
        <v>856</v>
      </c>
      <c r="D61" s="700">
        <v>61925</v>
      </c>
      <c r="E61" s="700">
        <v>28</v>
      </c>
      <c r="F61" s="700">
        <v>672</v>
      </c>
      <c r="G61" s="700">
        <v>21442</v>
      </c>
      <c r="H61" s="700">
        <v>610</v>
      </c>
      <c r="I61" s="700">
        <v>13299</v>
      </c>
      <c r="J61" s="700">
        <v>17749</v>
      </c>
      <c r="K61" s="700">
        <v>3757</v>
      </c>
      <c r="L61" s="700">
        <v>7819</v>
      </c>
      <c r="M61" s="700">
        <v>971</v>
      </c>
      <c r="N61" s="700">
        <v>15622</v>
      </c>
      <c r="O61" s="700">
        <v>16345</v>
      </c>
      <c r="P61" s="700">
        <v>9107</v>
      </c>
      <c r="Q61" s="700">
        <v>2759</v>
      </c>
      <c r="R61" s="700">
        <v>11147</v>
      </c>
      <c r="S61" s="700">
        <v>307</v>
      </c>
      <c r="T61" s="700">
        <v>0</v>
      </c>
      <c r="U61" s="1139">
        <v>183559</v>
      </c>
    </row>
    <row r="62" spans="2:21" x14ac:dyDescent="0.2">
      <c r="B62" s="1297"/>
      <c r="C62" s="699" t="s">
        <v>53</v>
      </c>
      <c r="D62" s="700">
        <v>49740</v>
      </c>
      <c r="E62" s="700">
        <v>36</v>
      </c>
      <c r="F62" s="700">
        <v>302</v>
      </c>
      <c r="G62" s="700">
        <v>21442</v>
      </c>
      <c r="H62" s="700">
        <v>880</v>
      </c>
      <c r="I62" s="700">
        <v>16499</v>
      </c>
      <c r="J62" s="700">
        <v>16750</v>
      </c>
      <c r="K62" s="700">
        <v>4473</v>
      </c>
      <c r="L62" s="700">
        <v>10983</v>
      </c>
      <c r="M62" s="700">
        <v>1202</v>
      </c>
      <c r="N62" s="700">
        <v>15570</v>
      </c>
      <c r="O62" s="700">
        <v>30281</v>
      </c>
      <c r="P62" s="700">
        <v>11398</v>
      </c>
      <c r="Q62" s="700">
        <v>1922</v>
      </c>
      <c r="R62" s="700">
        <v>4800</v>
      </c>
      <c r="S62" s="700">
        <v>348</v>
      </c>
      <c r="T62" s="700">
        <v>0</v>
      </c>
      <c r="U62" s="1139">
        <v>186626</v>
      </c>
    </row>
    <row r="63" spans="2:21" x14ac:dyDescent="0.2">
      <c r="B63" s="1297"/>
      <c r="C63" s="699" t="s">
        <v>54</v>
      </c>
      <c r="D63" s="700">
        <v>29964</v>
      </c>
      <c r="E63" s="700">
        <v>4881</v>
      </c>
      <c r="F63" s="700">
        <v>715</v>
      </c>
      <c r="G63" s="700">
        <v>41921</v>
      </c>
      <c r="H63" s="700">
        <v>2411</v>
      </c>
      <c r="I63" s="700">
        <v>43927</v>
      </c>
      <c r="J63" s="700">
        <v>30129</v>
      </c>
      <c r="K63" s="700">
        <v>8954</v>
      </c>
      <c r="L63" s="700">
        <v>27391</v>
      </c>
      <c r="M63" s="700">
        <v>2142</v>
      </c>
      <c r="N63" s="700">
        <v>40603</v>
      </c>
      <c r="O63" s="700">
        <v>55298</v>
      </c>
      <c r="P63" s="700">
        <v>29649</v>
      </c>
      <c r="Q63" s="700">
        <v>16615</v>
      </c>
      <c r="R63" s="700">
        <v>25818</v>
      </c>
      <c r="S63" s="700">
        <v>1662</v>
      </c>
      <c r="T63" s="700">
        <v>4</v>
      </c>
      <c r="U63" s="1139">
        <v>362084</v>
      </c>
    </row>
    <row r="64" spans="2:21" x14ac:dyDescent="0.2">
      <c r="B64" s="1297"/>
      <c r="C64" s="699" t="s">
        <v>857</v>
      </c>
      <c r="D64" s="700">
        <v>14845</v>
      </c>
      <c r="E64" s="700">
        <v>257</v>
      </c>
      <c r="F64" s="700">
        <v>325</v>
      </c>
      <c r="G64" s="700">
        <v>14406</v>
      </c>
      <c r="H64" s="700">
        <v>410</v>
      </c>
      <c r="I64" s="700">
        <v>27563</v>
      </c>
      <c r="J64" s="700">
        <v>15954</v>
      </c>
      <c r="K64" s="700">
        <v>5070</v>
      </c>
      <c r="L64" s="700">
        <v>8289</v>
      </c>
      <c r="M64" s="700">
        <v>369</v>
      </c>
      <c r="N64" s="700">
        <v>7578</v>
      </c>
      <c r="O64" s="700">
        <v>23593</v>
      </c>
      <c r="P64" s="700">
        <v>19425</v>
      </c>
      <c r="Q64" s="700">
        <v>2334</v>
      </c>
      <c r="R64" s="700">
        <v>4297</v>
      </c>
      <c r="S64" s="700">
        <v>822</v>
      </c>
      <c r="T64" s="700">
        <v>18</v>
      </c>
      <c r="U64" s="1139">
        <v>145555</v>
      </c>
    </row>
    <row r="65" spans="2:21" x14ac:dyDescent="0.2">
      <c r="B65" s="1297"/>
      <c r="C65" s="699" t="s">
        <v>55</v>
      </c>
      <c r="D65" s="700">
        <v>8923</v>
      </c>
      <c r="E65" s="700">
        <v>307</v>
      </c>
      <c r="F65" s="700">
        <v>139</v>
      </c>
      <c r="G65" s="700">
        <v>5640</v>
      </c>
      <c r="H65" s="700">
        <v>306</v>
      </c>
      <c r="I65" s="700">
        <v>5351</v>
      </c>
      <c r="J65" s="700">
        <v>3906</v>
      </c>
      <c r="K65" s="700">
        <v>1955</v>
      </c>
      <c r="L65" s="700">
        <v>3424</v>
      </c>
      <c r="M65" s="700">
        <v>95</v>
      </c>
      <c r="N65" s="700">
        <v>3029</v>
      </c>
      <c r="O65" s="700">
        <v>8251</v>
      </c>
      <c r="P65" s="700">
        <v>5415</v>
      </c>
      <c r="Q65" s="700">
        <v>1059</v>
      </c>
      <c r="R65" s="700">
        <v>3362</v>
      </c>
      <c r="S65" s="700">
        <v>99</v>
      </c>
      <c r="T65" s="700">
        <v>0</v>
      </c>
      <c r="U65" s="1139">
        <v>51261</v>
      </c>
    </row>
    <row r="66" spans="2:21" x14ac:dyDescent="0.2">
      <c r="B66" s="1297"/>
      <c r="C66" s="699" t="s">
        <v>56</v>
      </c>
      <c r="D66" s="700">
        <v>11701</v>
      </c>
      <c r="E66" s="700">
        <v>22147</v>
      </c>
      <c r="F66" s="700">
        <v>366</v>
      </c>
      <c r="G66" s="700">
        <v>21611</v>
      </c>
      <c r="H66" s="700">
        <v>1620</v>
      </c>
      <c r="I66" s="700">
        <v>15024</v>
      </c>
      <c r="J66" s="700">
        <v>16927</v>
      </c>
      <c r="K66" s="700">
        <v>6883</v>
      </c>
      <c r="L66" s="700">
        <v>12317</v>
      </c>
      <c r="M66" s="700">
        <v>832</v>
      </c>
      <c r="N66" s="700">
        <v>14376</v>
      </c>
      <c r="O66" s="700">
        <v>19535</v>
      </c>
      <c r="P66" s="700">
        <v>11772</v>
      </c>
      <c r="Q66" s="700">
        <v>3276</v>
      </c>
      <c r="R66" s="700">
        <v>7249</v>
      </c>
      <c r="S66" s="700">
        <v>362</v>
      </c>
      <c r="T66" s="700">
        <v>0</v>
      </c>
      <c r="U66" s="1139">
        <v>165998</v>
      </c>
    </row>
    <row r="67" spans="2:21" x14ac:dyDescent="0.2">
      <c r="B67" s="1297"/>
      <c r="C67" s="699" t="s">
        <v>858</v>
      </c>
      <c r="D67" s="700">
        <v>408</v>
      </c>
      <c r="E67" s="700">
        <v>1379</v>
      </c>
      <c r="F67" s="700">
        <v>722</v>
      </c>
      <c r="G67" s="700">
        <v>400</v>
      </c>
      <c r="H67" s="700">
        <v>228</v>
      </c>
      <c r="I67" s="700">
        <v>1693</v>
      </c>
      <c r="J67" s="700">
        <v>1344</v>
      </c>
      <c r="K67" s="700">
        <v>638</v>
      </c>
      <c r="L67" s="700">
        <v>724</v>
      </c>
      <c r="M67" s="700">
        <v>8</v>
      </c>
      <c r="N67" s="700">
        <v>1228</v>
      </c>
      <c r="O67" s="700">
        <v>2623</v>
      </c>
      <c r="P67" s="700">
        <v>1458</v>
      </c>
      <c r="Q67" s="700">
        <v>2156</v>
      </c>
      <c r="R67" s="700">
        <v>379</v>
      </c>
      <c r="S67" s="700">
        <v>5</v>
      </c>
      <c r="T67" s="700">
        <v>15</v>
      </c>
      <c r="U67" s="1139">
        <v>15408</v>
      </c>
    </row>
    <row r="68" spans="2:21" x14ac:dyDescent="0.2">
      <c r="B68" s="1297"/>
      <c r="C68" s="699" t="s">
        <v>57</v>
      </c>
      <c r="D68" s="700">
        <v>1178</v>
      </c>
      <c r="E68" s="700">
        <v>1371</v>
      </c>
      <c r="F68" s="700">
        <v>487</v>
      </c>
      <c r="G68" s="700">
        <v>5587</v>
      </c>
      <c r="H68" s="700">
        <v>154</v>
      </c>
      <c r="I68" s="700">
        <v>2836</v>
      </c>
      <c r="J68" s="700">
        <v>4758</v>
      </c>
      <c r="K68" s="700">
        <v>2664</v>
      </c>
      <c r="L68" s="700">
        <v>3373</v>
      </c>
      <c r="M68" s="700">
        <v>209</v>
      </c>
      <c r="N68" s="700">
        <v>3077</v>
      </c>
      <c r="O68" s="700">
        <v>1292</v>
      </c>
      <c r="P68" s="700">
        <v>2342</v>
      </c>
      <c r="Q68" s="700">
        <v>775</v>
      </c>
      <c r="R68" s="700">
        <v>3497</v>
      </c>
      <c r="S68" s="700">
        <v>3</v>
      </c>
      <c r="T68" s="700">
        <v>4</v>
      </c>
      <c r="U68" s="1139">
        <v>33607</v>
      </c>
    </row>
    <row r="69" spans="2:21" x14ac:dyDescent="0.2">
      <c r="B69" s="1297"/>
      <c r="C69" s="699" t="s">
        <v>58</v>
      </c>
      <c r="D69" s="700">
        <v>96427</v>
      </c>
      <c r="E69" s="700">
        <v>7091</v>
      </c>
      <c r="F69" s="700">
        <v>30550</v>
      </c>
      <c r="G69" s="700">
        <v>318842</v>
      </c>
      <c r="H69" s="700">
        <v>19127</v>
      </c>
      <c r="I69" s="700">
        <v>366568</v>
      </c>
      <c r="J69" s="700">
        <v>543859</v>
      </c>
      <c r="K69" s="700">
        <v>151178</v>
      </c>
      <c r="L69" s="700">
        <v>215566</v>
      </c>
      <c r="M69" s="700">
        <v>168192</v>
      </c>
      <c r="N69" s="700">
        <v>581380</v>
      </c>
      <c r="O69" s="700">
        <v>146301</v>
      </c>
      <c r="P69" s="700">
        <v>219104</v>
      </c>
      <c r="Q69" s="700">
        <v>111487</v>
      </c>
      <c r="R69" s="700">
        <v>155597</v>
      </c>
      <c r="S69" s="700">
        <v>30489</v>
      </c>
      <c r="T69" s="700">
        <v>292</v>
      </c>
      <c r="U69" s="1139">
        <v>3162050</v>
      </c>
    </row>
    <row r="70" spans="2:21" x14ac:dyDescent="0.2">
      <c r="B70" s="1298"/>
      <c r="C70" s="701" t="s">
        <v>864</v>
      </c>
      <c r="D70" s="702">
        <v>322328</v>
      </c>
      <c r="E70" s="702">
        <v>39893</v>
      </c>
      <c r="F70" s="702">
        <v>57787</v>
      </c>
      <c r="G70" s="702">
        <v>508207</v>
      </c>
      <c r="H70" s="702">
        <v>30200</v>
      </c>
      <c r="I70" s="702">
        <v>585609</v>
      </c>
      <c r="J70" s="702">
        <v>706677</v>
      </c>
      <c r="K70" s="702">
        <v>215059</v>
      </c>
      <c r="L70" s="702">
        <v>352514</v>
      </c>
      <c r="M70" s="702">
        <v>177294</v>
      </c>
      <c r="N70" s="702">
        <v>761093</v>
      </c>
      <c r="O70" s="702">
        <v>377230</v>
      </c>
      <c r="P70" s="702">
        <v>379032</v>
      </c>
      <c r="Q70" s="702">
        <v>188767</v>
      </c>
      <c r="R70" s="702">
        <v>248220</v>
      </c>
      <c r="S70" s="702">
        <v>41594</v>
      </c>
      <c r="T70" s="702">
        <v>714</v>
      </c>
      <c r="U70" s="1141">
        <v>4992218</v>
      </c>
    </row>
    <row r="71" spans="2:21" x14ac:dyDescent="0.2">
      <c r="B71" s="1296" t="s">
        <v>32</v>
      </c>
      <c r="C71" s="699" t="s">
        <v>47</v>
      </c>
      <c r="D71" s="700">
        <v>1213</v>
      </c>
      <c r="E71" s="700">
        <v>233</v>
      </c>
      <c r="F71" s="700">
        <v>701</v>
      </c>
      <c r="G71" s="700">
        <v>1956</v>
      </c>
      <c r="H71" s="700">
        <v>136</v>
      </c>
      <c r="I71" s="700">
        <v>3155</v>
      </c>
      <c r="J71" s="700">
        <v>2655</v>
      </c>
      <c r="K71" s="700">
        <v>1543</v>
      </c>
      <c r="L71" s="700">
        <v>1797</v>
      </c>
      <c r="M71" s="700">
        <v>30</v>
      </c>
      <c r="N71" s="700">
        <v>1755</v>
      </c>
      <c r="O71" s="700">
        <v>5250</v>
      </c>
      <c r="P71" s="700">
        <v>4655</v>
      </c>
      <c r="Q71" s="700">
        <v>2789</v>
      </c>
      <c r="R71" s="700">
        <v>956</v>
      </c>
      <c r="S71" s="700">
        <v>57</v>
      </c>
      <c r="T71" s="700">
        <v>0</v>
      </c>
      <c r="U71" s="1139">
        <v>28881</v>
      </c>
    </row>
    <row r="72" spans="2:21" x14ac:dyDescent="0.2">
      <c r="B72" s="1297"/>
      <c r="C72" s="699" t="s">
        <v>48</v>
      </c>
      <c r="D72" s="700">
        <v>125</v>
      </c>
      <c r="E72" s="700">
        <v>115</v>
      </c>
      <c r="F72" s="700">
        <v>2394</v>
      </c>
      <c r="G72" s="700">
        <v>3223</v>
      </c>
      <c r="H72" s="700">
        <v>212</v>
      </c>
      <c r="I72" s="700">
        <v>9872</v>
      </c>
      <c r="J72" s="700">
        <v>6076</v>
      </c>
      <c r="K72" s="700">
        <v>2111</v>
      </c>
      <c r="L72" s="700">
        <v>4015</v>
      </c>
      <c r="M72" s="700">
        <v>50</v>
      </c>
      <c r="N72" s="700">
        <v>5173</v>
      </c>
      <c r="O72" s="700">
        <v>3463</v>
      </c>
      <c r="P72" s="700">
        <v>5999</v>
      </c>
      <c r="Q72" s="700">
        <v>761</v>
      </c>
      <c r="R72" s="700">
        <v>4273</v>
      </c>
      <c r="S72" s="700">
        <v>437</v>
      </c>
      <c r="T72" s="700">
        <v>295</v>
      </c>
      <c r="U72" s="1139">
        <v>48594</v>
      </c>
    </row>
    <row r="73" spans="2:21" x14ac:dyDescent="0.2">
      <c r="B73" s="1297"/>
      <c r="C73" s="699" t="s">
        <v>49</v>
      </c>
      <c r="D73" s="700">
        <v>71</v>
      </c>
      <c r="E73" s="700">
        <v>46</v>
      </c>
      <c r="F73" s="700">
        <v>7863</v>
      </c>
      <c r="G73" s="700">
        <v>8621</v>
      </c>
      <c r="H73" s="700">
        <v>676</v>
      </c>
      <c r="I73" s="700">
        <v>21869</v>
      </c>
      <c r="J73" s="700">
        <v>7629</v>
      </c>
      <c r="K73" s="700">
        <v>4553</v>
      </c>
      <c r="L73" s="700">
        <v>9997</v>
      </c>
      <c r="M73" s="700">
        <v>439</v>
      </c>
      <c r="N73" s="700">
        <v>17229</v>
      </c>
      <c r="O73" s="700">
        <v>11283</v>
      </c>
      <c r="P73" s="700">
        <v>7360</v>
      </c>
      <c r="Q73" s="700">
        <v>6178</v>
      </c>
      <c r="R73" s="700">
        <v>3413</v>
      </c>
      <c r="S73" s="700">
        <v>433</v>
      </c>
      <c r="T73" s="700">
        <v>0</v>
      </c>
      <c r="U73" s="1139">
        <v>107660</v>
      </c>
    </row>
    <row r="74" spans="2:21" x14ac:dyDescent="0.2">
      <c r="B74" s="1297"/>
      <c r="C74" s="699" t="s">
        <v>50</v>
      </c>
      <c r="D74" s="700">
        <v>3121</v>
      </c>
      <c r="E74" s="700">
        <v>210</v>
      </c>
      <c r="F74" s="700">
        <v>4878</v>
      </c>
      <c r="G74" s="700">
        <v>4443</v>
      </c>
      <c r="H74" s="700">
        <v>523</v>
      </c>
      <c r="I74" s="700">
        <v>8878</v>
      </c>
      <c r="J74" s="700">
        <v>1831</v>
      </c>
      <c r="K74" s="700">
        <v>1584</v>
      </c>
      <c r="L74" s="700">
        <v>2719</v>
      </c>
      <c r="M74" s="700">
        <v>226</v>
      </c>
      <c r="N74" s="700">
        <v>4042</v>
      </c>
      <c r="O74" s="700">
        <v>8658</v>
      </c>
      <c r="P74" s="700">
        <v>2613</v>
      </c>
      <c r="Q74" s="700">
        <v>2923</v>
      </c>
      <c r="R74" s="700">
        <v>858</v>
      </c>
      <c r="S74" s="700">
        <v>44</v>
      </c>
      <c r="T74" s="700">
        <v>0</v>
      </c>
      <c r="U74" s="1139">
        <v>47551</v>
      </c>
    </row>
    <row r="75" spans="2:21" x14ac:dyDescent="0.2">
      <c r="B75" s="1297"/>
      <c r="C75" s="699" t="s">
        <v>51</v>
      </c>
      <c r="D75" s="700">
        <v>12932</v>
      </c>
      <c r="E75" s="700">
        <v>958</v>
      </c>
      <c r="F75" s="700">
        <v>5246</v>
      </c>
      <c r="G75" s="700">
        <v>4642</v>
      </c>
      <c r="H75" s="700">
        <v>566</v>
      </c>
      <c r="I75" s="700">
        <v>13693</v>
      </c>
      <c r="J75" s="700">
        <v>8753</v>
      </c>
      <c r="K75" s="700">
        <v>4472</v>
      </c>
      <c r="L75" s="700">
        <v>5603</v>
      </c>
      <c r="M75" s="700">
        <v>530</v>
      </c>
      <c r="N75" s="700">
        <v>11789</v>
      </c>
      <c r="O75" s="700">
        <v>14732</v>
      </c>
      <c r="P75" s="700">
        <v>10832</v>
      </c>
      <c r="Q75" s="700">
        <v>6194</v>
      </c>
      <c r="R75" s="700">
        <v>5564</v>
      </c>
      <c r="S75" s="700">
        <v>732</v>
      </c>
      <c r="T75" s="700">
        <v>78</v>
      </c>
      <c r="U75" s="1139">
        <v>107316</v>
      </c>
    </row>
    <row r="76" spans="2:21" x14ac:dyDescent="0.2">
      <c r="B76" s="1297"/>
      <c r="C76" s="699" t="s">
        <v>52</v>
      </c>
      <c r="D76" s="700">
        <v>28247</v>
      </c>
      <c r="E76" s="700">
        <v>819</v>
      </c>
      <c r="F76" s="700">
        <v>2323</v>
      </c>
      <c r="G76" s="700">
        <v>34455</v>
      </c>
      <c r="H76" s="700">
        <v>2348</v>
      </c>
      <c r="I76" s="700">
        <v>37708</v>
      </c>
      <c r="J76" s="700">
        <v>28345</v>
      </c>
      <c r="K76" s="700">
        <v>15279</v>
      </c>
      <c r="L76" s="700">
        <v>38454</v>
      </c>
      <c r="M76" s="700">
        <v>1920</v>
      </c>
      <c r="N76" s="700">
        <v>39089</v>
      </c>
      <c r="O76" s="700">
        <v>32359</v>
      </c>
      <c r="P76" s="700">
        <v>38034</v>
      </c>
      <c r="Q76" s="700">
        <v>27815</v>
      </c>
      <c r="R76" s="700">
        <v>17304</v>
      </c>
      <c r="S76" s="700">
        <v>5885</v>
      </c>
      <c r="T76" s="700">
        <v>3</v>
      </c>
      <c r="U76" s="1139">
        <v>350387</v>
      </c>
    </row>
    <row r="77" spans="2:21" x14ac:dyDescent="0.2">
      <c r="B77" s="1297"/>
      <c r="C77" s="699" t="s">
        <v>856</v>
      </c>
      <c r="D77" s="700">
        <v>50584</v>
      </c>
      <c r="E77" s="700">
        <v>23</v>
      </c>
      <c r="F77" s="700">
        <v>669</v>
      </c>
      <c r="G77" s="700">
        <v>20899</v>
      </c>
      <c r="H77" s="700">
        <v>638</v>
      </c>
      <c r="I77" s="700">
        <v>13629</v>
      </c>
      <c r="J77" s="700">
        <v>17610</v>
      </c>
      <c r="K77" s="700">
        <v>3728</v>
      </c>
      <c r="L77" s="700">
        <v>7759</v>
      </c>
      <c r="M77" s="700">
        <v>938</v>
      </c>
      <c r="N77" s="700">
        <v>15469</v>
      </c>
      <c r="O77" s="700">
        <v>16495</v>
      </c>
      <c r="P77" s="700">
        <v>9106</v>
      </c>
      <c r="Q77" s="700">
        <v>2756</v>
      </c>
      <c r="R77" s="700">
        <v>11377</v>
      </c>
      <c r="S77" s="700">
        <v>312</v>
      </c>
      <c r="T77" s="700">
        <v>0</v>
      </c>
      <c r="U77" s="1139">
        <v>171992</v>
      </c>
    </row>
    <row r="78" spans="2:21" x14ac:dyDescent="0.2">
      <c r="B78" s="1297"/>
      <c r="C78" s="699" t="s">
        <v>53</v>
      </c>
      <c r="D78" s="700">
        <v>41811</v>
      </c>
      <c r="E78" s="700">
        <v>38</v>
      </c>
      <c r="F78" s="700">
        <v>293</v>
      </c>
      <c r="G78" s="700">
        <v>20523</v>
      </c>
      <c r="H78" s="700">
        <v>877</v>
      </c>
      <c r="I78" s="700">
        <v>16314</v>
      </c>
      <c r="J78" s="700">
        <v>16471</v>
      </c>
      <c r="K78" s="700">
        <v>4488</v>
      </c>
      <c r="L78" s="700">
        <v>10599</v>
      </c>
      <c r="M78" s="700">
        <v>1294</v>
      </c>
      <c r="N78" s="700">
        <v>15288</v>
      </c>
      <c r="O78" s="700">
        <v>30516</v>
      </c>
      <c r="P78" s="700">
        <v>11483</v>
      </c>
      <c r="Q78" s="700">
        <v>1977</v>
      </c>
      <c r="R78" s="700">
        <v>4886</v>
      </c>
      <c r="S78" s="700">
        <v>348</v>
      </c>
      <c r="T78" s="700">
        <v>0</v>
      </c>
      <c r="U78" s="1139">
        <v>177206</v>
      </c>
    </row>
    <row r="79" spans="2:21" x14ac:dyDescent="0.2">
      <c r="B79" s="1297"/>
      <c r="C79" s="699" t="s">
        <v>54</v>
      </c>
      <c r="D79" s="700">
        <v>28645</v>
      </c>
      <c r="E79" s="700">
        <v>4963</v>
      </c>
      <c r="F79" s="700">
        <v>717</v>
      </c>
      <c r="G79" s="700">
        <v>41180</v>
      </c>
      <c r="H79" s="700">
        <v>2331</v>
      </c>
      <c r="I79" s="700">
        <v>44075</v>
      </c>
      <c r="J79" s="700">
        <v>30258</v>
      </c>
      <c r="K79" s="700">
        <v>9039</v>
      </c>
      <c r="L79" s="700">
        <v>27405</v>
      </c>
      <c r="M79" s="700">
        <v>2108</v>
      </c>
      <c r="N79" s="700">
        <v>38842</v>
      </c>
      <c r="O79" s="700">
        <v>55857</v>
      </c>
      <c r="P79" s="700">
        <v>29866</v>
      </c>
      <c r="Q79" s="700">
        <v>16809</v>
      </c>
      <c r="R79" s="700">
        <v>25587</v>
      </c>
      <c r="S79" s="700">
        <v>1650</v>
      </c>
      <c r="T79" s="700">
        <v>4</v>
      </c>
      <c r="U79" s="1139">
        <v>359336</v>
      </c>
    </row>
    <row r="80" spans="2:21" x14ac:dyDescent="0.2">
      <c r="B80" s="1297"/>
      <c r="C80" s="699" t="s">
        <v>857</v>
      </c>
      <c r="D80" s="700">
        <v>13476</v>
      </c>
      <c r="E80" s="700">
        <v>263</v>
      </c>
      <c r="F80" s="700">
        <v>429</v>
      </c>
      <c r="G80" s="700">
        <v>14423</v>
      </c>
      <c r="H80" s="700">
        <v>409</v>
      </c>
      <c r="I80" s="700">
        <v>28438</v>
      </c>
      <c r="J80" s="700">
        <v>15902</v>
      </c>
      <c r="K80" s="700">
        <v>4905</v>
      </c>
      <c r="L80" s="700">
        <v>8039</v>
      </c>
      <c r="M80" s="700">
        <v>383</v>
      </c>
      <c r="N80" s="700">
        <v>7501</v>
      </c>
      <c r="O80" s="700">
        <v>24092</v>
      </c>
      <c r="P80" s="700">
        <v>19798</v>
      </c>
      <c r="Q80" s="700">
        <v>2335</v>
      </c>
      <c r="R80" s="700">
        <v>4697</v>
      </c>
      <c r="S80" s="700">
        <v>826</v>
      </c>
      <c r="T80" s="700">
        <v>20</v>
      </c>
      <c r="U80" s="1139">
        <v>145936</v>
      </c>
    </row>
    <row r="81" spans="2:21" x14ac:dyDescent="0.2">
      <c r="B81" s="1297"/>
      <c r="C81" s="699" t="s">
        <v>55</v>
      </c>
      <c r="D81" s="700">
        <v>8683</v>
      </c>
      <c r="E81" s="700">
        <v>306</v>
      </c>
      <c r="F81" s="700">
        <v>139</v>
      </c>
      <c r="G81" s="700">
        <v>5691</v>
      </c>
      <c r="H81" s="700">
        <v>306</v>
      </c>
      <c r="I81" s="700">
        <v>5515</v>
      </c>
      <c r="J81" s="700">
        <v>3885</v>
      </c>
      <c r="K81" s="700">
        <v>1959</v>
      </c>
      <c r="L81" s="700">
        <v>3460</v>
      </c>
      <c r="M81" s="700">
        <v>95</v>
      </c>
      <c r="N81" s="700">
        <v>3028</v>
      </c>
      <c r="O81" s="700">
        <v>8313</v>
      </c>
      <c r="P81" s="700">
        <v>5455</v>
      </c>
      <c r="Q81" s="700">
        <v>1067</v>
      </c>
      <c r="R81" s="700">
        <v>3326</v>
      </c>
      <c r="S81" s="700">
        <v>100</v>
      </c>
      <c r="T81" s="700">
        <v>0</v>
      </c>
      <c r="U81" s="1139">
        <v>51328</v>
      </c>
    </row>
    <row r="82" spans="2:21" x14ac:dyDescent="0.2">
      <c r="B82" s="1297"/>
      <c r="C82" s="699" t="s">
        <v>56</v>
      </c>
      <c r="D82" s="700">
        <v>12095</v>
      </c>
      <c r="E82" s="700">
        <v>21247</v>
      </c>
      <c r="F82" s="700">
        <v>361</v>
      </c>
      <c r="G82" s="700">
        <v>21602</v>
      </c>
      <c r="H82" s="700">
        <v>1631</v>
      </c>
      <c r="I82" s="700">
        <v>15208</v>
      </c>
      <c r="J82" s="700">
        <v>17132</v>
      </c>
      <c r="K82" s="700">
        <v>6743</v>
      </c>
      <c r="L82" s="700">
        <v>12284</v>
      </c>
      <c r="M82" s="700">
        <v>862</v>
      </c>
      <c r="N82" s="700">
        <v>15490</v>
      </c>
      <c r="O82" s="700">
        <v>19810</v>
      </c>
      <c r="P82" s="700">
        <v>11219</v>
      </c>
      <c r="Q82" s="700">
        <v>3283</v>
      </c>
      <c r="R82" s="700">
        <v>7228</v>
      </c>
      <c r="S82" s="700">
        <v>360</v>
      </c>
      <c r="T82" s="700">
        <v>0</v>
      </c>
      <c r="U82" s="1139">
        <v>166555</v>
      </c>
    </row>
    <row r="83" spans="2:21" x14ac:dyDescent="0.2">
      <c r="B83" s="1297"/>
      <c r="C83" s="699" t="s">
        <v>858</v>
      </c>
      <c r="D83" s="700">
        <v>393</v>
      </c>
      <c r="E83" s="700">
        <v>1366</v>
      </c>
      <c r="F83" s="700">
        <v>726</v>
      </c>
      <c r="G83" s="700">
        <v>377</v>
      </c>
      <c r="H83" s="700">
        <v>246</v>
      </c>
      <c r="I83" s="700">
        <v>1709</v>
      </c>
      <c r="J83" s="700">
        <v>1323</v>
      </c>
      <c r="K83" s="700">
        <v>583</v>
      </c>
      <c r="L83" s="700">
        <v>696</v>
      </c>
      <c r="M83" s="700">
        <v>8</v>
      </c>
      <c r="N83" s="700">
        <v>1187</v>
      </c>
      <c r="O83" s="700">
        <v>3385</v>
      </c>
      <c r="P83" s="700">
        <v>1475</v>
      </c>
      <c r="Q83" s="700">
        <v>2154</v>
      </c>
      <c r="R83" s="700">
        <v>389</v>
      </c>
      <c r="S83" s="700">
        <v>4</v>
      </c>
      <c r="T83" s="700">
        <v>16</v>
      </c>
      <c r="U83" s="1139">
        <v>16037</v>
      </c>
    </row>
    <row r="84" spans="2:21" x14ac:dyDescent="0.2">
      <c r="B84" s="1297"/>
      <c r="C84" s="699" t="s">
        <v>57</v>
      </c>
      <c r="D84" s="700">
        <v>1161</v>
      </c>
      <c r="E84" s="700">
        <v>1393</v>
      </c>
      <c r="F84" s="700">
        <v>477</v>
      </c>
      <c r="G84" s="700">
        <v>5464</v>
      </c>
      <c r="H84" s="700">
        <v>145</v>
      </c>
      <c r="I84" s="700">
        <v>2795</v>
      </c>
      <c r="J84" s="700">
        <v>4809</v>
      </c>
      <c r="K84" s="700">
        <v>2304</v>
      </c>
      <c r="L84" s="700">
        <v>3306</v>
      </c>
      <c r="M84" s="700">
        <v>183</v>
      </c>
      <c r="N84" s="700">
        <v>3108</v>
      </c>
      <c r="O84" s="700">
        <v>1308</v>
      </c>
      <c r="P84" s="700">
        <v>2365</v>
      </c>
      <c r="Q84" s="700">
        <v>773</v>
      </c>
      <c r="R84" s="700">
        <v>3574</v>
      </c>
      <c r="S84" s="700">
        <v>3</v>
      </c>
      <c r="T84" s="700">
        <v>4</v>
      </c>
      <c r="U84" s="1139">
        <v>33172</v>
      </c>
    </row>
    <row r="85" spans="2:21" x14ac:dyDescent="0.2">
      <c r="B85" s="1297"/>
      <c r="C85" s="699" t="s">
        <v>58</v>
      </c>
      <c r="D85" s="700">
        <v>90302</v>
      </c>
      <c r="E85" s="700">
        <v>6653</v>
      </c>
      <c r="F85" s="700">
        <v>30747</v>
      </c>
      <c r="G85" s="700">
        <v>316083</v>
      </c>
      <c r="H85" s="700">
        <v>19012</v>
      </c>
      <c r="I85" s="700">
        <v>370469</v>
      </c>
      <c r="J85" s="700">
        <v>544974</v>
      </c>
      <c r="K85" s="700">
        <v>151152</v>
      </c>
      <c r="L85" s="700">
        <v>214823</v>
      </c>
      <c r="M85" s="700">
        <v>168131</v>
      </c>
      <c r="N85" s="700">
        <v>580939</v>
      </c>
      <c r="O85" s="700">
        <v>144381</v>
      </c>
      <c r="P85" s="700">
        <v>221793</v>
      </c>
      <c r="Q85" s="700">
        <v>113115</v>
      </c>
      <c r="R85" s="700">
        <v>154430</v>
      </c>
      <c r="S85" s="700">
        <v>30942</v>
      </c>
      <c r="T85" s="700">
        <v>315</v>
      </c>
      <c r="U85" s="1139">
        <v>3158261</v>
      </c>
    </row>
    <row r="86" spans="2:21" x14ac:dyDescent="0.2">
      <c r="B86" s="1298"/>
      <c r="C86" s="701" t="s">
        <v>864</v>
      </c>
      <c r="D86" s="702">
        <v>292859</v>
      </c>
      <c r="E86" s="702">
        <v>38633</v>
      </c>
      <c r="F86" s="702">
        <v>57963</v>
      </c>
      <c r="G86" s="702">
        <v>503582</v>
      </c>
      <c r="H86" s="702">
        <v>30056</v>
      </c>
      <c r="I86" s="702">
        <v>593327</v>
      </c>
      <c r="J86" s="702">
        <v>707653</v>
      </c>
      <c r="K86" s="702">
        <v>214443</v>
      </c>
      <c r="L86" s="702">
        <v>350956</v>
      </c>
      <c r="M86" s="702">
        <v>177197</v>
      </c>
      <c r="N86" s="702">
        <v>759929</v>
      </c>
      <c r="O86" s="702">
        <v>379902</v>
      </c>
      <c r="P86" s="702">
        <v>382053</v>
      </c>
      <c r="Q86" s="702">
        <v>190929</v>
      </c>
      <c r="R86" s="702">
        <v>247862</v>
      </c>
      <c r="S86" s="702">
        <v>42133</v>
      </c>
      <c r="T86" s="702">
        <v>735</v>
      </c>
      <c r="U86" s="1141">
        <v>4970212</v>
      </c>
    </row>
    <row r="87" spans="2:21" x14ac:dyDescent="0.2">
      <c r="B87" s="1296" t="s">
        <v>33</v>
      </c>
      <c r="C87" s="699" t="s">
        <v>47</v>
      </c>
      <c r="D87" s="700">
        <v>1258</v>
      </c>
      <c r="E87" s="700">
        <v>227</v>
      </c>
      <c r="F87" s="700">
        <v>640</v>
      </c>
      <c r="G87" s="700">
        <v>1889</v>
      </c>
      <c r="H87" s="700">
        <v>135</v>
      </c>
      <c r="I87" s="700">
        <v>3457</v>
      </c>
      <c r="J87" s="700">
        <v>2660</v>
      </c>
      <c r="K87" s="700">
        <v>1565</v>
      </c>
      <c r="L87" s="700">
        <v>1732</v>
      </c>
      <c r="M87" s="700">
        <v>30</v>
      </c>
      <c r="N87" s="700">
        <v>1746</v>
      </c>
      <c r="O87" s="700">
        <v>5259</v>
      </c>
      <c r="P87" s="700">
        <v>4717</v>
      </c>
      <c r="Q87" s="700">
        <v>2779</v>
      </c>
      <c r="R87" s="700">
        <v>971</v>
      </c>
      <c r="S87" s="700">
        <v>54</v>
      </c>
      <c r="T87" s="700">
        <v>0</v>
      </c>
      <c r="U87" s="1139">
        <v>29119</v>
      </c>
    </row>
    <row r="88" spans="2:21" x14ac:dyDescent="0.2">
      <c r="B88" s="1297"/>
      <c r="C88" s="699" t="s">
        <v>48</v>
      </c>
      <c r="D88" s="700">
        <v>123</v>
      </c>
      <c r="E88" s="700">
        <v>114</v>
      </c>
      <c r="F88" s="700">
        <v>2412</v>
      </c>
      <c r="G88" s="700">
        <v>3118</v>
      </c>
      <c r="H88" s="700">
        <v>202</v>
      </c>
      <c r="I88" s="700">
        <v>9742</v>
      </c>
      <c r="J88" s="700">
        <v>6124</v>
      </c>
      <c r="K88" s="700">
        <v>2143</v>
      </c>
      <c r="L88" s="700">
        <v>4076</v>
      </c>
      <c r="M88" s="700">
        <v>50</v>
      </c>
      <c r="N88" s="700">
        <v>5187</v>
      </c>
      <c r="O88" s="700">
        <v>3510</v>
      </c>
      <c r="P88" s="700">
        <v>5943</v>
      </c>
      <c r="Q88" s="700">
        <v>763</v>
      </c>
      <c r="R88" s="700">
        <v>4283</v>
      </c>
      <c r="S88" s="700">
        <v>446</v>
      </c>
      <c r="T88" s="700">
        <v>283</v>
      </c>
      <c r="U88" s="1139">
        <v>48519</v>
      </c>
    </row>
    <row r="89" spans="2:21" x14ac:dyDescent="0.2">
      <c r="B89" s="1297"/>
      <c r="C89" s="699" t="s">
        <v>49</v>
      </c>
      <c r="D89" s="700">
        <v>86</v>
      </c>
      <c r="E89" s="700">
        <v>37</v>
      </c>
      <c r="F89" s="700">
        <v>7900</v>
      </c>
      <c r="G89" s="700">
        <v>8602</v>
      </c>
      <c r="H89" s="700">
        <v>676</v>
      </c>
      <c r="I89" s="700">
        <v>21770</v>
      </c>
      <c r="J89" s="700">
        <v>7635</v>
      </c>
      <c r="K89" s="700">
        <v>4422</v>
      </c>
      <c r="L89" s="700">
        <v>10036</v>
      </c>
      <c r="M89" s="700">
        <v>436</v>
      </c>
      <c r="N89" s="700">
        <v>17176</v>
      </c>
      <c r="O89" s="700">
        <v>11511</v>
      </c>
      <c r="P89" s="700">
        <v>7428</v>
      </c>
      <c r="Q89" s="700">
        <v>6214</v>
      </c>
      <c r="R89" s="700">
        <v>3445</v>
      </c>
      <c r="S89" s="700">
        <v>450</v>
      </c>
      <c r="T89" s="700">
        <v>0</v>
      </c>
      <c r="U89" s="1139">
        <v>107824</v>
      </c>
    </row>
    <row r="90" spans="2:21" x14ac:dyDescent="0.2">
      <c r="B90" s="1297"/>
      <c r="C90" s="699" t="s">
        <v>50</v>
      </c>
      <c r="D90" s="700">
        <v>3730</v>
      </c>
      <c r="E90" s="700">
        <v>214</v>
      </c>
      <c r="F90" s="700">
        <v>4946</v>
      </c>
      <c r="G90" s="700">
        <v>4254</v>
      </c>
      <c r="H90" s="700">
        <v>523</v>
      </c>
      <c r="I90" s="700">
        <v>9034</v>
      </c>
      <c r="J90" s="700">
        <v>1818</v>
      </c>
      <c r="K90" s="700">
        <v>1632</v>
      </c>
      <c r="L90" s="700">
        <v>2739</v>
      </c>
      <c r="M90" s="700">
        <v>227</v>
      </c>
      <c r="N90" s="700">
        <v>4143</v>
      </c>
      <c r="O90" s="700">
        <v>8716</v>
      </c>
      <c r="P90" s="700">
        <v>2681</v>
      </c>
      <c r="Q90" s="700">
        <v>2928</v>
      </c>
      <c r="R90" s="700">
        <v>944</v>
      </c>
      <c r="S90" s="700">
        <v>44</v>
      </c>
      <c r="T90" s="700">
        <v>0</v>
      </c>
      <c r="U90" s="1139">
        <v>48573</v>
      </c>
    </row>
    <row r="91" spans="2:21" x14ac:dyDescent="0.2">
      <c r="B91" s="1297"/>
      <c r="C91" s="699" t="s">
        <v>51</v>
      </c>
      <c r="D91" s="700">
        <v>13600</v>
      </c>
      <c r="E91" s="700">
        <v>968</v>
      </c>
      <c r="F91" s="700">
        <v>5198</v>
      </c>
      <c r="G91" s="700">
        <v>4592</v>
      </c>
      <c r="H91" s="700">
        <v>556</v>
      </c>
      <c r="I91" s="700">
        <v>13989</v>
      </c>
      <c r="J91" s="700">
        <v>8854</v>
      </c>
      <c r="K91" s="700">
        <v>4472</v>
      </c>
      <c r="L91" s="700">
        <v>6023</v>
      </c>
      <c r="M91" s="700">
        <v>577</v>
      </c>
      <c r="N91" s="700">
        <v>11251</v>
      </c>
      <c r="O91" s="700">
        <v>14838</v>
      </c>
      <c r="P91" s="700">
        <v>11258</v>
      </c>
      <c r="Q91" s="700">
        <v>6190</v>
      </c>
      <c r="R91" s="700">
        <v>5609</v>
      </c>
      <c r="S91" s="700">
        <v>736</v>
      </c>
      <c r="T91" s="700">
        <v>78</v>
      </c>
      <c r="U91" s="1139">
        <v>108789</v>
      </c>
    </row>
    <row r="92" spans="2:21" x14ac:dyDescent="0.2">
      <c r="B92" s="1297"/>
      <c r="C92" s="699" t="s">
        <v>52</v>
      </c>
      <c r="D92" s="700">
        <v>28504</v>
      </c>
      <c r="E92" s="700">
        <v>813</v>
      </c>
      <c r="F92" s="700">
        <v>2358</v>
      </c>
      <c r="G92" s="700">
        <v>34631</v>
      </c>
      <c r="H92" s="700">
        <v>2346</v>
      </c>
      <c r="I92" s="700">
        <v>36817</v>
      </c>
      <c r="J92" s="700">
        <v>29675</v>
      </c>
      <c r="K92" s="700">
        <v>15104</v>
      </c>
      <c r="L92" s="700">
        <v>38682</v>
      </c>
      <c r="M92" s="700">
        <v>1925</v>
      </c>
      <c r="N92" s="700">
        <v>39651</v>
      </c>
      <c r="O92" s="700">
        <v>31686</v>
      </c>
      <c r="P92" s="700">
        <v>40660</v>
      </c>
      <c r="Q92" s="700">
        <v>28045</v>
      </c>
      <c r="R92" s="700">
        <v>17267</v>
      </c>
      <c r="S92" s="700">
        <v>5941</v>
      </c>
      <c r="T92" s="700">
        <v>3</v>
      </c>
      <c r="U92" s="1139">
        <v>354108</v>
      </c>
    </row>
    <row r="93" spans="2:21" x14ac:dyDescent="0.2">
      <c r="B93" s="1297"/>
      <c r="C93" s="699" t="s">
        <v>856</v>
      </c>
      <c r="D93" s="700">
        <v>50688</v>
      </c>
      <c r="E93" s="700">
        <v>33</v>
      </c>
      <c r="F93" s="700">
        <v>664</v>
      </c>
      <c r="G93" s="700">
        <v>20465</v>
      </c>
      <c r="H93" s="700">
        <v>647</v>
      </c>
      <c r="I93" s="700">
        <v>13695</v>
      </c>
      <c r="J93" s="700">
        <v>17417</v>
      </c>
      <c r="K93" s="700">
        <v>3701</v>
      </c>
      <c r="L93" s="700">
        <v>7508</v>
      </c>
      <c r="M93" s="700">
        <v>959</v>
      </c>
      <c r="N93" s="700">
        <v>19691</v>
      </c>
      <c r="O93" s="700">
        <v>16884</v>
      </c>
      <c r="P93" s="700">
        <v>9446</v>
      </c>
      <c r="Q93" s="700">
        <v>2763</v>
      </c>
      <c r="R93" s="700">
        <v>11300</v>
      </c>
      <c r="S93" s="700">
        <v>327</v>
      </c>
      <c r="T93" s="700">
        <v>0</v>
      </c>
      <c r="U93" s="1139">
        <v>176188</v>
      </c>
    </row>
    <row r="94" spans="2:21" x14ac:dyDescent="0.2">
      <c r="B94" s="1297"/>
      <c r="C94" s="699" t="s">
        <v>53</v>
      </c>
      <c r="D94" s="700">
        <v>41560</v>
      </c>
      <c r="E94" s="700">
        <v>39</v>
      </c>
      <c r="F94" s="700">
        <v>320</v>
      </c>
      <c r="G94" s="700">
        <v>20501</v>
      </c>
      <c r="H94" s="700">
        <v>881</v>
      </c>
      <c r="I94" s="700">
        <v>16506</v>
      </c>
      <c r="J94" s="700">
        <v>15986</v>
      </c>
      <c r="K94" s="700">
        <v>4566</v>
      </c>
      <c r="L94" s="700">
        <v>10646</v>
      </c>
      <c r="M94" s="700">
        <v>1306</v>
      </c>
      <c r="N94" s="700">
        <v>15089</v>
      </c>
      <c r="O94" s="700">
        <v>30840</v>
      </c>
      <c r="P94" s="700">
        <v>11619</v>
      </c>
      <c r="Q94" s="700">
        <v>1869</v>
      </c>
      <c r="R94" s="700">
        <v>4857</v>
      </c>
      <c r="S94" s="700">
        <v>352</v>
      </c>
      <c r="T94" s="700">
        <v>0</v>
      </c>
      <c r="U94" s="1139">
        <v>176937</v>
      </c>
    </row>
    <row r="95" spans="2:21" x14ac:dyDescent="0.2">
      <c r="B95" s="1297"/>
      <c r="C95" s="699" t="s">
        <v>54</v>
      </c>
      <c r="D95" s="700">
        <v>28376</v>
      </c>
      <c r="E95" s="700">
        <v>4781</v>
      </c>
      <c r="F95" s="700">
        <v>698</v>
      </c>
      <c r="G95" s="700">
        <v>40707</v>
      </c>
      <c r="H95" s="700">
        <v>2334</v>
      </c>
      <c r="I95" s="700">
        <v>43853</v>
      </c>
      <c r="J95" s="700">
        <v>29824</v>
      </c>
      <c r="K95" s="700">
        <v>9289</v>
      </c>
      <c r="L95" s="700">
        <v>27312</v>
      </c>
      <c r="M95" s="700">
        <v>2117</v>
      </c>
      <c r="N95" s="700">
        <v>38906</v>
      </c>
      <c r="O95" s="700">
        <v>54605</v>
      </c>
      <c r="P95" s="700">
        <v>30363</v>
      </c>
      <c r="Q95" s="700">
        <v>16730</v>
      </c>
      <c r="R95" s="700">
        <v>25508</v>
      </c>
      <c r="S95" s="700">
        <v>1660</v>
      </c>
      <c r="T95" s="700">
        <v>4</v>
      </c>
      <c r="U95" s="1139">
        <v>357067</v>
      </c>
    </row>
    <row r="96" spans="2:21" x14ac:dyDescent="0.2">
      <c r="B96" s="1297"/>
      <c r="C96" s="699" t="s">
        <v>857</v>
      </c>
      <c r="D96" s="700">
        <v>13077</v>
      </c>
      <c r="E96" s="700">
        <v>260</v>
      </c>
      <c r="F96" s="700">
        <v>434</v>
      </c>
      <c r="G96" s="700">
        <v>14403</v>
      </c>
      <c r="H96" s="700">
        <v>430</v>
      </c>
      <c r="I96" s="700">
        <v>28768</v>
      </c>
      <c r="J96" s="700">
        <v>15987</v>
      </c>
      <c r="K96" s="700">
        <v>5011</v>
      </c>
      <c r="L96" s="700">
        <v>8172</v>
      </c>
      <c r="M96" s="700">
        <v>399</v>
      </c>
      <c r="N96" s="700">
        <v>7422</v>
      </c>
      <c r="O96" s="700">
        <v>24738</v>
      </c>
      <c r="P96" s="700">
        <v>19889</v>
      </c>
      <c r="Q96" s="700">
        <v>2395</v>
      </c>
      <c r="R96" s="700">
        <v>4628</v>
      </c>
      <c r="S96" s="700">
        <v>845</v>
      </c>
      <c r="T96" s="700">
        <v>19</v>
      </c>
      <c r="U96" s="1139">
        <v>146877</v>
      </c>
    </row>
    <row r="97" spans="2:21" x14ac:dyDescent="0.2">
      <c r="B97" s="1297"/>
      <c r="C97" s="699" t="s">
        <v>55</v>
      </c>
      <c r="D97" s="700">
        <v>9197</v>
      </c>
      <c r="E97" s="700">
        <v>305</v>
      </c>
      <c r="F97" s="700">
        <v>140</v>
      </c>
      <c r="G97" s="700">
        <v>5837</v>
      </c>
      <c r="H97" s="700">
        <v>314</v>
      </c>
      <c r="I97" s="700">
        <v>5586</v>
      </c>
      <c r="J97" s="700">
        <v>3973</v>
      </c>
      <c r="K97" s="700">
        <v>1873</v>
      </c>
      <c r="L97" s="700">
        <v>3441</v>
      </c>
      <c r="M97" s="700">
        <v>94</v>
      </c>
      <c r="N97" s="700">
        <v>2904</v>
      </c>
      <c r="O97" s="700">
        <v>11409</v>
      </c>
      <c r="P97" s="700">
        <v>5755</v>
      </c>
      <c r="Q97" s="700">
        <v>1067</v>
      </c>
      <c r="R97" s="700">
        <v>3431</v>
      </c>
      <c r="S97" s="700">
        <v>104</v>
      </c>
      <c r="T97" s="700">
        <v>0</v>
      </c>
      <c r="U97" s="1139">
        <v>55430</v>
      </c>
    </row>
    <row r="98" spans="2:21" x14ac:dyDescent="0.2">
      <c r="B98" s="1297"/>
      <c r="C98" s="699" t="s">
        <v>56</v>
      </c>
      <c r="D98" s="700">
        <v>12185</v>
      </c>
      <c r="E98" s="700">
        <v>21475</v>
      </c>
      <c r="F98" s="700">
        <v>355</v>
      </c>
      <c r="G98" s="700">
        <v>21503</v>
      </c>
      <c r="H98" s="700">
        <v>1622</v>
      </c>
      <c r="I98" s="700">
        <v>14813</v>
      </c>
      <c r="J98" s="700">
        <v>17253</v>
      </c>
      <c r="K98" s="700">
        <v>6741</v>
      </c>
      <c r="L98" s="700">
        <v>12338</v>
      </c>
      <c r="M98" s="700">
        <v>884</v>
      </c>
      <c r="N98" s="700">
        <v>14406</v>
      </c>
      <c r="O98" s="700">
        <v>19826</v>
      </c>
      <c r="P98" s="700">
        <v>12084</v>
      </c>
      <c r="Q98" s="700">
        <v>3265</v>
      </c>
      <c r="R98" s="700">
        <v>7320</v>
      </c>
      <c r="S98" s="700">
        <v>357</v>
      </c>
      <c r="T98" s="700">
        <v>0</v>
      </c>
      <c r="U98" s="1139">
        <v>166427</v>
      </c>
    </row>
    <row r="99" spans="2:21" x14ac:dyDescent="0.2">
      <c r="B99" s="1297"/>
      <c r="C99" s="699" t="s">
        <v>858</v>
      </c>
      <c r="D99" s="700">
        <v>383</v>
      </c>
      <c r="E99" s="700">
        <v>1306</v>
      </c>
      <c r="F99" s="700">
        <v>726</v>
      </c>
      <c r="G99" s="700">
        <v>360</v>
      </c>
      <c r="H99" s="700">
        <v>245</v>
      </c>
      <c r="I99" s="700">
        <v>1632</v>
      </c>
      <c r="J99" s="700">
        <v>1323</v>
      </c>
      <c r="K99" s="700">
        <v>564</v>
      </c>
      <c r="L99" s="700">
        <v>675</v>
      </c>
      <c r="M99" s="700">
        <v>8</v>
      </c>
      <c r="N99" s="700">
        <v>1194</v>
      </c>
      <c r="O99" s="700">
        <v>3465</v>
      </c>
      <c r="P99" s="700">
        <v>1503</v>
      </c>
      <c r="Q99" s="700">
        <v>2157</v>
      </c>
      <c r="R99" s="700">
        <v>403</v>
      </c>
      <c r="S99" s="700">
        <v>4</v>
      </c>
      <c r="T99" s="700">
        <v>16</v>
      </c>
      <c r="U99" s="1139">
        <v>15964</v>
      </c>
    </row>
    <row r="100" spans="2:21" x14ac:dyDescent="0.2">
      <c r="B100" s="1297"/>
      <c r="C100" s="699" t="s">
        <v>57</v>
      </c>
      <c r="D100" s="700">
        <v>1136</v>
      </c>
      <c r="E100" s="700">
        <v>1415</v>
      </c>
      <c r="F100" s="700">
        <v>435</v>
      </c>
      <c r="G100" s="700">
        <v>5324</v>
      </c>
      <c r="H100" s="700">
        <v>145</v>
      </c>
      <c r="I100" s="700">
        <v>2803</v>
      </c>
      <c r="J100" s="700">
        <v>4802</v>
      </c>
      <c r="K100" s="700">
        <v>2161</v>
      </c>
      <c r="L100" s="700">
        <v>3158</v>
      </c>
      <c r="M100" s="700">
        <v>165</v>
      </c>
      <c r="N100" s="700">
        <v>3010</v>
      </c>
      <c r="O100" s="700">
        <v>1284</v>
      </c>
      <c r="P100" s="700">
        <v>2361</v>
      </c>
      <c r="Q100" s="700">
        <v>770</v>
      </c>
      <c r="R100" s="700">
        <v>3591</v>
      </c>
      <c r="S100" s="700">
        <v>2</v>
      </c>
      <c r="T100" s="700">
        <v>4</v>
      </c>
      <c r="U100" s="1139">
        <v>32566</v>
      </c>
    </row>
    <row r="101" spans="2:21" x14ac:dyDescent="0.2">
      <c r="B101" s="1297"/>
      <c r="C101" s="699" t="s">
        <v>58</v>
      </c>
      <c r="D101" s="700">
        <v>89662</v>
      </c>
      <c r="E101" s="700">
        <v>6482</v>
      </c>
      <c r="F101" s="700">
        <v>30635</v>
      </c>
      <c r="G101" s="700">
        <v>315975</v>
      </c>
      <c r="H101" s="700">
        <v>18939</v>
      </c>
      <c r="I101" s="700">
        <v>368434</v>
      </c>
      <c r="J101" s="700">
        <v>543726</v>
      </c>
      <c r="K101" s="700">
        <v>152043</v>
      </c>
      <c r="L101" s="700">
        <v>215263</v>
      </c>
      <c r="M101" s="700">
        <v>168286</v>
      </c>
      <c r="N101" s="700">
        <v>583854</v>
      </c>
      <c r="O101" s="700">
        <v>146558</v>
      </c>
      <c r="P101" s="700">
        <v>222680</v>
      </c>
      <c r="Q101" s="700">
        <v>113829</v>
      </c>
      <c r="R101" s="700">
        <v>155628</v>
      </c>
      <c r="S101" s="700">
        <v>31647</v>
      </c>
      <c r="T101" s="700">
        <v>313</v>
      </c>
      <c r="U101" s="1139">
        <v>3163954</v>
      </c>
    </row>
    <row r="102" spans="2:21" x14ac:dyDescent="0.2">
      <c r="B102" s="1298"/>
      <c r="C102" s="701" t="s">
        <v>864</v>
      </c>
      <c r="D102" s="702">
        <v>293565</v>
      </c>
      <c r="E102" s="702">
        <v>38469</v>
      </c>
      <c r="F102" s="702">
        <v>57861</v>
      </c>
      <c r="G102" s="702">
        <v>502161</v>
      </c>
      <c r="H102" s="702">
        <v>29995</v>
      </c>
      <c r="I102" s="702">
        <v>590899</v>
      </c>
      <c r="J102" s="702">
        <v>707057</v>
      </c>
      <c r="K102" s="702">
        <v>215287</v>
      </c>
      <c r="L102" s="702">
        <v>351801</v>
      </c>
      <c r="M102" s="702">
        <v>177463</v>
      </c>
      <c r="N102" s="702">
        <v>765630</v>
      </c>
      <c r="O102" s="702">
        <v>385129</v>
      </c>
      <c r="P102" s="702">
        <v>388387</v>
      </c>
      <c r="Q102" s="702">
        <v>191764</v>
      </c>
      <c r="R102" s="702">
        <v>249185</v>
      </c>
      <c r="S102" s="702">
        <v>42969</v>
      </c>
      <c r="T102" s="702">
        <v>720</v>
      </c>
      <c r="U102" s="1141">
        <v>4988342</v>
      </c>
    </row>
    <row r="103" spans="2:21" x14ac:dyDescent="0.2">
      <c r="B103" s="1296" t="s">
        <v>34</v>
      </c>
      <c r="C103" s="699" t="s">
        <v>47</v>
      </c>
      <c r="D103" s="700">
        <v>1262</v>
      </c>
      <c r="E103" s="700">
        <v>225</v>
      </c>
      <c r="F103" s="700">
        <v>641</v>
      </c>
      <c r="G103" s="700">
        <v>1879</v>
      </c>
      <c r="H103" s="700">
        <v>139</v>
      </c>
      <c r="I103" s="700">
        <v>3036</v>
      </c>
      <c r="J103" s="700">
        <v>2673</v>
      </c>
      <c r="K103" s="700">
        <v>1560</v>
      </c>
      <c r="L103" s="700">
        <v>1711</v>
      </c>
      <c r="M103" s="700">
        <v>30</v>
      </c>
      <c r="N103" s="700">
        <v>1728</v>
      </c>
      <c r="O103" s="700">
        <v>5258</v>
      </c>
      <c r="P103" s="700">
        <v>4618</v>
      </c>
      <c r="Q103" s="700">
        <v>2544</v>
      </c>
      <c r="R103" s="700">
        <v>1662</v>
      </c>
      <c r="S103" s="700">
        <v>55</v>
      </c>
      <c r="T103" s="700">
        <v>0</v>
      </c>
      <c r="U103" s="1139">
        <v>29021</v>
      </c>
    </row>
    <row r="104" spans="2:21" x14ac:dyDescent="0.2">
      <c r="B104" s="1297"/>
      <c r="C104" s="699" t="s">
        <v>48</v>
      </c>
      <c r="D104" s="700">
        <v>122</v>
      </c>
      <c r="E104" s="700">
        <v>102</v>
      </c>
      <c r="F104" s="700">
        <v>2399</v>
      </c>
      <c r="G104" s="700">
        <v>2917</v>
      </c>
      <c r="H104" s="700">
        <v>199</v>
      </c>
      <c r="I104" s="700">
        <v>9731</v>
      </c>
      <c r="J104" s="700">
        <v>6280</v>
      </c>
      <c r="K104" s="700">
        <v>2090</v>
      </c>
      <c r="L104" s="700">
        <v>4103</v>
      </c>
      <c r="M104" s="700">
        <v>51</v>
      </c>
      <c r="N104" s="700">
        <v>5448</v>
      </c>
      <c r="O104" s="700">
        <v>3466</v>
      </c>
      <c r="P104" s="700">
        <v>5937</v>
      </c>
      <c r="Q104" s="700">
        <v>759</v>
      </c>
      <c r="R104" s="700">
        <v>4245</v>
      </c>
      <c r="S104" s="700">
        <v>463</v>
      </c>
      <c r="T104" s="700">
        <v>270</v>
      </c>
      <c r="U104" s="1139">
        <v>48582</v>
      </c>
    </row>
    <row r="105" spans="2:21" x14ac:dyDescent="0.2">
      <c r="B105" s="1297"/>
      <c r="C105" s="699" t="s">
        <v>49</v>
      </c>
      <c r="D105" s="700">
        <v>95</v>
      </c>
      <c r="E105" s="700">
        <v>49</v>
      </c>
      <c r="F105" s="700">
        <v>8584</v>
      </c>
      <c r="G105" s="700">
        <v>8555</v>
      </c>
      <c r="H105" s="700">
        <v>677</v>
      </c>
      <c r="I105" s="700">
        <v>22261</v>
      </c>
      <c r="J105" s="700">
        <v>7700</v>
      </c>
      <c r="K105" s="700">
        <v>4542</v>
      </c>
      <c r="L105" s="700">
        <v>10168</v>
      </c>
      <c r="M105" s="700">
        <v>367</v>
      </c>
      <c r="N105" s="700">
        <v>17664</v>
      </c>
      <c r="O105" s="700">
        <v>11489</v>
      </c>
      <c r="P105" s="700">
        <v>7455</v>
      </c>
      <c r="Q105" s="700">
        <v>6186</v>
      </c>
      <c r="R105" s="700">
        <v>3427</v>
      </c>
      <c r="S105" s="700">
        <v>484</v>
      </c>
      <c r="T105" s="700">
        <v>0</v>
      </c>
      <c r="U105" s="1139">
        <v>109703</v>
      </c>
    </row>
    <row r="106" spans="2:21" x14ac:dyDescent="0.2">
      <c r="B106" s="1297"/>
      <c r="C106" s="699" t="s">
        <v>50</v>
      </c>
      <c r="D106" s="700">
        <v>3847</v>
      </c>
      <c r="E106" s="700">
        <v>221</v>
      </c>
      <c r="F106" s="700">
        <v>5051</v>
      </c>
      <c r="G106" s="700">
        <v>4316</v>
      </c>
      <c r="H106" s="700">
        <v>535</v>
      </c>
      <c r="I106" s="700">
        <v>9150</v>
      </c>
      <c r="J106" s="700">
        <v>1824</v>
      </c>
      <c r="K106" s="700">
        <v>1701</v>
      </c>
      <c r="L106" s="700">
        <v>2671</v>
      </c>
      <c r="M106" s="700">
        <v>230</v>
      </c>
      <c r="N106" s="700">
        <v>3957</v>
      </c>
      <c r="O106" s="700">
        <v>8691</v>
      </c>
      <c r="P106" s="700">
        <v>2630</v>
      </c>
      <c r="Q106" s="700">
        <v>2944</v>
      </c>
      <c r="R106" s="700">
        <v>984</v>
      </c>
      <c r="S106" s="700">
        <v>46</v>
      </c>
      <c r="T106" s="700">
        <v>0</v>
      </c>
      <c r="U106" s="1139">
        <v>48798</v>
      </c>
    </row>
    <row r="107" spans="2:21" x14ac:dyDescent="0.2">
      <c r="B107" s="1297"/>
      <c r="C107" s="699" t="s">
        <v>51</v>
      </c>
      <c r="D107" s="700">
        <v>13569</v>
      </c>
      <c r="E107" s="700">
        <v>929</v>
      </c>
      <c r="F107" s="700">
        <v>5214</v>
      </c>
      <c r="G107" s="700">
        <v>4786</v>
      </c>
      <c r="H107" s="700">
        <v>554</v>
      </c>
      <c r="I107" s="700">
        <v>14196</v>
      </c>
      <c r="J107" s="700">
        <v>8694</v>
      </c>
      <c r="K107" s="700">
        <v>4485</v>
      </c>
      <c r="L107" s="700">
        <v>5573</v>
      </c>
      <c r="M107" s="700">
        <v>580</v>
      </c>
      <c r="N107" s="700">
        <v>11645</v>
      </c>
      <c r="O107" s="700">
        <v>14822</v>
      </c>
      <c r="P107" s="700">
        <v>11103</v>
      </c>
      <c r="Q107" s="700">
        <v>6283</v>
      </c>
      <c r="R107" s="700">
        <v>5538</v>
      </c>
      <c r="S107" s="700">
        <v>762</v>
      </c>
      <c r="T107" s="700">
        <v>80</v>
      </c>
      <c r="U107" s="1139">
        <v>108813</v>
      </c>
    </row>
    <row r="108" spans="2:21" x14ac:dyDescent="0.2">
      <c r="B108" s="1297"/>
      <c r="C108" s="699" t="s">
        <v>52</v>
      </c>
      <c r="D108" s="700">
        <v>29923</v>
      </c>
      <c r="E108" s="700">
        <v>789</v>
      </c>
      <c r="F108" s="700">
        <v>2354</v>
      </c>
      <c r="G108" s="700">
        <v>33323</v>
      </c>
      <c r="H108" s="700">
        <v>2364</v>
      </c>
      <c r="I108" s="700">
        <v>38887</v>
      </c>
      <c r="J108" s="700">
        <v>29652</v>
      </c>
      <c r="K108" s="700">
        <v>15028</v>
      </c>
      <c r="L108" s="700">
        <v>37571</v>
      </c>
      <c r="M108" s="700">
        <v>1918</v>
      </c>
      <c r="N108" s="700">
        <v>40884</v>
      </c>
      <c r="O108" s="700">
        <v>33368</v>
      </c>
      <c r="P108" s="700">
        <v>37833</v>
      </c>
      <c r="Q108" s="700">
        <v>28216</v>
      </c>
      <c r="R108" s="700">
        <v>17511</v>
      </c>
      <c r="S108" s="700">
        <v>5977</v>
      </c>
      <c r="T108" s="700">
        <v>3</v>
      </c>
      <c r="U108" s="1139">
        <v>355601</v>
      </c>
    </row>
    <row r="109" spans="2:21" x14ac:dyDescent="0.2">
      <c r="B109" s="1297"/>
      <c r="C109" s="699" t="s">
        <v>856</v>
      </c>
      <c r="D109" s="700">
        <v>53521</v>
      </c>
      <c r="E109" s="700">
        <v>41</v>
      </c>
      <c r="F109" s="700">
        <v>682</v>
      </c>
      <c r="G109" s="700">
        <v>20018</v>
      </c>
      <c r="H109" s="700">
        <v>696</v>
      </c>
      <c r="I109" s="700">
        <v>13709</v>
      </c>
      <c r="J109" s="700">
        <v>17983</v>
      </c>
      <c r="K109" s="700">
        <v>4082</v>
      </c>
      <c r="L109" s="700">
        <v>7417</v>
      </c>
      <c r="M109" s="700">
        <v>927</v>
      </c>
      <c r="N109" s="700">
        <v>19841</v>
      </c>
      <c r="O109" s="700">
        <v>16839</v>
      </c>
      <c r="P109" s="700">
        <v>9488</v>
      </c>
      <c r="Q109" s="700">
        <v>2777</v>
      </c>
      <c r="R109" s="700">
        <v>10894</v>
      </c>
      <c r="S109" s="700">
        <v>318</v>
      </c>
      <c r="T109" s="700">
        <v>0</v>
      </c>
      <c r="U109" s="1139">
        <v>179233</v>
      </c>
    </row>
    <row r="110" spans="2:21" x14ac:dyDescent="0.2">
      <c r="B110" s="1297"/>
      <c r="C110" s="699" t="s">
        <v>53</v>
      </c>
      <c r="D110" s="700">
        <v>42717</v>
      </c>
      <c r="E110" s="700">
        <v>41</v>
      </c>
      <c r="F110" s="700">
        <v>326</v>
      </c>
      <c r="G110" s="700">
        <v>20202</v>
      </c>
      <c r="H110" s="700">
        <v>915</v>
      </c>
      <c r="I110" s="700">
        <v>16677</v>
      </c>
      <c r="J110" s="700">
        <v>15269</v>
      </c>
      <c r="K110" s="700">
        <v>4590</v>
      </c>
      <c r="L110" s="700">
        <v>10682</v>
      </c>
      <c r="M110" s="700">
        <v>1314</v>
      </c>
      <c r="N110" s="700">
        <v>14906</v>
      </c>
      <c r="O110" s="700">
        <v>30708</v>
      </c>
      <c r="P110" s="700">
        <v>11436</v>
      </c>
      <c r="Q110" s="700">
        <v>1897</v>
      </c>
      <c r="R110" s="700">
        <v>5103</v>
      </c>
      <c r="S110" s="700">
        <v>364</v>
      </c>
      <c r="T110" s="700">
        <v>0</v>
      </c>
      <c r="U110" s="1139">
        <v>177147</v>
      </c>
    </row>
    <row r="111" spans="2:21" x14ac:dyDescent="0.2">
      <c r="B111" s="1297"/>
      <c r="C111" s="699" t="s">
        <v>54</v>
      </c>
      <c r="D111" s="700">
        <v>28480</v>
      </c>
      <c r="E111" s="700">
        <v>4422</v>
      </c>
      <c r="F111" s="700">
        <v>702</v>
      </c>
      <c r="G111" s="700">
        <v>40827</v>
      </c>
      <c r="H111" s="700">
        <v>2351</v>
      </c>
      <c r="I111" s="700">
        <v>44095</v>
      </c>
      <c r="J111" s="700">
        <v>30181</v>
      </c>
      <c r="K111" s="700">
        <v>9543</v>
      </c>
      <c r="L111" s="700">
        <v>27664</v>
      </c>
      <c r="M111" s="700">
        <v>2126</v>
      </c>
      <c r="N111" s="700">
        <v>40542</v>
      </c>
      <c r="O111" s="700">
        <v>52099</v>
      </c>
      <c r="P111" s="700">
        <v>30569</v>
      </c>
      <c r="Q111" s="700">
        <v>12800</v>
      </c>
      <c r="R111" s="700">
        <v>25792</v>
      </c>
      <c r="S111" s="700">
        <v>1739</v>
      </c>
      <c r="T111" s="700">
        <v>4</v>
      </c>
      <c r="U111" s="1139">
        <v>353936</v>
      </c>
    </row>
    <row r="112" spans="2:21" x14ac:dyDescent="0.2">
      <c r="B112" s="1297"/>
      <c r="C112" s="699" t="s">
        <v>857</v>
      </c>
      <c r="D112" s="700">
        <v>13298</v>
      </c>
      <c r="E112" s="700">
        <v>265</v>
      </c>
      <c r="F112" s="700">
        <v>435</v>
      </c>
      <c r="G112" s="700">
        <v>13915</v>
      </c>
      <c r="H112" s="700">
        <v>442</v>
      </c>
      <c r="I112" s="700">
        <v>28818</v>
      </c>
      <c r="J112" s="700">
        <v>16094</v>
      </c>
      <c r="K112" s="700">
        <v>5134</v>
      </c>
      <c r="L112" s="700">
        <v>7994</v>
      </c>
      <c r="M112" s="700">
        <v>383</v>
      </c>
      <c r="N112" s="700">
        <v>7693</v>
      </c>
      <c r="O112" s="700">
        <v>24202</v>
      </c>
      <c r="P112" s="700">
        <v>20009</v>
      </c>
      <c r="Q112" s="700">
        <v>2446</v>
      </c>
      <c r="R112" s="700">
        <v>4654</v>
      </c>
      <c r="S112" s="700">
        <v>862</v>
      </c>
      <c r="T112" s="700">
        <v>18</v>
      </c>
      <c r="U112" s="1139">
        <v>146662</v>
      </c>
    </row>
    <row r="113" spans="2:21" x14ac:dyDescent="0.2">
      <c r="B113" s="1297"/>
      <c r="C113" s="699" t="s">
        <v>55</v>
      </c>
      <c r="D113" s="700">
        <v>9316</v>
      </c>
      <c r="E113" s="700">
        <v>304</v>
      </c>
      <c r="F113" s="700">
        <v>141</v>
      </c>
      <c r="G113" s="700">
        <v>5752</v>
      </c>
      <c r="H113" s="700">
        <v>320</v>
      </c>
      <c r="I113" s="700">
        <v>5440</v>
      </c>
      <c r="J113" s="700">
        <v>3973</v>
      </c>
      <c r="K113" s="700">
        <v>1898</v>
      </c>
      <c r="L113" s="700">
        <v>3329</v>
      </c>
      <c r="M113" s="700">
        <v>94</v>
      </c>
      <c r="N113" s="700">
        <v>3000</v>
      </c>
      <c r="O113" s="700">
        <v>8382</v>
      </c>
      <c r="P113" s="700">
        <v>5713</v>
      </c>
      <c r="Q113" s="700">
        <v>1087</v>
      </c>
      <c r="R113" s="700">
        <v>3451</v>
      </c>
      <c r="S113" s="700">
        <v>103</v>
      </c>
      <c r="T113" s="700">
        <v>0</v>
      </c>
      <c r="U113" s="1139">
        <v>52303</v>
      </c>
    </row>
    <row r="114" spans="2:21" x14ac:dyDescent="0.2">
      <c r="B114" s="1297"/>
      <c r="C114" s="699" t="s">
        <v>56</v>
      </c>
      <c r="D114" s="700">
        <v>12357</v>
      </c>
      <c r="E114" s="700">
        <v>20941</v>
      </c>
      <c r="F114" s="700">
        <v>338</v>
      </c>
      <c r="G114" s="700">
        <v>21382</v>
      </c>
      <c r="H114" s="700">
        <v>1619</v>
      </c>
      <c r="I114" s="700">
        <v>14771</v>
      </c>
      <c r="J114" s="700">
        <v>17317</v>
      </c>
      <c r="K114" s="700">
        <v>6538</v>
      </c>
      <c r="L114" s="700">
        <v>12374</v>
      </c>
      <c r="M114" s="700">
        <v>887</v>
      </c>
      <c r="N114" s="700">
        <v>14368</v>
      </c>
      <c r="O114" s="700">
        <v>19343</v>
      </c>
      <c r="P114" s="700">
        <v>11976</v>
      </c>
      <c r="Q114" s="700">
        <v>3303</v>
      </c>
      <c r="R114" s="700">
        <v>7198</v>
      </c>
      <c r="S114" s="700">
        <v>361</v>
      </c>
      <c r="T114" s="700">
        <v>0</v>
      </c>
      <c r="U114" s="1139">
        <v>165073</v>
      </c>
    </row>
    <row r="115" spans="2:21" x14ac:dyDescent="0.2">
      <c r="B115" s="1297"/>
      <c r="C115" s="699" t="s">
        <v>858</v>
      </c>
      <c r="D115" s="700">
        <v>408</v>
      </c>
      <c r="E115" s="700">
        <v>1375</v>
      </c>
      <c r="F115" s="700">
        <v>728</v>
      </c>
      <c r="G115" s="700">
        <v>371</v>
      </c>
      <c r="H115" s="700">
        <v>279</v>
      </c>
      <c r="I115" s="700">
        <v>1586</v>
      </c>
      <c r="J115" s="700">
        <v>1349</v>
      </c>
      <c r="K115" s="700">
        <v>575</v>
      </c>
      <c r="L115" s="700">
        <v>687</v>
      </c>
      <c r="M115" s="700">
        <v>9</v>
      </c>
      <c r="N115" s="700">
        <v>1126</v>
      </c>
      <c r="O115" s="700">
        <v>3513</v>
      </c>
      <c r="P115" s="700">
        <v>1543</v>
      </c>
      <c r="Q115" s="700">
        <v>2187</v>
      </c>
      <c r="R115" s="700">
        <v>399</v>
      </c>
      <c r="S115" s="700">
        <v>4</v>
      </c>
      <c r="T115" s="700">
        <v>16</v>
      </c>
      <c r="U115" s="1139">
        <v>16155</v>
      </c>
    </row>
    <row r="116" spans="2:21" x14ac:dyDescent="0.2">
      <c r="B116" s="1297"/>
      <c r="C116" s="699" t="s">
        <v>57</v>
      </c>
      <c r="D116" s="700">
        <v>1130</v>
      </c>
      <c r="E116" s="700">
        <v>1441</v>
      </c>
      <c r="F116" s="700">
        <v>421</v>
      </c>
      <c r="G116" s="700">
        <v>5161</v>
      </c>
      <c r="H116" s="700">
        <v>143</v>
      </c>
      <c r="I116" s="700">
        <v>2862</v>
      </c>
      <c r="J116" s="700">
        <v>4632</v>
      </c>
      <c r="K116" s="700">
        <v>2181</v>
      </c>
      <c r="L116" s="700">
        <v>3083</v>
      </c>
      <c r="M116" s="700">
        <v>168</v>
      </c>
      <c r="N116" s="700">
        <v>3024</v>
      </c>
      <c r="O116" s="700">
        <v>1310</v>
      </c>
      <c r="P116" s="700">
        <v>2320</v>
      </c>
      <c r="Q116" s="700">
        <v>772</v>
      </c>
      <c r="R116" s="700">
        <v>3599</v>
      </c>
      <c r="S116" s="700">
        <v>2</v>
      </c>
      <c r="T116" s="700">
        <v>4</v>
      </c>
      <c r="U116" s="1139">
        <v>32253</v>
      </c>
    </row>
    <row r="117" spans="2:21" x14ac:dyDescent="0.2">
      <c r="B117" s="1297"/>
      <c r="C117" s="699" t="s">
        <v>58</v>
      </c>
      <c r="D117" s="700">
        <v>88760</v>
      </c>
      <c r="E117" s="700">
        <v>6384</v>
      </c>
      <c r="F117" s="700">
        <v>31424</v>
      </c>
      <c r="G117" s="700">
        <v>316321</v>
      </c>
      <c r="H117" s="700">
        <v>18755</v>
      </c>
      <c r="I117" s="700">
        <v>365831</v>
      </c>
      <c r="J117" s="700">
        <v>543065</v>
      </c>
      <c r="K117" s="700">
        <v>152800</v>
      </c>
      <c r="L117" s="700">
        <v>215308</v>
      </c>
      <c r="M117" s="700">
        <v>170357</v>
      </c>
      <c r="N117" s="700">
        <v>591400</v>
      </c>
      <c r="O117" s="700">
        <v>142651</v>
      </c>
      <c r="P117" s="700">
        <v>221836</v>
      </c>
      <c r="Q117" s="700">
        <v>106992</v>
      </c>
      <c r="R117" s="700">
        <v>156741</v>
      </c>
      <c r="S117" s="700">
        <v>31842</v>
      </c>
      <c r="T117" s="700">
        <v>308</v>
      </c>
      <c r="U117" s="1139">
        <v>3160775</v>
      </c>
    </row>
    <row r="118" spans="2:21" x14ac:dyDescent="0.2">
      <c r="B118" s="1298"/>
      <c r="C118" s="701" t="s">
        <v>864</v>
      </c>
      <c r="D118" s="702">
        <v>298805</v>
      </c>
      <c r="E118" s="702">
        <v>37529</v>
      </c>
      <c r="F118" s="702">
        <v>59440</v>
      </c>
      <c r="G118" s="702">
        <v>499725</v>
      </c>
      <c r="H118" s="702">
        <v>29988</v>
      </c>
      <c r="I118" s="702">
        <v>591050</v>
      </c>
      <c r="J118" s="702">
        <v>706686</v>
      </c>
      <c r="K118" s="702">
        <v>216747</v>
      </c>
      <c r="L118" s="702">
        <v>350335</v>
      </c>
      <c r="M118" s="702">
        <v>179441</v>
      </c>
      <c r="N118" s="702">
        <v>777226</v>
      </c>
      <c r="O118" s="702">
        <v>376141</v>
      </c>
      <c r="P118" s="702">
        <v>384466</v>
      </c>
      <c r="Q118" s="702">
        <v>181193</v>
      </c>
      <c r="R118" s="702">
        <v>251198</v>
      </c>
      <c r="S118" s="702">
        <v>43382</v>
      </c>
      <c r="T118" s="702">
        <v>703</v>
      </c>
      <c r="U118" s="1141">
        <v>4984055</v>
      </c>
    </row>
    <row r="119" spans="2:21" x14ac:dyDescent="0.2">
      <c r="B119" s="1296" t="s">
        <v>35</v>
      </c>
      <c r="C119" s="699" t="s">
        <v>47</v>
      </c>
      <c r="D119" s="700">
        <v>1281</v>
      </c>
      <c r="E119" s="700">
        <v>236</v>
      </c>
      <c r="F119" s="700">
        <v>650</v>
      </c>
      <c r="G119" s="700">
        <v>1837</v>
      </c>
      <c r="H119" s="700">
        <v>140</v>
      </c>
      <c r="I119" s="700">
        <v>2857</v>
      </c>
      <c r="J119" s="700">
        <v>2711</v>
      </c>
      <c r="K119" s="700">
        <v>1565</v>
      </c>
      <c r="L119" s="700">
        <v>1723</v>
      </c>
      <c r="M119" s="700">
        <v>29</v>
      </c>
      <c r="N119" s="700">
        <v>1763</v>
      </c>
      <c r="O119" s="700">
        <v>5233</v>
      </c>
      <c r="P119" s="700">
        <v>4589</v>
      </c>
      <c r="Q119" s="700">
        <v>2507</v>
      </c>
      <c r="R119" s="700">
        <v>1674</v>
      </c>
      <c r="S119" s="700">
        <v>56</v>
      </c>
      <c r="T119" s="700">
        <v>0</v>
      </c>
      <c r="U119" s="1139">
        <v>28851</v>
      </c>
    </row>
    <row r="120" spans="2:21" x14ac:dyDescent="0.2">
      <c r="B120" s="1297"/>
      <c r="C120" s="699" t="s">
        <v>48</v>
      </c>
      <c r="D120" s="700">
        <v>106</v>
      </c>
      <c r="E120" s="700">
        <v>102</v>
      </c>
      <c r="F120" s="700">
        <v>2416</v>
      </c>
      <c r="G120" s="700">
        <v>2890</v>
      </c>
      <c r="H120" s="700">
        <v>196</v>
      </c>
      <c r="I120" s="700">
        <v>9683</v>
      </c>
      <c r="J120" s="700">
        <v>6367</v>
      </c>
      <c r="K120" s="700">
        <v>2200</v>
      </c>
      <c r="L120" s="700">
        <v>4070</v>
      </c>
      <c r="M120" s="700">
        <v>49</v>
      </c>
      <c r="N120" s="700">
        <v>5367</v>
      </c>
      <c r="O120" s="700">
        <v>3518</v>
      </c>
      <c r="P120" s="700">
        <v>5987</v>
      </c>
      <c r="Q120" s="700">
        <v>745</v>
      </c>
      <c r="R120" s="700">
        <v>4269</v>
      </c>
      <c r="S120" s="700">
        <v>493</v>
      </c>
      <c r="T120" s="700">
        <v>272</v>
      </c>
      <c r="U120" s="1139">
        <v>48730</v>
      </c>
    </row>
    <row r="121" spans="2:21" x14ac:dyDescent="0.2">
      <c r="B121" s="1297"/>
      <c r="C121" s="699" t="s">
        <v>49</v>
      </c>
      <c r="D121" s="700">
        <v>96</v>
      </c>
      <c r="E121" s="700">
        <v>54</v>
      </c>
      <c r="F121" s="700">
        <v>8547</v>
      </c>
      <c r="G121" s="700">
        <v>8503</v>
      </c>
      <c r="H121" s="700">
        <v>1548</v>
      </c>
      <c r="I121" s="700">
        <v>23049</v>
      </c>
      <c r="J121" s="700">
        <v>7540</v>
      </c>
      <c r="K121" s="700">
        <v>4673</v>
      </c>
      <c r="L121" s="700">
        <v>10183</v>
      </c>
      <c r="M121" s="700">
        <v>325</v>
      </c>
      <c r="N121" s="700">
        <v>17394</v>
      </c>
      <c r="O121" s="700">
        <v>11467</v>
      </c>
      <c r="P121" s="700">
        <v>7492</v>
      </c>
      <c r="Q121" s="700">
        <v>6327</v>
      </c>
      <c r="R121" s="700">
        <v>3397</v>
      </c>
      <c r="S121" s="700">
        <v>491</v>
      </c>
      <c r="T121" s="700">
        <v>0</v>
      </c>
      <c r="U121" s="1139">
        <v>111086</v>
      </c>
    </row>
    <row r="122" spans="2:21" x14ac:dyDescent="0.2">
      <c r="B122" s="1297"/>
      <c r="C122" s="699" t="s">
        <v>50</v>
      </c>
      <c r="D122" s="700">
        <v>3149</v>
      </c>
      <c r="E122" s="700">
        <v>221</v>
      </c>
      <c r="F122" s="700">
        <v>5097</v>
      </c>
      <c r="G122" s="700">
        <v>4158</v>
      </c>
      <c r="H122" s="700">
        <v>531</v>
      </c>
      <c r="I122" s="700">
        <v>9854</v>
      </c>
      <c r="J122" s="700">
        <v>1769</v>
      </c>
      <c r="K122" s="700">
        <v>1810</v>
      </c>
      <c r="L122" s="700">
        <v>2714</v>
      </c>
      <c r="M122" s="700">
        <v>218</v>
      </c>
      <c r="N122" s="700">
        <v>3962</v>
      </c>
      <c r="O122" s="700">
        <v>8360</v>
      </c>
      <c r="P122" s="700">
        <v>2640</v>
      </c>
      <c r="Q122" s="700">
        <v>2976</v>
      </c>
      <c r="R122" s="700">
        <v>987</v>
      </c>
      <c r="S122" s="700">
        <v>45</v>
      </c>
      <c r="T122" s="700">
        <v>0</v>
      </c>
      <c r="U122" s="1139">
        <v>48491</v>
      </c>
    </row>
    <row r="123" spans="2:21" x14ac:dyDescent="0.2">
      <c r="B123" s="1297"/>
      <c r="C123" s="699" t="s">
        <v>51</v>
      </c>
      <c r="D123" s="700">
        <v>13673</v>
      </c>
      <c r="E123" s="700">
        <v>909</v>
      </c>
      <c r="F123" s="700">
        <v>5236</v>
      </c>
      <c r="G123" s="700">
        <v>4630</v>
      </c>
      <c r="H123" s="700">
        <v>554</v>
      </c>
      <c r="I123" s="700">
        <v>14153</v>
      </c>
      <c r="J123" s="700">
        <v>8653</v>
      </c>
      <c r="K123" s="700">
        <v>4461</v>
      </c>
      <c r="L123" s="700">
        <v>5553</v>
      </c>
      <c r="M123" s="700">
        <v>575</v>
      </c>
      <c r="N123" s="700">
        <v>11744</v>
      </c>
      <c r="O123" s="700">
        <v>14796</v>
      </c>
      <c r="P123" s="700">
        <v>11205</v>
      </c>
      <c r="Q123" s="700">
        <v>6304</v>
      </c>
      <c r="R123" s="700">
        <v>5601</v>
      </c>
      <c r="S123" s="700">
        <v>753</v>
      </c>
      <c r="T123" s="700">
        <v>80</v>
      </c>
      <c r="U123" s="1139">
        <v>108880</v>
      </c>
    </row>
    <row r="124" spans="2:21" x14ac:dyDescent="0.2">
      <c r="B124" s="1297"/>
      <c r="C124" s="699" t="s">
        <v>52</v>
      </c>
      <c r="D124" s="700">
        <v>31655</v>
      </c>
      <c r="E124" s="700">
        <v>783</v>
      </c>
      <c r="F124" s="700">
        <v>2331</v>
      </c>
      <c r="G124" s="700">
        <v>33025</v>
      </c>
      <c r="H124" s="700">
        <v>2371</v>
      </c>
      <c r="I124" s="700">
        <v>39500</v>
      </c>
      <c r="J124" s="700">
        <v>29935</v>
      </c>
      <c r="K124" s="700">
        <v>15210</v>
      </c>
      <c r="L124" s="700">
        <v>38181</v>
      </c>
      <c r="M124" s="700">
        <v>1957</v>
      </c>
      <c r="N124" s="700">
        <v>40804</v>
      </c>
      <c r="O124" s="700">
        <v>32833</v>
      </c>
      <c r="P124" s="700">
        <v>38673</v>
      </c>
      <c r="Q124" s="700">
        <v>28112</v>
      </c>
      <c r="R124" s="700">
        <v>17433</v>
      </c>
      <c r="S124" s="700">
        <v>5998</v>
      </c>
      <c r="T124" s="700">
        <v>2</v>
      </c>
      <c r="U124" s="1139">
        <v>358803</v>
      </c>
    </row>
    <row r="125" spans="2:21" x14ac:dyDescent="0.2">
      <c r="B125" s="1297"/>
      <c r="C125" s="699" t="s">
        <v>856</v>
      </c>
      <c r="D125" s="700">
        <v>53088</v>
      </c>
      <c r="E125" s="700">
        <v>25</v>
      </c>
      <c r="F125" s="700">
        <v>676</v>
      </c>
      <c r="G125" s="700">
        <v>20114</v>
      </c>
      <c r="H125" s="700">
        <v>693</v>
      </c>
      <c r="I125" s="700">
        <v>14090</v>
      </c>
      <c r="J125" s="700">
        <v>18064</v>
      </c>
      <c r="K125" s="700">
        <v>4061</v>
      </c>
      <c r="L125" s="700">
        <v>7467</v>
      </c>
      <c r="M125" s="700">
        <v>944</v>
      </c>
      <c r="N125" s="700">
        <v>20287</v>
      </c>
      <c r="O125" s="700">
        <v>16948</v>
      </c>
      <c r="P125" s="700">
        <v>9516</v>
      </c>
      <c r="Q125" s="700">
        <v>2770</v>
      </c>
      <c r="R125" s="700">
        <v>10902</v>
      </c>
      <c r="S125" s="700">
        <v>330</v>
      </c>
      <c r="T125" s="700">
        <v>0</v>
      </c>
      <c r="U125" s="1139">
        <v>179975</v>
      </c>
    </row>
    <row r="126" spans="2:21" x14ac:dyDescent="0.2">
      <c r="B126" s="1297"/>
      <c r="C126" s="699" t="s">
        <v>53</v>
      </c>
      <c r="D126" s="700">
        <v>42652</v>
      </c>
      <c r="E126" s="700">
        <v>17</v>
      </c>
      <c r="F126" s="700">
        <v>328</v>
      </c>
      <c r="G126" s="700">
        <v>24780</v>
      </c>
      <c r="H126" s="700">
        <v>969</v>
      </c>
      <c r="I126" s="700">
        <v>17111</v>
      </c>
      <c r="J126" s="700">
        <v>15144</v>
      </c>
      <c r="K126" s="700">
        <v>4566</v>
      </c>
      <c r="L126" s="700">
        <v>10586</v>
      </c>
      <c r="M126" s="700">
        <v>1286</v>
      </c>
      <c r="N126" s="700">
        <v>14696</v>
      </c>
      <c r="O126" s="700">
        <v>31334</v>
      </c>
      <c r="P126" s="700">
        <v>11327</v>
      </c>
      <c r="Q126" s="700">
        <v>1892</v>
      </c>
      <c r="R126" s="700">
        <v>5169</v>
      </c>
      <c r="S126" s="700">
        <v>366</v>
      </c>
      <c r="T126" s="700">
        <v>0</v>
      </c>
      <c r="U126" s="1139">
        <v>182223</v>
      </c>
    </row>
    <row r="127" spans="2:21" x14ac:dyDescent="0.2">
      <c r="B127" s="1297"/>
      <c r="C127" s="699" t="s">
        <v>54</v>
      </c>
      <c r="D127" s="700">
        <v>28157</v>
      </c>
      <c r="E127" s="700">
        <v>4041</v>
      </c>
      <c r="F127" s="700">
        <v>732</v>
      </c>
      <c r="G127" s="700">
        <v>34800</v>
      </c>
      <c r="H127" s="700">
        <v>2355</v>
      </c>
      <c r="I127" s="700">
        <v>43985</v>
      </c>
      <c r="J127" s="700">
        <v>30735</v>
      </c>
      <c r="K127" s="700">
        <v>9614</v>
      </c>
      <c r="L127" s="700">
        <v>27672</v>
      </c>
      <c r="M127" s="700">
        <v>2101</v>
      </c>
      <c r="N127" s="700">
        <v>39950</v>
      </c>
      <c r="O127" s="700">
        <v>52003</v>
      </c>
      <c r="P127" s="700">
        <v>30922</v>
      </c>
      <c r="Q127" s="700">
        <v>10698</v>
      </c>
      <c r="R127" s="700">
        <v>26952</v>
      </c>
      <c r="S127" s="700">
        <v>1736</v>
      </c>
      <c r="T127" s="700">
        <v>4</v>
      </c>
      <c r="U127" s="1139">
        <v>346457</v>
      </c>
    </row>
    <row r="128" spans="2:21" x14ac:dyDescent="0.2">
      <c r="B128" s="1297"/>
      <c r="C128" s="699" t="s">
        <v>857</v>
      </c>
      <c r="D128" s="700">
        <v>12972</v>
      </c>
      <c r="E128" s="700">
        <v>260</v>
      </c>
      <c r="F128" s="700">
        <v>435</v>
      </c>
      <c r="G128" s="700">
        <v>13804</v>
      </c>
      <c r="H128" s="700">
        <v>451</v>
      </c>
      <c r="I128" s="700">
        <v>28821</v>
      </c>
      <c r="J128" s="700">
        <v>16112</v>
      </c>
      <c r="K128" s="700">
        <v>5111</v>
      </c>
      <c r="L128" s="700">
        <v>7680</v>
      </c>
      <c r="M128" s="700">
        <v>389</v>
      </c>
      <c r="N128" s="700">
        <v>7488</v>
      </c>
      <c r="O128" s="700">
        <v>23699</v>
      </c>
      <c r="P128" s="700">
        <v>20110</v>
      </c>
      <c r="Q128" s="700">
        <v>2419</v>
      </c>
      <c r="R128" s="700">
        <v>3495</v>
      </c>
      <c r="S128" s="700">
        <v>868</v>
      </c>
      <c r="T128" s="700">
        <v>18</v>
      </c>
      <c r="U128" s="1139">
        <v>144132</v>
      </c>
    </row>
    <row r="129" spans="2:21" x14ac:dyDescent="0.2">
      <c r="B129" s="1297"/>
      <c r="C129" s="699" t="s">
        <v>55</v>
      </c>
      <c r="D129" s="700">
        <v>9054</v>
      </c>
      <c r="E129" s="700">
        <v>297</v>
      </c>
      <c r="F129" s="700">
        <v>144</v>
      </c>
      <c r="G129" s="700">
        <v>5798</v>
      </c>
      <c r="H129" s="700">
        <v>324</v>
      </c>
      <c r="I129" s="700">
        <v>5222</v>
      </c>
      <c r="J129" s="700">
        <v>3969</v>
      </c>
      <c r="K129" s="700">
        <v>1901</v>
      </c>
      <c r="L129" s="700">
        <v>3308</v>
      </c>
      <c r="M129" s="700">
        <v>95</v>
      </c>
      <c r="N129" s="700">
        <v>3044</v>
      </c>
      <c r="O129" s="700">
        <v>8481</v>
      </c>
      <c r="P129" s="700">
        <v>5790</v>
      </c>
      <c r="Q129" s="700">
        <v>1088</v>
      </c>
      <c r="R129" s="700">
        <v>3697</v>
      </c>
      <c r="S129" s="700">
        <v>102</v>
      </c>
      <c r="T129" s="700">
        <v>0</v>
      </c>
      <c r="U129" s="1139">
        <v>52314</v>
      </c>
    </row>
    <row r="130" spans="2:21" x14ac:dyDescent="0.2">
      <c r="B130" s="1297"/>
      <c r="C130" s="699" t="s">
        <v>56</v>
      </c>
      <c r="D130" s="700">
        <v>12354</v>
      </c>
      <c r="E130" s="700">
        <v>21384</v>
      </c>
      <c r="F130" s="700">
        <v>325</v>
      </c>
      <c r="G130" s="700">
        <v>20980</v>
      </c>
      <c r="H130" s="700">
        <v>1626</v>
      </c>
      <c r="I130" s="700">
        <v>14980</v>
      </c>
      <c r="J130" s="700">
        <v>17413</v>
      </c>
      <c r="K130" s="700">
        <v>6760</v>
      </c>
      <c r="L130" s="700">
        <v>12531</v>
      </c>
      <c r="M130" s="700">
        <v>886</v>
      </c>
      <c r="N130" s="700">
        <v>14847</v>
      </c>
      <c r="O130" s="700">
        <v>19833</v>
      </c>
      <c r="P130" s="700">
        <v>12160</v>
      </c>
      <c r="Q130" s="700">
        <v>3334</v>
      </c>
      <c r="R130" s="700">
        <v>7484</v>
      </c>
      <c r="S130" s="700">
        <v>364</v>
      </c>
      <c r="T130" s="700">
        <v>0</v>
      </c>
      <c r="U130" s="1139">
        <v>167261</v>
      </c>
    </row>
    <row r="131" spans="2:21" x14ac:dyDescent="0.2">
      <c r="B131" s="1297"/>
      <c r="C131" s="699" t="s">
        <v>858</v>
      </c>
      <c r="D131" s="700">
        <v>412</v>
      </c>
      <c r="E131" s="700">
        <v>1337</v>
      </c>
      <c r="F131" s="700">
        <v>719</v>
      </c>
      <c r="G131" s="700">
        <v>382</v>
      </c>
      <c r="H131" s="700">
        <v>279</v>
      </c>
      <c r="I131" s="700">
        <v>1671</v>
      </c>
      <c r="J131" s="700">
        <v>1427</v>
      </c>
      <c r="K131" s="700">
        <v>583</v>
      </c>
      <c r="L131" s="700">
        <v>690</v>
      </c>
      <c r="M131" s="700">
        <v>9</v>
      </c>
      <c r="N131" s="700">
        <v>1070</v>
      </c>
      <c r="O131" s="700">
        <v>3590</v>
      </c>
      <c r="P131" s="700">
        <v>1560</v>
      </c>
      <c r="Q131" s="700">
        <v>2174</v>
      </c>
      <c r="R131" s="700">
        <v>405</v>
      </c>
      <c r="S131" s="700">
        <v>8</v>
      </c>
      <c r="T131" s="700">
        <v>17</v>
      </c>
      <c r="U131" s="1139">
        <v>16333</v>
      </c>
    </row>
    <row r="132" spans="2:21" x14ac:dyDescent="0.2">
      <c r="B132" s="1297"/>
      <c r="C132" s="699" t="s">
        <v>57</v>
      </c>
      <c r="D132" s="700">
        <v>1148</v>
      </c>
      <c r="E132" s="700">
        <v>1858</v>
      </c>
      <c r="F132" s="700">
        <v>421</v>
      </c>
      <c r="G132" s="700">
        <v>5005</v>
      </c>
      <c r="H132" s="700">
        <v>145</v>
      </c>
      <c r="I132" s="700">
        <v>2932</v>
      </c>
      <c r="J132" s="700">
        <v>4594</v>
      </c>
      <c r="K132" s="700">
        <v>2235</v>
      </c>
      <c r="L132" s="700">
        <v>3176</v>
      </c>
      <c r="M132" s="700">
        <v>169</v>
      </c>
      <c r="N132" s="700">
        <v>3052</v>
      </c>
      <c r="O132" s="700">
        <v>1375</v>
      </c>
      <c r="P132" s="700">
        <v>2366</v>
      </c>
      <c r="Q132" s="700">
        <v>792</v>
      </c>
      <c r="R132" s="700">
        <v>3603</v>
      </c>
      <c r="S132" s="700">
        <v>1</v>
      </c>
      <c r="T132" s="700">
        <v>4</v>
      </c>
      <c r="U132" s="1139">
        <v>32876</v>
      </c>
    </row>
    <row r="133" spans="2:21" x14ac:dyDescent="0.2">
      <c r="B133" s="1297"/>
      <c r="C133" s="699" t="s">
        <v>58</v>
      </c>
      <c r="D133" s="700">
        <v>88237</v>
      </c>
      <c r="E133" s="700">
        <v>6288</v>
      </c>
      <c r="F133" s="700">
        <v>31531</v>
      </c>
      <c r="G133" s="700">
        <v>316462</v>
      </c>
      <c r="H133" s="700">
        <v>17753</v>
      </c>
      <c r="I133" s="700">
        <v>367477</v>
      </c>
      <c r="J133" s="700">
        <v>543232</v>
      </c>
      <c r="K133" s="700">
        <v>153773</v>
      </c>
      <c r="L133" s="700">
        <v>214578</v>
      </c>
      <c r="M133" s="700">
        <v>170645</v>
      </c>
      <c r="N133" s="700">
        <v>587727</v>
      </c>
      <c r="O133" s="700">
        <v>145150</v>
      </c>
      <c r="P133" s="700">
        <v>223087</v>
      </c>
      <c r="Q133" s="700">
        <v>105868</v>
      </c>
      <c r="R133" s="700">
        <v>156066</v>
      </c>
      <c r="S133" s="700">
        <v>32091</v>
      </c>
      <c r="T133" s="700">
        <v>308</v>
      </c>
      <c r="U133" s="1139">
        <v>3160273</v>
      </c>
    </row>
    <row r="134" spans="2:21" x14ac:dyDescent="0.2">
      <c r="B134" s="1298"/>
      <c r="C134" s="701" t="s">
        <v>864</v>
      </c>
      <c r="D134" s="702">
        <v>298034</v>
      </c>
      <c r="E134" s="702">
        <v>37812</v>
      </c>
      <c r="F134" s="702">
        <v>59588</v>
      </c>
      <c r="G134" s="702">
        <v>497168</v>
      </c>
      <c r="H134" s="702">
        <v>29935</v>
      </c>
      <c r="I134" s="702">
        <v>595385</v>
      </c>
      <c r="J134" s="702">
        <v>707665</v>
      </c>
      <c r="K134" s="702">
        <v>218523</v>
      </c>
      <c r="L134" s="702">
        <v>350112</v>
      </c>
      <c r="M134" s="702">
        <v>179677</v>
      </c>
      <c r="N134" s="702">
        <v>773195</v>
      </c>
      <c r="O134" s="702">
        <v>378620</v>
      </c>
      <c r="P134" s="702">
        <v>387424</v>
      </c>
      <c r="Q134" s="702">
        <v>178006</v>
      </c>
      <c r="R134" s="702">
        <v>251134</v>
      </c>
      <c r="S134" s="702">
        <v>43702</v>
      </c>
      <c r="T134" s="702">
        <v>705</v>
      </c>
      <c r="U134" s="1141">
        <v>4986685</v>
      </c>
    </row>
    <row r="135" spans="2:21" x14ac:dyDescent="0.2">
      <c r="B135" s="1296" t="s">
        <v>36</v>
      </c>
      <c r="C135" s="699" t="s">
        <v>47</v>
      </c>
      <c r="D135" s="700">
        <v>1301</v>
      </c>
      <c r="E135" s="700">
        <v>138</v>
      </c>
      <c r="F135" s="700">
        <v>635</v>
      </c>
      <c r="G135" s="700">
        <v>1853</v>
      </c>
      <c r="H135" s="700">
        <v>139</v>
      </c>
      <c r="I135" s="700">
        <v>2861</v>
      </c>
      <c r="J135" s="700">
        <v>2735</v>
      </c>
      <c r="K135" s="700">
        <v>1536</v>
      </c>
      <c r="L135" s="700">
        <v>1733</v>
      </c>
      <c r="M135" s="700">
        <v>31</v>
      </c>
      <c r="N135" s="700">
        <v>1785</v>
      </c>
      <c r="O135" s="700">
        <v>5269</v>
      </c>
      <c r="P135" s="700">
        <v>4736</v>
      </c>
      <c r="Q135" s="700">
        <v>2503</v>
      </c>
      <c r="R135" s="700">
        <v>1722</v>
      </c>
      <c r="S135" s="700">
        <v>56</v>
      </c>
      <c r="T135" s="700">
        <v>0</v>
      </c>
      <c r="U135" s="1139">
        <v>29033</v>
      </c>
    </row>
    <row r="136" spans="2:21" x14ac:dyDescent="0.2">
      <c r="B136" s="1297"/>
      <c r="C136" s="699" t="s">
        <v>48</v>
      </c>
      <c r="D136" s="700">
        <v>102</v>
      </c>
      <c r="E136" s="700">
        <v>87</v>
      </c>
      <c r="F136" s="700">
        <v>2439</v>
      </c>
      <c r="G136" s="700">
        <v>3029</v>
      </c>
      <c r="H136" s="700">
        <v>193</v>
      </c>
      <c r="I136" s="700">
        <v>9369</v>
      </c>
      <c r="J136" s="700">
        <v>6272</v>
      </c>
      <c r="K136" s="700">
        <v>2192</v>
      </c>
      <c r="L136" s="700">
        <v>4134</v>
      </c>
      <c r="M136" s="700">
        <v>50</v>
      </c>
      <c r="N136" s="700">
        <v>5322</v>
      </c>
      <c r="O136" s="700">
        <v>3493</v>
      </c>
      <c r="P136" s="700">
        <v>5989</v>
      </c>
      <c r="Q136" s="700">
        <v>762</v>
      </c>
      <c r="R136" s="700">
        <v>4295</v>
      </c>
      <c r="S136" s="700">
        <v>483</v>
      </c>
      <c r="T136" s="700">
        <v>273</v>
      </c>
      <c r="U136" s="1139">
        <v>48484</v>
      </c>
    </row>
    <row r="137" spans="2:21" x14ac:dyDescent="0.2">
      <c r="B137" s="1297"/>
      <c r="C137" s="699" t="s">
        <v>49</v>
      </c>
      <c r="D137" s="700">
        <v>83</v>
      </c>
      <c r="E137" s="700">
        <v>50</v>
      </c>
      <c r="F137" s="700">
        <v>8565</v>
      </c>
      <c r="G137" s="700">
        <v>8430</v>
      </c>
      <c r="H137" s="700">
        <v>1553</v>
      </c>
      <c r="I137" s="700">
        <v>23028</v>
      </c>
      <c r="J137" s="700">
        <v>7527</v>
      </c>
      <c r="K137" s="700">
        <v>4604</v>
      </c>
      <c r="L137" s="700">
        <v>10227</v>
      </c>
      <c r="M137" s="700">
        <v>297</v>
      </c>
      <c r="N137" s="700">
        <v>17582</v>
      </c>
      <c r="O137" s="700">
        <v>11567</v>
      </c>
      <c r="P137" s="700">
        <v>7500</v>
      </c>
      <c r="Q137" s="700">
        <v>6480</v>
      </c>
      <c r="R137" s="700">
        <v>3402</v>
      </c>
      <c r="S137" s="700">
        <v>487</v>
      </c>
      <c r="T137" s="700">
        <v>0</v>
      </c>
      <c r="U137" s="1139">
        <v>111382</v>
      </c>
    </row>
    <row r="138" spans="2:21" x14ac:dyDescent="0.2">
      <c r="B138" s="1297"/>
      <c r="C138" s="699" t="s">
        <v>50</v>
      </c>
      <c r="D138" s="700">
        <v>4116</v>
      </c>
      <c r="E138" s="700">
        <v>195</v>
      </c>
      <c r="F138" s="700">
        <v>5178</v>
      </c>
      <c r="G138" s="700">
        <v>4368</v>
      </c>
      <c r="H138" s="700">
        <v>534</v>
      </c>
      <c r="I138" s="700">
        <v>10065</v>
      </c>
      <c r="J138" s="700">
        <v>1790</v>
      </c>
      <c r="K138" s="700">
        <v>1827</v>
      </c>
      <c r="L138" s="700">
        <v>2808</v>
      </c>
      <c r="M138" s="700">
        <v>220</v>
      </c>
      <c r="N138" s="700">
        <v>3867</v>
      </c>
      <c r="O138" s="700">
        <v>8364</v>
      </c>
      <c r="P138" s="700">
        <v>2677</v>
      </c>
      <c r="Q138" s="700">
        <v>2991</v>
      </c>
      <c r="R138" s="700">
        <v>998</v>
      </c>
      <c r="S138" s="700">
        <v>45</v>
      </c>
      <c r="T138" s="700">
        <v>0</v>
      </c>
      <c r="U138" s="1139">
        <v>50043</v>
      </c>
    </row>
    <row r="139" spans="2:21" x14ac:dyDescent="0.2">
      <c r="B139" s="1297"/>
      <c r="C139" s="699" t="s">
        <v>51</v>
      </c>
      <c r="D139" s="700">
        <v>11905</v>
      </c>
      <c r="E139" s="700">
        <v>648</v>
      </c>
      <c r="F139" s="700">
        <v>5231</v>
      </c>
      <c r="G139" s="700">
        <v>4583</v>
      </c>
      <c r="H139" s="700">
        <v>534</v>
      </c>
      <c r="I139" s="700">
        <v>13637</v>
      </c>
      <c r="J139" s="700">
        <v>8582</v>
      </c>
      <c r="K139" s="700">
        <v>4585</v>
      </c>
      <c r="L139" s="700">
        <v>5462</v>
      </c>
      <c r="M139" s="700">
        <v>584</v>
      </c>
      <c r="N139" s="700">
        <v>11803</v>
      </c>
      <c r="O139" s="700">
        <v>14903</v>
      </c>
      <c r="P139" s="700">
        <v>11069</v>
      </c>
      <c r="Q139" s="700">
        <v>6311</v>
      </c>
      <c r="R139" s="700">
        <v>5627</v>
      </c>
      <c r="S139" s="700">
        <v>752</v>
      </c>
      <c r="T139" s="700">
        <v>79</v>
      </c>
      <c r="U139" s="1139">
        <v>106295</v>
      </c>
    </row>
    <row r="140" spans="2:21" x14ac:dyDescent="0.2">
      <c r="B140" s="1297"/>
      <c r="C140" s="699" t="s">
        <v>52</v>
      </c>
      <c r="D140" s="700">
        <v>30941</v>
      </c>
      <c r="E140" s="700">
        <v>696</v>
      </c>
      <c r="F140" s="700">
        <v>2338</v>
      </c>
      <c r="G140" s="700">
        <v>33403</v>
      </c>
      <c r="H140" s="700">
        <v>2365</v>
      </c>
      <c r="I140" s="700">
        <v>38942</v>
      </c>
      <c r="J140" s="700">
        <v>29658</v>
      </c>
      <c r="K140" s="700">
        <v>15372</v>
      </c>
      <c r="L140" s="700">
        <v>38170</v>
      </c>
      <c r="M140" s="700">
        <v>1945</v>
      </c>
      <c r="N140" s="700">
        <v>40955</v>
      </c>
      <c r="O140" s="700">
        <v>32941</v>
      </c>
      <c r="P140" s="700">
        <v>38626</v>
      </c>
      <c r="Q140" s="700">
        <v>28152</v>
      </c>
      <c r="R140" s="700">
        <v>17520</v>
      </c>
      <c r="S140" s="700">
        <v>6009</v>
      </c>
      <c r="T140" s="700">
        <v>2</v>
      </c>
      <c r="U140" s="1139">
        <v>358035</v>
      </c>
    </row>
    <row r="141" spans="2:21" x14ac:dyDescent="0.2">
      <c r="B141" s="1297"/>
      <c r="C141" s="699" t="s">
        <v>856</v>
      </c>
      <c r="D141" s="700">
        <v>49098</v>
      </c>
      <c r="E141" s="700">
        <v>39</v>
      </c>
      <c r="F141" s="700">
        <v>693</v>
      </c>
      <c r="G141" s="700">
        <v>20203</v>
      </c>
      <c r="H141" s="700">
        <v>655</v>
      </c>
      <c r="I141" s="700">
        <v>14102</v>
      </c>
      <c r="J141" s="700">
        <v>18107</v>
      </c>
      <c r="K141" s="700">
        <v>4050</v>
      </c>
      <c r="L141" s="700">
        <v>7549</v>
      </c>
      <c r="M141" s="700">
        <v>946</v>
      </c>
      <c r="N141" s="700">
        <v>19780</v>
      </c>
      <c r="O141" s="700">
        <v>17138</v>
      </c>
      <c r="P141" s="700">
        <v>9606</v>
      </c>
      <c r="Q141" s="700">
        <v>2758</v>
      </c>
      <c r="R141" s="700">
        <v>10891</v>
      </c>
      <c r="S141" s="700">
        <v>334</v>
      </c>
      <c r="T141" s="700">
        <v>0</v>
      </c>
      <c r="U141" s="1139">
        <v>175949</v>
      </c>
    </row>
    <row r="142" spans="2:21" x14ac:dyDescent="0.2">
      <c r="B142" s="1297"/>
      <c r="C142" s="699" t="s">
        <v>53</v>
      </c>
      <c r="D142" s="700">
        <v>39200</v>
      </c>
      <c r="E142" s="700">
        <v>17</v>
      </c>
      <c r="F142" s="700">
        <v>324</v>
      </c>
      <c r="G142" s="700">
        <v>24079</v>
      </c>
      <c r="H142" s="700">
        <v>1001</v>
      </c>
      <c r="I142" s="700">
        <v>17417</v>
      </c>
      <c r="J142" s="700">
        <v>14569</v>
      </c>
      <c r="K142" s="700">
        <v>4540</v>
      </c>
      <c r="L142" s="700">
        <v>10219</v>
      </c>
      <c r="M142" s="700">
        <v>1177</v>
      </c>
      <c r="N142" s="700">
        <v>14771</v>
      </c>
      <c r="O142" s="700">
        <v>31230</v>
      </c>
      <c r="P142" s="700">
        <v>11884</v>
      </c>
      <c r="Q142" s="700">
        <v>1903</v>
      </c>
      <c r="R142" s="700">
        <v>5184</v>
      </c>
      <c r="S142" s="700">
        <v>367</v>
      </c>
      <c r="T142" s="700">
        <v>0</v>
      </c>
      <c r="U142" s="1139">
        <v>177882</v>
      </c>
    </row>
    <row r="143" spans="2:21" x14ac:dyDescent="0.2">
      <c r="B143" s="1297"/>
      <c r="C143" s="699" t="s">
        <v>54</v>
      </c>
      <c r="D143" s="700">
        <v>27834</v>
      </c>
      <c r="E143" s="700">
        <v>2848</v>
      </c>
      <c r="F143" s="700">
        <v>727</v>
      </c>
      <c r="G143" s="700">
        <v>35893</v>
      </c>
      <c r="H143" s="700">
        <v>2327</v>
      </c>
      <c r="I143" s="700">
        <v>44013</v>
      </c>
      <c r="J143" s="700">
        <v>30687</v>
      </c>
      <c r="K143" s="700">
        <v>9541</v>
      </c>
      <c r="L143" s="700">
        <v>27538</v>
      </c>
      <c r="M143" s="700">
        <v>2114</v>
      </c>
      <c r="N143" s="700">
        <v>40300</v>
      </c>
      <c r="O143" s="700">
        <v>53706</v>
      </c>
      <c r="P143" s="700">
        <v>31485</v>
      </c>
      <c r="Q143" s="700">
        <v>10207</v>
      </c>
      <c r="R143" s="700">
        <v>26284</v>
      </c>
      <c r="S143" s="700">
        <v>1736</v>
      </c>
      <c r="T143" s="700">
        <v>4</v>
      </c>
      <c r="U143" s="1139">
        <v>347244</v>
      </c>
    </row>
    <row r="144" spans="2:21" x14ac:dyDescent="0.2">
      <c r="B144" s="1297"/>
      <c r="C144" s="699" t="s">
        <v>857</v>
      </c>
      <c r="D144" s="700">
        <v>12178</v>
      </c>
      <c r="E144" s="700">
        <v>235</v>
      </c>
      <c r="F144" s="700">
        <v>428</v>
      </c>
      <c r="G144" s="700">
        <v>13976</v>
      </c>
      <c r="H144" s="700">
        <v>431</v>
      </c>
      <c r="I144" s="700">
        <v>27615</v>
      </c>
      <c r="J144" s="700">
        <v>16143</v>
      </c>
      <c r="K144" s="700">
        <v>5188</v>
      </c>
      <c r="L144" s="700">
        <v>7468</v>
      </c>
      <c r="M144" s="700">
        <v>394</v>
      </c>
      <c r="N144" s="700">
        <v>7194</v>
      </c>
      <c r="O144" s="700">
        <v>24237</v>
      </c>
      <c r="P144" s="700">
        <v>20300</v>
      </c>
      <c r="Q144" s="700">
        <v>2474</v>
      </c>
      <c r="R144" s="700">
        <v>3553</v>
      </c>
      <c r="S144" s="700">
        <v>867</v>
      </c>
      <c r="T144" s="700">
        <v>18</v>
      </c>
      <c r="U144" s="1139">
        <v>142699</v>
      </c>
    </row>
    <row r="145" spans="2:21" x14ac:dyDescent="0.2">
      <c r="B145" s="1297"/>
      <c r="C145" s="699" t="s">
        <v>55</v>
      </c>
      <c r="D145" s="700">
        <v>8782</v>
      </c>
      <c r="E145" s="700">
        <v>296</v>
      </c>
      <c r="F145" s="700">
        <v>139</v>
      </c>
      <c r="G145" s="700">
        <v>5796</v>
      </c>
      <c r="H145" s="700">
        <v>329</v>
      </c>
      <c r="I145" s="700">
        <v>5333</v>
      </c>
      <c r="J145" s="700">
        <v>3822</v>
      </c>
      <c r="K145" s="700">
        <v>1836</v>
      </c>
      <c r="L145" s="700">
        <v>3293</v>
      </c>
      <c r="M145" s="700">
        <v>95</v>
      </c>
      <c r="N145" s="700">
        <v>2993</v>
      </c>
      <c r="O145" s="700">
        <v>8639</v>
      </c>
      <c r="P145" s="700">
        <v>5898</v>
      </c>
      <c r="Q145" s="700">
        <v>1111</v>
      </c>
      <c r="R145" s="700">
        <v>3707</v>
      </c>
      <c r="S145" s="700">
        <v>101</v>
      </c>
      <c r="T145" s="700">
        <v>0</v>
      </c>
      <c r="U145" s="1139">
        <v>52170</v>
      </c>
    </row>
    <row r="146" spans="2:21" x14ac:dyDescent="0.2">
      <c r="B146" s="1297"/>
      <c r="C146" s="699" t="s">
        <v>56</v>
      </c>
      <c r="D146" s="700">
        <v>12137</v>
      </c>
      <c r="E146" s="700">
        <v>22412</v>
      </c>
      <c r="F146" s="700">
        <v>318</v>
      </c>
      <c r="G146" s="700">
        <v>21890</v>
      </c>
      <c r="H146" s="700">
        <v>1648</v>
      </c>
      <c r="I146" s="700">
        <v>14751</v>
      </c>
      <c r="J146" s="700">
        <v>17463</v>
      </c>
      <c r="K146" s="700">
        <v>6781</v>
      </c>
      <c r="L146" s="700">
        <v>12649</v>
      </c>
      <c r="M146" s="700">
        <v>882</v>
      </c>
      <c r="N146" s="700">
        <v>16909</v>
      </c>
      <c r="O146" s="700">
        <v>19816</v>
      </c>
      <c r="P146" s="700">
        <v>12206</v>
      </c>
      <c r="Q146" s="700">
        <v>3298</v>
      </c>
      <c r="R146" s="700">
        <v>7615</v>
      </c>
      <c r="S146" s="700">
        <v>367</v>
      </c>
      <c r="T146" s="700">
        <v>0</v>
      </c>
      <c r="U146" s="1139">
        <v>171142</v>
      </c>
    </row>
    <row r="147" spans="2:21" x14ac:dyDescent="0.2">
      <c r="B147" s="1297"/>
      <c r="C147" s="699" t="s">
        <v>858</v>
      </c>
      <c r="D147" s="700">
        <v>402</v>
      </c>
      <c r="E147" s="700">
        <v>1344</v>
      </c>
      <c r="F147" s="700">
        <v>718</v>
      </c>
      <c r="G147" s="700">
        <v>361</v>
      </c>
      <c r="H147" s="700">
        <v>248</v>
      </c>
      <c r="I147" s="700">
        <v>1627</v>
      </c>
      <c r="J147" s="700">
        <v>1437</v>
      </c>
      <c r="K147" s="700">
        <v>589</v>
      </c>
      <c r="L147" s="700">
        <v>697</v>
      </c>
      <c r="M147" s="700">
        <v>9</v>
      </c>
      <c r="N147" s="700">
        <v>1071</v>
      </c>
      <c r="O147" s="700">
        <v>3653</v>
      </c>
      <c r="P147" s="700">
        <v>1643</v>
      </c>
      <c r="Q147" s="700">
        <v>2234</v>
      </c>
      <c r="R147" s="700">
        <v>398</v>
      </c>
      <c r="S147" s="700">
        <v>6</v>
      </c>
      <c r="T147" s="700">
        <v>13</v>
      </c>
      <c r="U147" s="1139">
        <v>16450</v>
      </c>
    </row>
    <row r="148" spans="2:21" x14ac:dyDescent="0.2">
      <c r="B148" s="1297"/>
      <c r="C148" s="699" t="s">
        <v>57</v>
      </c>
      <c r="D148" s="700">
        <v>1150</v>
      </c>
      <c r="E148" s="700">
        <v>1819</v>
      </c>
      <c r="F148" s="700">
        <v>519</v>
      </c>
      <c r="G148" s="700">
        <v>4664</v>
      </c>
      <c r="H148" s="700">
        <v>144</v>
      </c>
      <c r="I148" s="700">
        <v>2998</v>
      </c>
      <c r="J148" s="700">
        <v>4700</v>
      </c>
      <c r="K148" s="700">
        <v>2659</v>
      </c>
      <c r="L148" s="700">
        <v>3198</v>
      </c>
      <c r="M148" s="700">
        <v>198</v>
      </c>
      <c r="N148" s="700">
        <v>3058</v>
      </c>
      <c r="O148" s="700">
        <v>1302</v>
      </c>
      <c r="P148" s="700">
        <v>2369</v>
      </c>
      <c r="Q148" s="700">
        <v>783</v>
      </c>
      <c r="R148" s="700">
        <v>3589</v>
      </c>
      <c r="S148" s="700">
        <v>1</v>
      </c>
      <c r="T148" s="700">
        <v>4</v>
      </c>
      <c r="U148" s="1139">
        <v>33155</v>
      </c>
    </row>
    <row r="149" spans="2:21" x14ac:dyDescent="0.2">
      <c r="B149" s="1297"/>
      <c r="C149" s="699" t="s">
        <v>58</v>
      </c>
      <c r="D149" s="700">
        <v>84330</v>
      </c>
      <c r="E149" s="700">
        <v>5602</v>
      </c>
      <c r="F149" s="700">
        <v>31745</v>
      </c>
      <c r="G149" s="700">
        <v>314788</v>
      </c>
      <c r="H149" s="700">
        <v>17707</v>
      </c>
      <c r="I149" s="700">
        <v>360985</v>
      </c>
      <c r="J149" s="700">
        <v>543647</v>
      </c>
      <c r="K149" s="700">
        <v>153747</v>
      </c>
      <c r="L149" s="700">
        <v>215831</v>
      </c>
      <c r="M149" s="700">
        <v>171401</v>
      </c>
      <c r="N149" s="700">
        <v>586241</v>
      </c>
      <c r="O149" s="700">
        <v>146046</v>
      </c>
      <c r="P149" s="700">
        <v>224124</v>
      </c>
      <c r="Q149" s="700">
        <v>105984</v>
      </c>
      <c r="R149" s="700">
        <v>157162</v>
      </c>
      <c r="S149" s="700">
        <v>32503</v>
      </c>
      <c r="T149" s="700">
        <v>309</v>
      </c>
      <c r="U149" s="1139">
        <v>3152152</v>
      </c>
    </row>
    <row r="150" spans="2:21" x14ac:dyDescent="0.2">
      <c r="B150" s="1298"/>
      <c r="C150" s="701" t="s">
        <v>864</v>
      </c>
      <c r="D150" s="702">
        <v>283559</v>
      </c>
      <c r="E150" s="702">
        <v>36426</v>
      </c>
      <c r="F150" s="702">
        <v>59997</v>
      </c>
      <c r="G150" s="702">
        <v>497316</v>
      </c>
      <c r="H150" s="702">
        <v>29808</v>
      </c>
      <c r="I150" s="702">
        <v>586743</v>
      </c>
      <c r="J150" s="702">
        <v>707139</v>
      </c>
      <c r="K150" s="702">
        <v>219047</v>
      </c>
      <c r="L150" s="702">
        <v>350976</v>
      </c>
      <c r="M150" s="702">
        <v>180343</v>
      </c>
      <c r="N150" s="702">
        <v>773631</v>
      </c>
      <c r="O150" s="702">
        <v>382304</v>
      </c>
      <c r="P150" s="702">
        <v>390112</v>
      </c>
      <c r="Q150" s="702">
        <v>177951</v>
      </c>
      <c r="R150" s="702">
        <v>251947</v>
      </c>
      <c r="S150" s="702">
        <v>44114</v>
      </c>
      <c r="T150" s="702">
        <v>702</v>
      </c>
      <c r="U150" s="1141">
        <v>4972115</v>
      </c>
    </row>
    <row r="151" spans="2:21" x14ac:dyDescent="0.2">
      <c r="B151" s="1296" t="s">
        <v>37</v>
      </c>
      <c r="C151" s="699" t="s">
        <v>47</v>
      </c>
      <c r="D151" s="700">
        <v>1280</v>
      </c>
      <c r="E151" s="700">
        <v>216</v>
      </c>
      <c r="F151" s="700">
        <v>637</v>
      </c>
      <c r="G151" s="700">
        <v>1852</v>
      </c>
      <c r="H151" s="700">
        <v>141</v>
      </c>
      <c r="I151" s="700">
        <v>2910</v>
      </c>
      <c r="J151" s="700">
        <v>2758</v>
      </c>
      <c r="K151" s="700">
        <v>1606</v>
      </c>
      <c r="L151" s="700">
        <v>1719</v>
      </c>
      <c r="M151" s="700">
        <v>27</v>
      </c>
      <c r="N151" s="700">
        <v>1819</v>
      </c>
      <c r="O151" s="700">
        <v>5272</v>
      </c>
      <c r="P151" s="700">
        <v>4660</v>
      </c>
      <c r="Q151" s="700">
        <v>2524</v>
      </c>
      <c r="R151" s="700">
        <v>1726</v>
      </c>
      <c r="S151" s="700">
        <v>56</v>
      </c>
      <c r="T151" s="700">
        <v>0</v>
      </c>
      <c r="U151" s="1139">
        <v>29203</v>
      </c>
    </row>
    <row r="152" spans="2:21" x14ac:dyDescent="0.2">
      <c r="B152" s="1297"/>
      <c r="C152" s="699" t="s">
        <v>48</v>
      </c>
      <c r="D152" s="700">
        <v>109</v>
      </c>
      <c r="E152" s="700">
        <v>104</v>
      </c>
      <c r="F152" s="700">
        <v>2489</v>
      </c>
      <c r="G152" s="700">
        <v>3149</v>
      </c>
      <c r="H152" s="700">
        <v>199</v>
      </c>
      <c r="I152" s="700">
        <v>9306</v>
      </c>
      <c r="J152" s="700">
        <v>6331</v>
      </c>
      <c r="K152" s="700">
        <v>2167</v>
      </c>
      <c r="L152" s="700">
        <v>4058</v>
      </c>
      <c r="M152" s="700">
        <v>50</v>
      </c>
      <c r="N152" s="700">
        <v>5367</v>
      </c>
      <c r="O152" s="700">
        <v>3486</v>
      </c>
      <c r="P152" s="700">
        <v>5988</v>
      </c>
      <c r="Q152" s="700">
        <v>742</v>
      </c>
      <c r="R152" s="700">
        <v>4296</v>
      </c>
      <c r="S152" s="700">
        <v>485</v>
      </c>
      <c r="T152" s="700">
        <v>266</v>
      </c>
      <c r="U152" s="1139">
        <v>48592</v>
      </c>
    </row>
    <row r="153" spans="2:21" x14ac:dyDescent="0.2">
      <c r="B153" s="1297"/>
      <c r="C153" s="699" t="s">
        <v>49</v>
      </c>
      <c r="D153" s="700">
        <v>255</v>
      </c>
      <c r="E153" s="700">
        <v>48</v>
      </c>
      <c r="F153" s="700">
        <v>7780</v>
      </c>
      <c r="G153" s="700">
        <v>8392</v>
      </c>
      <c r="H153" s="700">
        <v>1560</v>
      </c>
      <c r="I153" s="700">
        <v>22326</v>
      </c>
      <c r="J153" s="700">
        <v>7499</v>
      </c>
      <c r="K153" s="700">
        <v>4720</v>
      </c>
      <c r="L153" s="700">
        <v>9927</v>
      </c>
      <c r="M153" s="700">
        <v>284</v>
      </c>
      <c r="N153" s="700">
        <v>17671</v>
      </c>
      <c r="O153" s="700">
        <v>11628</v>
      </c>
      <c r="P153" s="700">
        <v>7517</v>
      </c>
      <c r="Q153" s="700">
        <v>6502</v>
      </c>
      <c r="R153" s="700">
        <v>3366</v>
      </c>
      <c r="S153" s="700">
        <v>465</v>
      </c>
      <c r="T153" s="700">
        <v>0</v>
      </c>
      <c r="U153" s="1139">
        <v>109940</v>
      </c>
    </row>
    <row r="154" spans="2:21" x14ac:dyDescent="0.2">
      <c r="B154" s="1297"/>
      <c r="C154" s="699" t="s">
        <v>50</v>
      </c>
      <c r="D154" s="700">
        <v>4523</v>
      </c>
      <c r="E154" s="700">
        <v>196</v>
      </c>
      <c r="F154" s="700">
        <v>5189</v>
      </c>
      <c r="G154" s="700">
        <v>4294</v>
      </c>
      <c r="H154" s="700">
        <v>540</v>
      </c>
      <c r="I154" s="700">
        <v>10384</v>
      </c>
      <c r="J154" s="700">
        <v>1799</v>
      </c>
      <c r="K154" s="700">
        <v>1917</v>
      </c>
      <c r="L154" s="700">
        <v>2754</v>
      </c>
      <c r="M154" s="700">
        <v>218</v>
      </c>
      <c r="N154" s="700">
        <v>4138</v>
      </c>
      <c r="O154" s="700">
        <v>7946</v>
      </c>
      <c r="P154" s="700">
        <v>2672</v>
      </c>
      <c r="Q154" s="700">
        <v>2967</v>
      </c>
      <c r="R154" s="700">
        <v>954</v>
      </c>
      <c r="S154" s="700">
        <v>44</v>
      </c>
      <c r="T154" s="700">
        <v>0</v>
      </c>
      <c r="U154" s="1139">
        <v>50535</v>
      </c>
    </row>
    <row r="155" spans="2:21" x14ac:dyDescent="0.2">
      <c r="B155" s="1297"/>
      <c r="C155" s="699" t="s">
        <v>51</v>
      </c>
      <c r="D155" s="700">
        <v>13311</v>
      </c>
      <c r="E155" s="700">
        <v>772</v>
      </c>
      <c r="F155" s="700">
        <v>5170</v>
      </c>
      <c r="G155" s="700">
        <v>4701</v>
      </c>
      <c r="H155" s="700">
        <v>563</v>
      </c>
      <c r="I155" s="700">
        <v>14913</v>
      </c>
      <c r="J155" s="700">
        <v>8459</v>
      </c>
      <c r="K155" s="700">
        <v>4657</v>
      </c>
      <c r="L155" s="700">
        <v>5500</v>
      </c>
      <c r="M155" s="700">
        <v>583</v>
      </c>
      <c r="N155" s="700">
        <v>11902</v>
      </c>
      <c r="O155" s="700">
        <v>14892</v>
      </c>
      <c r="P155" s="700">
        <v>10919</v>
      </c>
      <c r="Q155" s="700">
        <v>6405</v>
      </c>
      <c r="R155" s="700">
        <v>5788</v>
      </c>
      <c r="S155" s="700">
        <v>756</v>
      </c>
      <c r="T155" s="700">
        <v>79</v>
      </c>
      <c r="U155" s="1139">
        <v>109370</v>
      </c>
    </row>
    <row r="156" spans="2:21" x14ac:dyDescent="0.2">
      <c r="B156" s="1297"/>
      <c r="C156" s="699" t="s">
        <v>52</v>
      </c>
      <c r="D156" s="700">
        <v>32778</v>
      </c>
      <c r="E156" s="700">
        <v>818</v>
      </c>
      <c r="F156" s="700">
        <v>2329</v>
      </c>
      <c r="G156" s="700">
        <v>33547</v>
      </c>
      <c r="H156" s="700">
        <v>2367</v>
      </c>
      <c r="I156" s="700">
        <v>39452</v>
      </c>
      <c r="J156" s="700">
        <v>29395</v>
      </c>
      <c r="K156" s="700">
        <v>15571</v>
      </c>
      <c r="L156" s="700">
        <v>38086</v>
      </c>
      <c r="M156" s="700">
        <v>1986</v>
      </c>
      <c r="N156" s="700">
        <v>41204</v>
      </c>
      <c r="O156" s="700">
        <v>33083</v>
      </c>
      <c r="P156" s="700">
        <v>55428</v>
      </c>
      <c r="Q156" s="700">
        <v>28491</v>
      </c>
      <c r="R156" s="700">
        <v>17569</v>
      </c>
      <c r="S156" s="700">
        <v>5969</v>
      </c>
      <c r="T156" s="700">
        <v>2</v>
      </c>
      <c r="U156" s="1139">
        <v>378075</v>
      </c>
    </row>
    <row r="157" spans="2:21" x14ac:dyDescent="0.2">
      <c r="B157" s="1297"/>
      <c r="C157" s="699" t="s">
        <v>856</v>
      </c>
      <c r="D157" s="700">
        <v>56306</v>
      </c>
      <c r="E157" s="700">
        <v>39</v>
      </c>
      <c r="F157" s="700">
        <v>710</v>
      </c>
      <c r="G157" s="700">
        <v>21679</v>
      </c>
      <c r="H157" s="700">
        <v>630</v>
      </c>
      <c r="I157" s="700">
        <v>14038</v>
      </c>
      <c r="J157" s="700">
        <v>18182</v>
      </c>
      <c r="K157" s="700">
        <v>4012</v>
      </c>
      <c r="L157" s="700">
        <v>7550</v>
      </c>
      <c r="M157" s="700">
        <v>951</v>
      </c>
      <c r="N157" s="700">
        <v>20264</v>
      </c>
      <c r="O157" s="700">
        <v>17178</v>
      </c>
      <c r="P157" s="700">
        <v>9551</v>
      </c>
      <c r="Q157" s="700">
        <v>2764</v>
      </c>
      <c r="R157" s="700">
        <v>11024</v>
      </c>
      <c r="S157" s="700">
        <v>337</v>
      </c>
      <c r="T157" s="700">
        <v>0</v>
      </c>
      <c r="U157" s="1139">
        <v>185215</v>
      </c>
    </row>
    <row r="158" spans="2:21" x14ac:dyDescent="0.2">
      <c r="B158" s="1297"/>
      <c r="C158" s="699" t="s">
        <v>53</v>
      </c>
      <c r="D158" s="700">
        <v>45043</v>
      </c>
      <c r="E158" s="700">
        <v>18</v>
      </c>
      <c r="F158" s="700">
        <v>339</v>
      </c>
      <c r="G158" s="700">
        <v>24356</v>
      </c>
      <c r="H158" s="700">
        <v>946</v>
      </c>
      <c r="I158" s="700">
        <v>17994</v>
      </c>
      <c r="J158" s="700">
        <v>15194</v>
      </c>
      <c r="K158" s="700">
        <v>4661</v>
      </c>
      <c r="L158" s="700">
        <v>10464</v>
      </c>
      <c r="M158" s="700">
        <v>1199</v>
      </c>
      <c r="N158" s="700">
        <v>14797</v>
      </c>
      <c r="O158" s="700">
        <v>31116</v>
      </c>
      <c r="P158" s="700">
        <v>11992</v>
      </c>
      <c r="Q158" s="700">
        <v>1900</v>
      </c>
      <c r="R158" s="700">
        <v>5195</v>
      </c>
      <c r="S158" s="700">
        <v>376</v>
      </c>
      <c r="T158" s="700">
        <v>0</v>
      </c>
      <c r="U158" s="1139">
        <v>185590</v>
      </c>
    </row>
    <row r="159" spans="2:21" x14ac:dyDescent="0.2">
      <c r="B159" s="1297"/>
      <c r="C159" s="699" t="s">
        <v>54</v>
      </c>
      <c r="D159" s="700">
        <v>29040</v>
      </c>
      <c r="E159" s="700">
        <v>2864</v>
      </c>
      <c r="F159" s="700">
        <v>721</v>
      </c>
      <c r="G159" s="700">
        <v>36901</v>
      </c>
      <c r="H159" s="700">
        <v>2328</v>
      </c>
      <c r="I159" s="700">
        <v>46603</v>
      </c>
      <c r="J159" s="700">
        <v>31547</v>
      </c>
      <c r="K159" s="700">
        <v>9159</v>
      </c>
      <c r="L159" s="700">
        <v>27614</v>
      </c>
      <c r="M159" s="700">
        <v>2109</v>
      </c>
      <c r="N159" s="700">
        <v>41070</v>
      </c>
      <c r="O159" s="700">
        <v>54483</v>
      </c>
      <c r="P159" s="700">
        <v>31227</v>
      </c>
      <c r="Q159" s="700">
        <v>10805</v>
      </c>
      <c r="R159" s="700">
        <v>26475</v>
      </c>
      <c r="S159" s="700">
        <v>1729</v>
      </c>
      <c r="T159" s="700">
        <v>4</v>
      </c>
      <c r="U159" s="1139">
        <v>354679</v>
      </c>
    </row>
    <row r="160" spans="2:21" x14ac:dyDescent="0.2">
      <c r="B160" s="1297"/>
      <c r="C160" s="699" t="s">
        <v>857</v>
      </c>
      <c r="D160" s="700">
        <v>12084</v>
      </c>
      <c r="E160" s="700">
        <v>225</v>
      </c>
      <c r="F160" s="700">
        <v>418</v>
      </c>
      <c r="G160" s="700">
        <v>13901</v>
      </c>
      <c r="H160" s="700">
        <v>421</v>
      </c>
      <c r="I160" s="700">
        <v>28409</v>
      </c>
      <c r="J160" s="700">
        <v>16277</v>
      </c>
      <c r="K160" s="700">
        <v>5199</v>
      </c>
      <c r="L160" s="700">
        <v>7476</v>
      </c>
      <c r="M160" s="700">
        <v>396</v>
      </c>
      <c r="N160" s="700">
        <v>7514</v>
      </c>
      <c r="O160" s="700">
        <v>24229</v>
      </c>
      <c r="P160" s="700">
        <v>20468</v>
      </c>
      <c r="Q160" s="700">
        <v>2424</v>
      </c>
      <c r="R160" s="700">
        <v>3542</v>
      </c>
      <c r="S160" s="700">
        <v>841</v>
      </c>
      <c r="T160" s="700">
        <v>19</v>
      </c>
      <c r="U160" s="1139">
        <v>143843</v>
      </c>
    </row>
    <row r="161" spans="2:21" x14ac:dyDescent="0.2">
      <c r="B161" s="1297"/>
      <c r="C161" s="699" t="s">
        <v>55</v>
      </c>
      <c r="D161" s="700">
        <v>8695</v>
      </c>
      <c r="E161" s="700">
        <v>271</v>
      </c>
      <c r="F161" s="700">
        <v>164</v>
      </c>
      <c r="G161" s="700">
        <v>5809</v>
      </c>
      <c r="H161" s="700">
        <v>332</v>
      </c>
      <c r="I161" s="700">
        <v>5593</v>
      </c>
      <c r="J161" s="700">
        <v>3934</v>
      </c>
      <c r="K161" s="700">
        <v>1816</v>
      </c>
      <c r="L161" s="700">
        <v>3294</v>
      </c>
      <c r="M161" s="700">
        <v>95</v>
      </c>
      <c r="N161" s="700">
        <v>2982</v>
      </c>
      <c r="O161" s="700">
        <v>8450</v>
      </c>
      <c r="P161" s="700">
        <v>5873</v>
      </c>
      <c r="Q161" s="700">
        <v>1130</v>
      </c>
      <c r="R161" s="700">
        <v>3452</v>
      </c>
      <c r="S161" s="700">
        <v>101</v>
      </c>
      <c r="T161" s="700">
        <v>0</v>
      </c>
      <c r="U161" s="1139">
        <v>51991</v>
      </c>
    </row>
    <row r="162" spans="2:21" x14ac:dyDescent="0.2">
      <c r="B162" s="1297"/>
      <c r="C162" s="699" t="s">
        <v>56</v>
      </c>
      <c r="D162" s="700">
        <v>12567</v>
      </c>
      <c r="E162" s="700">
        <v>24087</v>
      </c>
      <c r="F162" s="700">
        <v>312</v>
      </c>
      <c r="G162" s="700">
        <v>22356</v>
      </c>
      <c r="H162" s="700">
        <v>1648</v>
      </c>
      <c r="I162" s="700">
        <v>15264</v>
      </c>
      <c r="J162" s="700">
        <v>17924</v>
      </c>
      <c r="K162" s="700">
        <v>7078</v>
      </c>
      <c r="L162" s="700">
        <v>12630</v>
      </c>
      <c r="M162" s="700">
        <v>882</v>
      </c>
      <c r="N162" s="700">
        <v>18371</v>
      </c>
      <c r="O162" s="700">
        <v>19228</v>
      </c>
      <c r="P162" s="700">
        <v>12228</v>
      </c>
      <c r="Q162" s="700">
        <v>3290</v>
      </c>
      <c r="R162" s="700">
        <v>7682</v>
      </c>
      <c r="S162" s="700">
        <v>374</v>
      </c>
      <c r="T162" s="700">
        <v>0</v>
      </c>
      <c r="U162" s="1139">
        <v>175921</v>
      </c>
    </row>
    <row r="163" spans="2:21" x14ac:dyDescent="0.2">
      <c r="B163" s="1297"/>
      <c r="C163" s="699" t="s">
        <v>858</v>
      </c>
      <c r="D163" s="700">
        <v>429</v>
      </c>
      <c r="E163" s="700">
        <v>1323</v>
      </c>
      <c r="F163" s="700">
        <v>655</v>
      </c>
      <c r="G163" s="700">
        <v>367</v>
      </c>
      <c r="H163" s="700">
        <v>300</v>
      </c>
      <c r="I163" s="700">
        <v>1617</v>
      </c>
      <c r="J163" s="700">
        <v>1330</v>
      </c>
      <c r="K163" s="700">
        <v>615</v>
      </c>
      <c r="L163" s="700">
        <v>690</v>
      </c>
      <c r="M163" s="700">
        <v>9</v>
      </c>
      <c r="N163" s="700">
        <v>1116</v>
      </c>
      <c r="O163" s="700">
        <v>3527</v>
      </c>
      <c r="P163" s="700">
        <v>1543</v>
      </c>
      <c r="Q163" s="700">
        <v>2320</v>
      </c>
      <c r="R163" s="700">
        <v>411</v>
      </c>
      <c r="S163" s="700">
        <v>8</v>
      </c>
      <c r="T163" s="700">
        <v>13</v>
      </c>
      <c r="U163" s="1139">
        <v>16273</v>
      </c>
    </row>
    <row r="164" spans="2:21" x14ac:dyDescent="0.2">
      <c r="B164" s="1297"/>
      <c r="C164" s="699" t="s">
        <v>57</v>
      </c>
      <c r="D164" s="700">
        <v>1179</v>
      </c>
      <c r="E164" s="700">
        <v>1324</v>
      </c>
      <c r="F164" s="700">
        <v>629</v>
      </c>
      <c r="G164" s="700">
        <v>4163</v>
      </c>
      <c r="H164" s="700">
        <v>145</v>
      </c>
      <c r="I164" s="700">
        <v>3158</v>
      </c>
      <c r="J164" s="700">
        <v>4751</v>
      </c>
      <c r="K164" s="700">
        <v>2996</v>
      </c>
      <c r="L164" s="700">
        <v>3337</v>
      </c>
      <c r="M164" s="700">
        <v>229</v>
      </c>
      <c r="N164" s="700">
        <v>3088</v>
      </c>
      <c r="O164" s="700">
        <v>1295</v>
      </c>
      <c r="P164" s="700">
        <v>2357</v>
      </c>
      <c r="Q164" s="700">
        <v>795</v>
      </c>
      <c r="R164" s="700">
        <v>3578</v>
      </c>
      <c r="S164" s="700">
        <v>1</v>
      </c>
      <c r="T164" s="700">
        <v>4</v>
      </c>
      <c r="U164" s="1139">
        <v>33029</v>
      </c>
    </row>
    <row r="165" spans="2:21" x14ac:dyDescent="0.2">
      <c r="B165" s="1297"/>
      <c r="C165" s="699" t="s">
        <v>58</v>
      </c>
      <c r="D165" s="700">
        <v>91373</v>
      </c>
      <c r="E165" s="700">
        <v>5773</v>
      </c>
      <c r="F165" s="700">
        <v>31901</v>
      </c>
      <c r="G165" s="700">
        <v>316155</v>
      </c>
      <c r="H165" s="700">
        <v>17688</v>
      </c>
      <c r="I165" s="700">
        <v>364888</v>
      </c>
      <c r="J165" s="700">
        <v>546497</v>
      </c>
      <c r="K165" s="700">
        <v>154471</v>
      </c>
      <c r="L165" s="700">
        <v>214985</v>
      </c>
      <c r="M165" s="700">
        <v>170262</v>
      </c>
      <c r="N165" s="700">
        <v>595936</v>
      </c>
      <c r="O165" s="700">
        <v>145035</v>
      </c>
      <c r="P165" s="700">
        <v>208050</v>
      </c>
      <c r="Q165" s="700">
        <v>106617</v>
      </c>
      <c r="R165" s="700">
        <v>157386</v>
      </c>
      <c r="S165" s="700">
        <v>32553</v>
      </c>
      <c r="T165" s="700">
        <v>312</v>
      </c>
      <c r="U165" s="1139">
        <v>3159882</v>
      </c>
    </row>
    <row r="166" spans="2:21" x14ac:dyDescent="0.2">
      <c r="B166" s="1298"/>
      <c r="C166" s="701" t="s">
        <v>864</v>
      </c>
      <c r="D166" s="702">
        <v>308972</v>
      </c>
      <c r="E166" s="702">
        <v>38078</v>
      </c>
      <c r="F166" s="702">
        <v>59443</v>
      </c>
      <c r="G166" s="702">
        <v>501622</v>
      </c>
      <c r="H166" s="702">
        <v>29808</v>
      </c>
      <c r="I166" s="702">
        <v>596855</v>
      </c>
      <c r="J166" s="702">
        <v>711877</v>
      </c>
      <c r="K166" s="702">
        <v>220645</v>
      </c>
      <c r="L166" s="702">
        <v>350084</v>
      </c>
      <c r="M166" s="702">
        <v>179280</v>
      </c>
      <c r="N166" s="702">
        <v>787239</v>
      </c>
      <c r="O166" s="702">
        <v>380848</v>
      </c>
      <c r="P166" s="702">
        <v>390473</v>
      </c>
      <c r="Q166" s="702">
        <v>179676</v>
      </c>
      <c r="R166" s="702">
        <v>252444</v>
      </c>
      <c r="S166" s="702">
        <v>44095</v>
      </c>
      <c r="T166" s="702">
        <v>699</v>
      </c>
      <c r="U166" s="1141">
        <v>5032138</v>
      </c>
    </row>
    <row r="167" spans="2:21" x14ac:dyDescent="0.2">
      <c r="B167" s="1296" t="s">
        <v>38</v>
      </c>
      <c r="C167" s="699" t="s">
        <v>47</v>
      </c>
      <c r="D167" s="700">
        <v>1201</v>
      </c>
      <c r="E167" s="700">
        <v>245</v>
      </c>
      <c r="F167" s="700">
        <v>651</v>
      </c>
      <c r="G167" s="700">
        <v>1841</v>
      </c>
      <c r="H167" s="700">
        <v>141</v>
      </c>
      <c r="I167" s="700">
        <v>2876</v>
      </c>
      <c r="J167" s="700">
        <v>2818</v>
      </c>
      <c r="K167" s="700">
        <v>1603</v>
      </c>
      <c r="L167" s="700">
        <v>1747</v>
      </c>
      <c r="M167" s="700">
        <v>29</v>
      </c>
      <c r="N167" s="700">
        <v>1819</v>
      </c>
      <c r="O167" s="700">
        <v>5307</v>
      </c>
      <c r="P167" s="700">
        <v>4219</v>
      </c>
      <c r="Q167" s="700">
        <v>2516</v>
      </c>
      <c r="R167" s="700">
        <v>1735</v>
      </c>
      <c r="S167" s="700">
        <v>54</v>
      </c>
      <c r="T167" s="700">
        <v>0</v>
      </c>
      <c r="U167" s="1139">
        <v>28802</v>
      </c>
    </row>
    <row r="168" spans="2:21" x14ac:dyDescent="0.2">
      <c r="B168" s="1297"/>
      <c r="C168" s="699" t="s">
        <v>48</v>
      </c>
      <c r="D168" s="700">
        <v>113</v>
      </c>
      <c r="E168" s="700">
        <v>103</v>
      </c>
      <c r="F168" s="700">
        <v>2516</v>
      </c>
      <c r="G168" s="700">
        <v>3209</v>
      </c>
      <c r="H168" s="700">
        <v>200</v>
      </c>
      <c r="I168" s="700">
        <v>8951</v>
      </c>
      <c r="J168" s="700">
        <v>6410</v>
      </c>
      <c r="K168" s="700">
        <v>2170</v>
      </c>
      <c r="L168" s="700">
        <v>4360</v>
      </c>
      <c r="M168" s="700">
        <v>51</v>
      </c>
      <c r="N168" s="700">
        <v>5437</v>
      </c>
      <c r="O168" s="700">
        <v>3529</v>
      </c>
      <c r="P168" s="700">
        <v>5985</v>
      </c>
      <c r="Q168" s="700">
        <v>822</v>
      </c>
      <c r="R168" s="700">
        <v>4359</v>
      </c>
      <c r="S168" s="700">
        <v>474</v>
      </c>
      <c r="T168" s="700">
        <v>267</v>
      </c>
      <c r="U168" s="1139">
        <v>48956</v>
      </c>
    </row>
    <row r="169" spans="2:21" x14ac:dyDescent="0.2">
      <c r="B169" s="1297"/>
      <c r="C169" s="699" t="s">
        <v>49</v>
      </c>
      <c r="D169" s="700">
        <v>252</v>
      </c>
      <c r="E169" s="700">
        <v>39</v>
      </c>
      <c r="F169" s="700">
        <v>10099</v>
      </c>
      <c r="G169" s="700">
        <v>8306</v>
      </c>
      <c r="H169" s="700">
        <v>1569</v>
      </c>
      <c r="I169" s="700">
        <v>21466</v>
      </c>
      <c r="J169" s="700">
        <v>7543</v>
      </c>
      <c r="K169" s="700">
        <v>4860</v>
      </c>
      <c r="L169" s="700">
        <v>10169</v>
      </c>
      <c r="M169" s="700">
        <v>289</v>
      </c>
      <c r="N169" s="700">
        <v>17299</v>
      </c>
      <c r="O169" s="700">
        <v>11641</v>
      </c>
      <c r="P169" s="700">
        <v>7468</v>
      </c>
      <c r="Q169" s="700">
        <v>6514</v>
      </c>
      <c r="R169" s="700">
        <v>3423</v>
      </c>
      <c r="S169" s="700">
        <v>486</v>
      </c>
      <c r="T169" s="700">
        <v>0</v>
      </c>
      <c r="U169" s="1139">
        <v>111423</v>
      </c>
    </row>
    <row r="170" spans="2:21" x14ac:dyDescent="0.2">
      <c r="B170" s="1297"/>
      <c r="C170" s="699" t="s">
        <v>50</v>
      </c>
      <c r="D170" s="700">
        <v>4547</v>
      </c>
      <c r="E170" s="700">
        <v>196</v>
      </c>
      <c r="F170" s="700">
        <v>5101</v>
      </c>
      <c r="G170" s="700">
        <v>4478</v>
      </c>
      <c r="H170" s="700">
        <v>522</v>
      </c>
      <c r="I170" s="700">
        <v>10542</v>
      </c>
      <c r="J170" s="700">
        <v>1811</v>
      </c>
      <c r="K170" s="700">
        <v>1937</v>
      </c>
      <c r="L170" s="700">
        <v>2845</v>
      </c>
      <c r="M170" s="700">
        <v>217</v>
      </c>
      <c r="N170" s="700">
        <v>4620</v>
      </c>
      <c r="O170" s="700">
        <v>8786</v>
      </c>
      <c r="P170" s="700">
        <v>2786</v>
      </c>
      <c r="Q170" s="700">
        <v>3012</v>
      </c>
      <c r="R170" s="700">
        <v>967</v>
      </c>
      <c r="S170" s="700">
        <v>47</v>
      </c>
      <c r="T170" s="700">
        <v>0</v>
      </c>
      <c r="U170" s="1139">
        <v>52414</v>
      </c>
    </row>
    <row r="171" spans="2:21" x14ac:dyDescent="0.2">
      <c r="B171" s="1297"/>
      <c r="C171" s="699" t="s">
        <v>51</v>
      </c>
      <c r="D171" s="700">
        <v>13988</v>
      </c>
      <c r="E171" s="700">
        <v>799</v>
      </c>
      <c r="F171" s="700">
        <v>5271</v>
      </c>
      <c r="G171" s="700">
        <v>4790</v>
      </c>
      <c r="H171" s="700">
        <v>573</v>
      </c>
      <c r="I171" s="700">
        <v>14375</v>
      </c>
      <c r="J171" s="700">
        <v>8575</v>
      </c>
      <c r="K171" s="700">
        <v>4663</v>
      </c>
      <c r="L171" s="700">
        <v>5542</v>
      </c>
      <c r="M171" s="700">
        <v>584</v>
      </c>
      <c r="N171" s="700">
        <v>12326</v>
      </c>
      <c r="O171" s="700">
        <v>14971</v>
      </c>
      <c r="P171" s="700">
        <v>11034</v>
      </c>
      <c r="Q171" s="700">
        <v>6459</v>
      </c>
      <c r="R171" s="700">
        <v>5847</v>
      </c>
      <c r="S171" s="700">
        <v>748</v>
      </c>
      <c r="T171" s="700">
        <v>79</v>
      </c>
      <c r="U171" s="1139">
        <v>110624</v>
      </c>
    </row>
    <row r="172" spans="2:21" x14ac:dyDescent="0.2">
      <c r="B172" s="1297"/>
      <c r="C172" s="699" t="s">
        <v>52</v>
      </c>
      <c r="D172" s="700">
        <v>34292</v>
      </c>
      <c r="E172" s="700">
        <v>830</v>
      </c>
      <c r="F172" s="700">
        <v>2370</v>
      </c>
      <c r="G172" s="700">
        <v>33910</v>
      </c>
      <c r="H172" s="700">
        <v>2374</v>
      </c>
      <c r="I172" s="700">
        <v>39191</v>
      </c>
      <c r="J172" s="700">
        <v>29382</v>
      </c>
      <c r="K172" s="700">
        <v>15803</v>
      </c>
      <c r="L172" s="700">
        <v>38434</v>
      </c>
      <c r="M172" s="700">
        <v>1973</v>
      </c>
      <c r="N172" s="700">
        <v>41516</v>
      </c>
      <c r="O172" s="700">
        <v>32963</v>
      </c>
      <c r="P172" s="700">
        <v>55517</v>
      </c>
      <c r="Q172" s="700">
        <v>28464</v>
      </c>
      <c r="R172" s="700">
        <v>17569</v>
      </c>
      <c r="S172" s="700">
        <v>6003</v>
      </c>
      <c r="T172" s="700">
        <v>2</v>
      </c>
      <c r="U172" s="1139">
        <v>380593</v>
      </c>
    </row>
    <row r="173" spans="2:21" x14ac:dyDescent="0.2">
      <c r="B173" s="1297"/>
      <c r="C173" s="699" t="s">
        <v>856</v>
      </c>
      <c r="D173" s="700">
        <v>76880</v>
      </c>
      <c r="E173" s="700">
        <v>30</v>
      </c>
      <c r="F173" s="700">
        <v>719</v>
      </c>
      <c r="G173" s="700">
        <v>22140</v>
      </c>
      <c r="H173" s="700">
        <v>633</v>
      </c>
      <c r="I173" s="700">
        <v>14172</v>
      </c>
      <c r="J173" s="700">
        <v>19450</v>
      </c>
      <c r="K173" s="700">
        <v>4073</v>
      </c>
      <c r="L173" s="700">
        <v>8056</v>
      </c>
      <c r="M173" s="700">
        <v>960</v>
      </c>
      <c r="N173" s="700">
        <v>20765</v>
      </c>
      <c r="O173" s="700">
        <v>17003</v>
      </c>
      <c r="P173" s="700">
        <v>9535</v>
      </c>
      <c r="Q173" s="700">
        <v>2783</v>
      </c>
      <c r="R173" s="700">
        <v>11185</v>
      </c>
      <c r="S173" s="700">
        <v>334</v>
      </c>
      <c r="T173" s="700">
        <v>0</v>
      </c>
      <c r="U173" s="1139">
        <v>208718</v>
      </c>
    </row>
    <row r="174" spans="2:21" x14ac:dyDescent="0.2">
      <c r="B174" s="1297"/>
      <c r="C174" s="699" t="s">
        <v>53</v>
      </c>
      <c r="D174" s="700">
        <v>66193</v>
      </c>
      <c r="E174" s="700">
        <v>16</v>
      </c>
      <c r="F174" s="700">
        <v>338</v>
      </c>
      <c r="G174" s="700">
        <v>26402</v>
      </c>
      <c r="H174" s="700">
        <v>961</v>
      </c>
      <c r="I174" s="700">
        <v>18449</v>
      </c>
      <c r="J174" s="700">
        <v>17026</v>
      </c>
      <c r="K174" s="700">
        <v>4699</v>
      </c>
      <c r="L174" s="700">
        <v>11314</v>
      </c>
      <c r="M174" s="700">
        <v>1301</v>
      </c>
      <c r="N174" s="700">
        <v>16332</v>
      </c>
      <c r="O174" s="700">
        <v>31894</v>
      </c>
      <c r="P174" s="700">
        <v>12138</v>
      </c>
      <c r="Q174" s="700">
        <v>1899</v>
      </c>
      <c r="R174" s="700">
        <v>5175</v>
      </c>
      <c r="S174" s="700">
        <v>370</v>
      </c>
      <c r="T174" s="700">
        <v>0</v>
      </c>
      <c r="U174" s="1139">
        <v>214507</v>
      </c>
    </row>
    <row r="175" spans="2:21" x14ac:dyDescent="0.2">
      <c r="B175" s="1297"/>
      <c r="C175" s="699" t="s">
        <v>54</v>
      </c>
      <c r="D175" s="700">
        <v>36246</v>
      </c>
      <c r="E175" s="700">
        <v>2983</v>
      </c>
      <c r="F175" s="700">
        <v>753</v>
      </c>
      <c r="G175" s="700">
        <v>37811</v>
      </c>
      <c r="H175" s="700">
        <v>2385</v>
      </c>
      <c r="I175" s="700">
        <v>46774</v>
      </c>
      <c r="J175" s="700">
        <v>32566</v>
      </c>
      <c r="K175" s="700">
        <v>9086</v>
      </c>
      <c r="L175" s="700">
        <v>28389</v>
      </c>
      <c r="M175" s="700">
        <v>3883</v>
      </c>
      <c r="N175" s="700">
        <v>42016</v>
      </c>
      <c r="O175" s="700">
        <v>55254</v>
      </c>
      <c r="P175" s="700">
        <v>31528</v>
      </c>
      <c r="Q175" s="700">
        <v>10751</v>
      </c>
      <c r="R175" s="700">
        <v>25944</v>
      </c>
      <c r="S175" s="700">
        <v>1718</v>
      </c>
      <c r="T175" s="700">
        <v>4</v>
      </c>
      <c r="U175" s="1139">
        <v>368091</v>
      </c>
    </row>
    <row r="176" spans="2:21" x14ac:dyDescent="0.2">
      <c r="B176" s="1297"/>
      <c r="C176" s="699" t="s">
        <v>857</v>
      </c>
      <c r="D176" s="700">
        <v>14975</v>
      </c>
      <c r="E176" s="700">
        <v>223</v>
      </c>
      <c r="F176" s="700">
        <v>424</v>
      </c>
      <c r="G176" s="700">
        <v>13863</v>
      </c>
      <c r="H176" s="700">
        <v>417</v>
      </c>
      <c r="I176" s="700">
        <v>28912</v>
      </c>
      <c r="J176" s="700">
        <v>16679</v>
      </c>
      <c r="K176" s="700">
        <v>5379</v>
      </c>
      <c r="L176" s="700">
        <v>7502</v>
      </c>
      <c r="M176" s="700">
        <v>389</v>
      </c>
      <c r="N176" s="700">
        <v>7516</v>
      </c>
      <c r="O176" s="700">
        <v>24753</v>
      </c>
      <c r="P176" s="700">
        <v>19760</v>
      </c>
      <c r="Q176" s="700">
        <v>2418</v>
      </c>
      <c r="R176" s="700">
        <v>3537</v>
      </c>
      <c r="S176" s="700">
        <v>842</v>
      </c>
      <c r="T176" s="700">
        <v>17</v>
      </c>
      <c r="U176" s="1139">
        <v>147606</v>
      </c>
    </row>
    <row r="177" spans="2:21" x14ac:dyDescent="0.2">
      <c r="B177" s="1297"/>
      <c r="C177" s="699" t="s">
        <v>55</v>
      </c>
      <c r="D177" s="700">
        <v>8761</v>
      </c>
      <c r="E177" s="700">
        <v>272</v>
      </c>
      <c r="F177" s="700">
        <v>174</v>
      </c>
      <c r="G177" s="700">
        <v>5754</v>
      </c>
      <c r="H177" s="700">
        <v>337</v>
      </c>
      <c r="I177" s="700">
        <v>6085</v>
      </c>
      <c r="J177" s="700">
        <v>3938</v>
      </c>
      <c r="K177" s="700">
        <v>1845</v>
      </c>
      <c r="L177" s="700">
        <v>3351</v>
      </c>
      <c r="M177" s="700">
        <v>98</v>
      </c>
      <c r="N177" s="700">
        <v>2909</v>
      </c>
      <c r="O177" s="700">
        <v>8443</v>
      </c>
      <c r="P177" s="700">
        <v>5846</v>
      </c>
      <c r="Q177" s="700">
        <v>1146</v>
      </c>
      <c r="R177" s="700">
        <v>3431</v>
      </c>
      <c r="S177" s="700">
        <v>104</v>
      </c>
      <c r="T177" s="700">
        <v>0</v>
      </c>
      <c r="U177" s="1139">
        <v>52494</v>
      </c>
    </row>
    <row r="178" spans="2:21" x14ac:dyDescent="0.2">
      <c r="B178" s="1297"/>
      <c r="C178" s="699" t="s">
        <v>56</v>
      </c>
      <c r="D178" s="700">
        <v>13172</v>
      </c>
      <c r="E178" s="700">
        <v>24681</v>
      </c>
      <c r="F178" s="700">
        <v>318</v>
      </c>
      <c r="G178" s="700">
        <v>22682</v>
      </c>
      <c r="H178" s="700">
        <v>1659</v>
      </c>
      <c r="I178" s="700">
        <v>15638</v>
      </c>
      <c r="J178" s="700">
        <v>18043</v>
      </c>
      <c r="K178" s="700">
        <v>7319</v>
      </c>
      <c r="L178" s="700">
        <v>12961</v>
      </c>
      <c r="M178" s="700">
        <v>909</v>
      </c>
      <c r="N178" s="700">
        <v>19241</v>
      </c>
      <c r="O178" s="700">
        <v>19827</v>
      </c>
      <c r="P178" s="700">
        <v>12129</v>
      </c>
      <c r="Q178" s="700">
        <v>3277</v>
      </c>
      <c r="R178" s="700">
        <v>7659</v>
      </c>
      <c r="S178" s="700">
        <v>373</v>
      </c>
      <c r="T178" s="700">
        <v>0</v>
      </c>
      <c r="U178" s="1139">
        <v>179888</v>
      </c>
    </row>
    <row r="179" spans="2:21" x14ac:dyDescent="0.2">
      <c r="B179" s="1297"/>
      <c r="C179" s="699" t="s">
        <v>858</v>
      </c>
      <c r="D179" s="700">
        <v>467</v>
      </c>
      <c r="E179" s="700">
        <v>1360</v>
      </c>
      <c r="F179" s="700">
        <v>474</v>
      </c>
      <c r="G179" s="700">
        <v>346</v>
      </c>
      <c r="H179" s="700">
        <v>260</v>
      </c>
      <c r="I179" s="700">
        <v>1668</v>
      </c>
      <c r="J179" s="700">
        <v>1287</v>
      </c>
      <c r="K179" s="700">
        <v>640</v>
      </c>
      <c r="L179" s="700">
        <v>693</v>
      </c>
      <c r="M179" s="700">
        <v>9</v>
      </c>
      <c r="N179" s="700">
        <v>1075</v>
      </c>
      <c r="O179" s="700">
        <v>3488</v>
      </c>
      <c r="P179" s="700">
        <v>1542</v>
      </c>
      <c r="Q179" s="700">
        <v>2360</v>
      </c>
      <c r="R179" s="700">
        <v>426</v>
      </c>
      <c r="S179" s="700">
        <v>9</v>
      </c>
      <c r="T179" s="700">
        <v>13</v>
      </c>
      <c r="U179" s="1139">
        <v>16117</v>
      </c>
    </row>
    <row r="180" spans="2:21" x14ac:dyDescent="0.2">
      <c r="B180" s="1297"/>
      <c r="C180" s="699" t="s">
        <v>57</v>
      </c>
      <c r="D180" s="700">
        <v>1245</v>
      </c>
      <c r="E180" s="700">
        <v>1323</v>
      </c>
      <c r="F180" s="700">
        <v>635</v>
      </c>
      <c r="G180" s="700">
        <v>4169</v>
      </c>
      <c r="H180" s="700">
        <v>144</v>
      </c>
      <c r="I180" s="700">
        <v>3158</v>
      </c>
      <c r="J180" s="700">
        <v>4815</v>
      </c>
      <c r="K180" s="700">
        <v>3154</v>
      </c>
      <c r="L180" s="700">
        <v>3239</v>
      </c>
      <c r="M180" s="700">
        <v>235</v>
      </c>
      <c r="N180" s="700">
        <v>3111</v>
      </c>
      <c r="O180" s="700">
        <v>1361</v>
      </c>
      <c r="P180" s="700">
        <v>2181</v>
      </c>
      <c r="Q180" s="700">
        <v>800</v>
      </c>
      <c r="R180" s="700">
        <v>3584</v>
      </c>
      <c r="S180" s="700">
        <v>1</v>
      </c>
      <c r="T180" s="700">
        <v>4</v>
      </c>
      <c r="U180" s="1139">
        <v>33159</v>
      </c>
    </row>
    <row r="181" spans="2:21" x14ac:dyDescent="0.2">
      <c r="B181" s="1297"/>
      <c r="C181" s="699" t="s">
        <v>58</v>
      </c>
      <c r="D181" s="700">
        <v>110394</v>
      </c>
      <c r="E181" s="700">
        <v>6223</v>
      </c>
      <c r="F181" s="700">
        <v>29859</v>
      </c>
      <c r="G181" s="700">
        <v>316905</v>
      </c>
      <c r="H181" s="700">
        <v>17702</v>
      </c>
      <c r="I181" s="700">
        <v>372295</v>
      </c>
      <c r="J181" s="700">
        <v>555261</v>
      </c>
      <c r="K181" s="700">
        <v>155554</v>
      </c>
      <c r="L181" s="700">
        <v>215388</v>
      </c>
      <c r="M181" s="700">
        <v>168991</v>
      </c>
      <c r="N181" s="700">
        <v>605525</v>
      </c>
      <c r="O181" s="700">
        <v>149308</v>
      </c>
      <c r="P181" s="700">
        <v>208379</v>
      </c>
      <c r="Q181" s="700">
        <v>110243</v>
      </c>
      <c r="R181" s="700">
        <v>157857</v>
      </c>
      <c r="S181" s="700">
        <v>32566</v>
      </c>
      <c r="T181" s="700">
        <v>312</v>
      </c>
      <c r="U181" s="1139">
        <v>3212762</v>
      </c>
    </row>
    <row r="182" spans="2:21" x14ac:dyDescent="0.2">
      <c r="B182" s="1298"/>
      <c r="C182" s="701" t="s">
        <v>864</v>
      </c>
      <c r="D182" s="702">
        <v>382726</v>
      </c>
      <c r="E182" s="702">
        <v>39323</v>
      </c>
      <c r="F182" s="702">
        <v>59702</v>
      </c>
      <c r="G182" s="702">
        <v>506606</v>
      </c>
      <c r="H182" s="702">
        <v>29877</v>
      </c>
      <c r="I182" s="702">
        <v>604552</v>
      </c>
      <c r="J182" s="702">
        <v>725604</v>
      </c>
      <c r="K182" s="702">
        <v>222785</v>
      </c>
      <c r="L182" s="702">
        <v>353990</v>
      </c>
      <c r="M182" s="702">
        <v>179918</v>
      </c>
      <c r="N182" s="702">
        <v>801507</v>
      </c>
      <c r="O182" s="702">
        <v>388528</v>
      </c>
      <c r="P182" s="702">
        <v>390047</v>
      </c>
      <c r="Q182" s="702">
        <v>183464</v>
      </c>
      <c r="R182" s="702">
        <v>252698</v>
      </c>
      <c r="S182" s="702">
        <v>44129</v>
      </c>
      <c r="T182" s="702">
        <v>698</v>
      </c>
      <c r="U182" s="1141">
        <v>5166154</v>
      </c>
    </row>
    <row r="183" spans="2:21" x14ac:dyDescent="0.2">
      <c r="B183" s="1296" t="s">
        <v>39</v>
      </c>
      <c r="C183" s="699" t="s">
        <v>47</v>
      </c>
      <c r="D183" s="700">
        <v>1129</v>
      </c>
      <c r="E183" s="700">
        <v>217</v>
      </c>
      <c r="F183" s="700">
        <v>644</v>
      </c>
      <c r="G183" s="700">
        <v>1865</v>
      </c>
      <c r="H183" s="700">
        <v>145</v>
      </c>
      <c r="I183" s="700">
        <v>2822</v>
      </c>
      <c r="J183" s="700">
        <v>2867</v>
      </c>
      <c r="K183" s="700">
        <v>1627</v>
      </c>
      <c r="L183" s="700">
        <v>1789</v>
      </c>
      <c r="M183" s="700">
        <v>32</v>
      </c>
      <c r="N183" s="700">
        <v>1740</v>
      </c>
      <c r="O183" s="700">
        <v>5314</v>
      </c>
      <c r="P183" s="700">
        <v>4470</v>
      </c>
      <c r="Q183" s="700">
        <v>2537</v>
      </c>
      <c r="R183" s="700">
        <v>1738</v>
      </c>
      <c r="S183" s="700">
        <v>55</v>
      </c>
      <c r="T183" s="700">
        <v>0</v>
      </c>
      <c r="U183" s="1139">
        <v>28991</v>
      </c>
    </row>
    <row r="184" spans="2:21" x14ac:dyDescent="0.2">
      <c r="B184" s="1297"/>
      <c r="C184" s="699" t="s">
        <v>48</v>
      </c>
      <c r="D184" s="700">
        <v>109</v>
      </c>
      <c r="E184" s="700">
        <v>102</v>
      </c>
      <c r="F184" s="700">
        <v>2545</v>
      </c>
      <c r="G184" s="700">
        <v>3262</v>
      </c>
      <c r="H184" s="700">
        <v>204</v>
      </c>
      <c r="I184" s="700">
        <v>8281</v>
      </c>
      <c r="J184" s="700">
        <v>6461</v>
      </c>
      <c r="K184" s="700">
        <v>2169</v>
      </c>
      <c r="L184" s="700">
        <v>4435</v>
      </c>
      <c r="M184" s="700">
        <v>52</v>
      </c>
      <c r="N184" s="700">
        <v>5396</v>
      </c>
      <c r="O184" s="700">
        <v>3571</v>
      </c>
      <c r="P184" s="700">
        <v>5915</v>
      </c>
      <c r="Q184" s="700">
        <v>829</v>
      </c>
      <c r="R184" s="700">
        <v>4338</v>
      </c>
      <c r="S184" s="700">
        <v>480</v>
      </c>
      <c r="T184" s="700">
        <v>273</v>
      </c>
      <c r="U184" s="1139">
        <v>48422</v>
      </c>
    </row>
    <row r="185" spans="2:21" x14ac:dyDescent="0.2">
      <c r="B185" s="1297"/>
      <c r="C185" s="699" t="s">
        <v>49</v>
      </c>
      <c r="D185" s="700">
        <v>214</v>
      </c>
      <c r="E185" s="700">
        <v>38</v>
      </c>
      <c r="F185" s="700">
        <v>10096</v>
      </c>
      <c r="G185" s="700">
        <v>8258</v>
      </c>
      <c r="H185" s="700">
        <v>1568</v>
      </c>
      <c r="I185" s="700">
        <v>21606</v>
      </c>
      <c r="J185" s="700">
        <v>7552</v>
      </c>
      <c r="K185" s="700">
        <v>5167</v>
      </c>
      <c r="L185" s="700">
        <v>9986</v>
      </c>
      <c r="M185" s="700">
        <v>293</v>
      </c>
      <c r="N185" s="700">
        <v>17738</v>
      </c>
      <c r="O185" s="700">
        <v>11168</v>
      </c>
      <c r="P185" s="700">
        <v>7357</v>
      </c>
      <c r="Q185" s="700">
        <v>6554</v>
      </c>
      <c r="R185" s="700">
        <v>3485</v>
      </c>
      <c r="S185" s="700">
        <v>492</v>
      </c>
      <c r="T185" s="700">
        <v>0</v>
      </c>
      <c r="U185" s="1139">
        <v>111572</v>
      </c>
    </row>
    <row r="186" spans="2:21" x14ac:dyDescent="0.2">
      <c r="B186" s="1297"/>
      <c r="C186" s="699" t="s">
        <v>50</v>
      </c>
      <c r="D186" s="700">
        <v>5121</v>
      </c>
      <c r="E186" s="700">
        <v>192</v>
      </c>
      <c r="F186" s="700">
        <v>5082</v>
      </c>
      <c r="G186" s="700">
        <v>4370</v>
      </c>
      <c r="H186" s="700">
        <v>513</v>
      </c>
      <c r="I186" s="700">
        <v>10343</v>
      </c>
      <c r="J186" s="700">
        <v>1847</v>
      </c>
      <c r="K186" s="700">
        <v>1977</v>
      </c>
      <c r="L186" s="700">
        <v>2912</v>
      </c>
      <c r="M186" s="700">
        <v>212</v>
      </c>
      <c r="N186" s="700">
        <v>4443</v>
      </c>
      <c r="O186" s="700">
        <v>8306</v>
      </c>
      <c r="P186" s="700">
        <v>2769</v>
      </c>
      <c r="Q186" s="700">
        <v>3057</v>
      </c>
      <c r="R186" s="700">
        <v>976</v>
      </c>
      <c r="S186" s="700">
        <v>45</v>
      </c>
      <c r="T186" s="700">
        <v>0</v>
      </c>
      <c r="U186" s="1139">
        <v>52165</v>
      </c>
    </row>
    <row r="187" spans="2:21" x14ac:dyDescent="0.2">
      <c r="B187" s="1297"/>
      <c r="C187" s="699" t="s">
        <v>51</v>
      </c>
      <c r="D187" s="700">
        <v>14568</v>
      </c>
      <c r="E187" s="700">
        <v>784</v>
      </c>
      <c r="F187" s="700">
        <v>5289</v>
      </c>
      <c r="G187" s="700">
        <v>4836</v>
      </c>
      <c r="H187" s="700">
        <v>573</v>
      </c>
      <c r="I187" s="700">
        <v>13804</v>
      </c>
      <c r="J187" s="700">
        <v>8710</v>
      </c>
      <c r="K187" s="700">
        <v>4811</v>
      </c>
      <c r="L187" s="700">
        <v>5726</v>
      </c>
      <c r="M187" s="700">
        <v>600</v>
      </c>
      <c r="N187" s="700">
        <v>12716</v>
      </c>
      <c r="O187" s="700">
        <v>15037</v>
      </c>
      <c r="P187" s="700">
        <v>10867</v>
      </c>
      <c r="Q187" s="700">
        <v>6603</v>
      </c>
      <c r="R187" s="700">
        <v>5645</v>
      </c>
      <c r="S187" s="700">
        <v>811</v>
      </c>
      <c r="T187" s="700">
        <v>84</v>
      </c>
      <c r="U187" s="1139">
        <v>111464</v>
      </c>
    </row>
    <row r="188" spans="2:21" x14ac:dyDescent="0.2">
      <c r="B188" s="1297"/>
      <c r="C188" s="699" t="s">
        <v>52</v>
      </c>
      <c r="D188" s="700">
        <v>34499</v>
      </c>
      <c r="E188" s="700">
        <v>815</v>
      </c>
      <c r="F188" s="700">
        <v>2391</v>
      </c>
      <c r="G188" s="700">
        <v>33596</v>
      </c>
      <c r="H188" s="700">
        <v>2373</v>
      </c>
      <c r="I188" s="700">
        <v>38094</v>
      </c>
      <c r="J188" s="700">
        <v>29863</v>
      </c>
      <c r="K188" s="700">
        <v>16038</v>
      </c>
      <c r="L188" s="700">
        <v>38799</v>
      </c>
      <c r="M188" s="700">
        <v>1973</v>
      </c>
      <c r="N188" s="700">
        <v>41237</v>
      </c>
      <c r="O188" s="700">
        <v>33682</v>
      </c>
      <c r="P188" s="700">
        <v>55282</v>
      </c>
      <c r="Q188" s="700">
        <v>28713</v>
      </c>
      <c r="R188" s="700">
        <v>17694</v>
      </c>
      <c r="S188" s="700">
        <v>6079</v>
      </c>
      <c r="T188" s="700">
        <v>2</v>
      </c>
      <c r="U188" s="1139">
        <v>381130</v>
      </c>
    </row>
    <row r="189" spans="2:21" x14ac:dyDescent="0.2">
      <c r="B189" s="1297"/>
      <c r="C189" s="699" t="s">
        <v>856</v>
      </c>
      <c r="D189" s="700">
        <v>86237</v>
      </c>
      <c r="E189" s="700">
        <v>23</v>
      </c>
      <c r="F189" s="700">
        <v>722</v>
      </c>
      <c r="G189" s="700">
        <v>21567</v>
      </c>
      <c r="H189" s="700">
        <v>636</v>
      </c>
      <c r="I189" s="700">
        <v>13766</v>
      </c>
      <c r="J189" s="700">
        <v>19949</v>
      </c>
      <c r="K189" s="700">
        <v>4069</v>
      </c>
      <c r="L189" s="700">
        <v>8314</v>
      </c>
      <c r="M189" s="700">
        <v>975</v>
      </c>
      <c r="N189" s="700">
        <v>21619</v>
      </c>
      <c r="O189" s="700">
        <v>17075</v>
      </c>
      <c r="P189" s="700">
        <v>9419</v>
      </c>
      <c r="Q189" s="700">
        <v>2781</v>
      </c>
      <c r="R189" s="700">
        <v>10942</v>
      </c>
      <c r="S189" s="700">
        <v>330</v>
      </c>
      <c r="T189" s="700">
        <v>0</v>
      </c>
      <c r="U189" s="1139">
        <v>218424</v>
      </c>
    </row>
    <row r="190" spans="2:21" x14ac:dyDescent="0.2">
      <c r="B190" s="1297"/>
      <c r="C190" s="699" t="s">
        <v>53</v>
      </c>
      <c r="D190" s="700">
        <v>79761</v>
      </c>
      <c r="E190" s="700">
        <v>8</v>
      </c>
      <c r="F190" s="700">
        <v>334</v>
      </c>
      <c r="G190" s="700">
        <v>27701</v>
      </c>
      <c r="H190" s="700">
        <v>960</v>
      </c>
      <c r="I190" s="700">
        <v>18072</v>
      </c>
      <c r="J190" s="700">
        <v>18851</v>
      </c>
      <c r="K190" s="700">
        <v>4728</v>
      </c>
      <c r="L190" s="700">
        <v>11875</v>
      </c>
      <c r="M190" s="700">
        <v>1270</v>
      </c>
      <c r="N190" s="700">
        <v>17542</v>
      </c>
      <c r="O190" s="700">
        <v>31218</v>
      </c>
      <c r="P190" s="700">
        <v>11721</v>
      </c>
      <c r="Q190" s="700">
        <v>1906</v>
      </c>
      <c r="R190" s="700">
        <v>5225</v>
      </c>
      <c r="S190" s="700">
        <v>371</v>
      </c>
      <c r="T190" s="700">
        <v>0</v>
      </c>
      <c r="U190" s="1139">
        <v>231543</v>
      </c>
    </row>
    <row r="191" spans="2:21" x14ac:dyDescent="0.2">
      <c r="B191" s="1297"/>
      <c r="C191" s="699" t="s">
        <v>54</v>
      </c>
      <c r="D191" s="700">
        <v>53572</v>
      </c>
      <c r="E191" s="700">
        <v>3442</v>
      </c>
      <c r="F191" s="700">
        <v>722</v>
      </c>
      <c r="G191" s="700">
        <v>37263</v>
      </c>
      <c r="H191" s="700">
        <v>2412</v>
      </c>
      <c r="I191" s="700">
        <v>44882</v>
      </c>
      <c r="J191" s="700">
        <v>33944</v>
      </c>
      <c r="K191" s="700">
        <v>9278</v>
      </c>
      <c r="L191" s="700">
        <v>28986</v>
      </c>
      <c r="M191" s="700">
        <v>3773</v>
      </c>
      <c r="N191" s="700">
        <v>42889</v>
      </c>
      <c r="O191" s="700">
        <v>55443</v>
      </c>
      <c r="P191" s="700">
        <v>30070</v>
      </c>
      <c r="Q191" s="700">
        <v>10858</v>
      </c>
      <c r="R191" s="700">
        <v>26388</v>
      </c>
      <c r="S191" s="700">
        <v>1755</v>
      </c>
      <c r="T191" s="700">
        <v>4</v>
      </c>
      <c r="U191" s="1139">
        <v>385681</v>
      </c>
    </row>
    <row r="192" spans="2:21" x14ac:dyDescent="0.2">
      <c r="B192" s="1297"/>
      <c r="C192" s="699" t="s">
        <v>857</v>
      </c>
      <c r="D192" s="700">
        <v>20680</v>
      </c>
      <c r="E192" s="700">
        <v>219</v>
      </c>
      <c r="F192" s="700">
        <v>430</v>
      </c>
      <c r="G192" s="700">
        <v>14120</v>
      </c>
      <c r="H192" s="700">
        <v>422</v>
      </c>
      <c r="I192" s="700">
        <v>28143</v>
      </c>
      <c r="J192" s="700">
        <v>18130</v>
      </c>
      <c r="K192" s="700">
        <v>5672</v>
      </c>
      <c r="L192" s="700">
        <v>7864</v>
      </c>
      <c r="M192" s="700">
        <v>385</v>
      </c>
      <c r="N192" s="700">
        <v>7694</v>
      </c>
      <c r="O192" s="700">
        <v>24817</v>
      </c>
      <c r="P192" s="700">
        <v>20366</v>
      </c>
      <c r="Q192" s="700">
        <v>2554</v>
      </c>
      <c r="R192" s="700">
        <v>3544</v>
      </c>
      <c r="S192" s="700">
        <v>847</v>
      </c>
      <c r="T192" s="700">
        <v>19</v>
      </c>
      <c r="U192" s="1139">
        <v>155906</v>
      </c>
    </row>
    <row r="193" spans="2:21" x14ac:dyDescent="0.2">
      <c r="B193" s="1297"/>
      <c r="C193" s="699" t="s">
        <v>55</v>
      </c>
      <c r="D193" s="700">
        <v>10710</v>
      </c>
      <c r="E193" s="700">
        <v>296</v>
      </c>
      <c r="F193" s="700">
        <v>172</v>
      </c>
      <c r="G193" s="700">
        <v>5751</v>
      </c>
      <c r="H193" s="700">
        <v>338</v>
      </c>
      <c r="I193" s="700">
        <v>5995</v>
      </c>
      <c r="J193" s="700">
        <v>4266</v>
      </c>
      <c r="K193" s="700">
        <v>1929</v>
      </c>
      <c r="L193" s="700">
        <v>3315</v>
      </c>
      <c r="M193" s="700">
        <v>99</v>
      </c>
      <c r="N193" s="700">
        <v>2955</v>
      </c>
      <c r="O193" s="700">
        <v>8567</v>
      </c>
      <c r="P193" s="700">
        <v>5716</v>
      </c>
      <c r="Q193" s="700">
        <v>1175</v>
      </c>
      <c r="R193" s="700">
        <v>3434</v>
      </c>
      <c r="S193" s="700">
        <v>100</v>
      </c>
      <c r="T193" s="700">
        <v>0</v>
      </c>
      <c r="U193" s="1139">
        <v>54818</v>
      </c>
    </row>
    <row r="194" spans="2:21" x14ac:dyDescent="0.2">
      <c r="B194" s="1297"/>
      <c r="C194" s="699" t="s">
        <v>56</v>
      </c>
      <c r="D194" s="700">
        <v>13796</v>
      </c>
      <c r="E194" s="700">
        <v>24867</v>
      </c>
      <c r="F194" s="700">
        <v>319</v>
      </c>
      <c r="G194" s="700">
        <v>23508</v>
      </c>
      <c r="H194" s="700">
        <v>1681</v>
      </c>
      <c r="I194" s="700">
        <v>15518</v>
      </c>
      <c r="J194" s="700">
        <v>18328</v>
      </c>
      <c r="K194" s="700">
        <v>7366</v>
      </c>
      <c r="L194" s="700">
        <v>13197</v>
      </c>
      <c r="M194" s="700">
        <v>899</v>
      </c>
      <c r="N194" s="700">
        <v>18861</v>
      </c>
      <c r="O194" s="700">
        <v>20166</v>
      </c>
      <c r="P194" s="700">
        <v>11938</v>
      </c>
      <c r="Q194" s="700">
        <v>3265</v>
      </c>
      <c r="R194" s="700">
        <v>7512</v>
      </c>
      <c r="S194" s="700">
        <v>372</v>
      </c>
      <c r="T194" s="700">
        <v>0</v>
      </c>
      <c r="U194" s="1139">
        <v>181593</v>
      </c>
    </row>
    <row r="195" spans="2:21" x14ac:dyDescent="0.2">
      <c r="B195" s="1297"/>
      <c r="C195" s="699" t="s">
        <v>858</v>
      </c>
      <c r="D195" s="700">
        <v>498</v>
      </c>
      <c r="E195" s="700">
        <v>1377</v>
      </c>
      <c r="F195" s="700">
        <v>486</v>
      </c>
      <c r="G195" s="700">
        <v>361</v>
      </c>
      <c r="H195" s="700">
        <v>280</v>
      </c>
      <c r="I195" s="700">
        <v>1508</v>
      </c>
      <c r="J195" s="700">
        <v>1388</v>
      </c>
      <c r="K195" s="700">
        <v>688</v>
      </c>
      <c r="L195" s="700">
        <v>693</v>
      </c>
      <c r="M195" s="700">
        <v>10</v>
      </c>
      <c r="N195" s="700">
        <v>1043</v>
      </c>
      <c r="O195" s="700">
        <v>3602</v>
      </c>
      <c r="P195" s="700">
        <v>1508</v>
      </c>
      <c r="Q195" s="700">
        <v>2406</v>
      </c>
      <c r="R195" s="700">
        <v>422</v>
      </c>
      <c r="S195" s="700">
        <v>9</v>
      </c>
      <c r="T195" s="700">
        <v>13</v>
      </c>
      <c r="U195" s="1139">
        <v>16292</v>
      </c>
    </row>
    <row r="196" spans="2:21" x14ac:dyDescent="0.2">
      <c r="B196" s="1297"/>
      <c r="C196" s="699" t="s">
        <v>57</v>
      </c>
      <c r="D196" s="700">
        <v>1256</v>
      </c>
      <c r="E196" s="700">
        <v>1317</v>
      </c>
      <c r="F196" s="700">
        <v>657</v>
      </c>
      <c r="G196" s="700">
        <v>4232</v>
      </c>
      <c r="H196" s="700">
        <v>144</v>
      </c>
      <c r="I196" s="700">
        <v>3046</v>
      </c>
      <c r="J196" s="700">
        <v>4978</v>
      </c>
      <c r="K196" s="700">
        <v>3247</v>
      </c>
      <c r="L196" s="700">
        <v>3328</v>
      </c>
      <c r="M196" s="700">
        <v>237</v>
      </c>
      <c r="N196" s="700">
        <v>3073</v>
      </c>
      <c r="O196" s="700">
        <v>1284</v>
      </c>
      <c r="P196" s="700">
        <v>2168</v>
      </c>
      <c r="Q196" s="700">
        <v>817</v>
      </c>
      <c r="R196" s="700">
        <v>3541</v>
      </c>
      <c r="S196" s="700">
        <v>1</v>
      </c>
      <c r="T196" s="700">
        <v>4</v>
      </c>
      <c r="U196" s="1139">
        <v>33330</v>
      </c>
    </row>
    <row r="197" spans="2:21" x14ac:dyDescent="0.2">
      <c r="B197" s="1297"/>
      <c r="C197" s="699" t="s">
        <v>58</v>
      </c>
      <c r="D197" s="700">
        <v>120464</v>
      </c>
      <c r="E197" s="700">
        <v>6617</v>
      </c>
      <c r="F197" s="700">
        <v>29965</v>
      </c>
      <c r="G197" s="700">
        <v>319799</v>
      </c>
      <c r="H197" s="700">
        <v>17768</v>
      </c>
      <c r="I197" s="700">
        <v>363383</v>
      </c>
      <c r="J197" s="700">
        <v>577568</v>
      </c>
      <c r="K197" s="700">
        <v>155979</v>
      </c>
      <c r="L197" s="700">
        <v>220044</v>
      </c>
      <c r="M197" s="700">
        <v>172947</v>
      </c>
      <c r="N197" s="700">
        <v>613287</v>
      </c>
      <c r="O197" s="700">
        <v>151786</v>
      </c>
      <c r="P197" s="700">
        <v>206044</v>
      </c>
      <c r="Q197" s="700">
        <v>112717</v>
      </c>
      <c r="R197" s="700">
        <v>159172</v>
      </c>
      <c r="S197" s="700">
        <v>32743</v>
      </c>
      <c r="T197" s="700">
        <v>317</v>
      </c>
      <c r="U197" s="1139">
        <v>3260600</v>
      </c>
    </row>
    <row r="198" spans="2:21" x14ac:dyDescent="0.2">
      <c r="B198" s="1298"/>
      <c r="C198" s="701" t="s">
        <v>864</v>
      </c>
      <c r="D198" s="702">
        <v>442614</v>
      </c>
      <c r="E198" s="702">
        <v>40314</v>
      </c>
      <c r="F198" s="702">
        <v>59854</v>
      </c>
      <c r="G198" s="702">
        <v>510489</v>
      </c>
      <c r="H198" s="702">
        <v>30017</v>
      </c>
      <c r="I198" s="702">
        <v>589263</v>
      </c>
      <c r="J198" s="702">
        <v>754702</v>
      </c>
      <c r="K198" s="702">
        <v>224745</v>
      </c>
      <c r="L198" s="702">
        <v>361263</v>
      </c>
      <c r="M198" s="702">
        <v>183757</v>
      </c>
      <c r="N198" s="702">
        <v>812233</v>
      </c>
      <c r="O198" s="702">
        <v>391036</v>
      </c>
      <c r="P198" s="702">
        <v>385610</v>
      </c>
      <c r="Q198" s="702">
        <v>186772</v>
      </c>
      <c r="R198" s="702">
        <v>254056</v>
      </c>
      <c r="S198" s="702">
        <v>44490</v>
      </c>
      <c r="T198" s="702">
        <v>716</v>
      </c>
      <c r="U198" s="1141">
        <v>5271931</v>
      </c>
    </row>
    <row r="199" spans="2:21" x14ac:dyDescent="0.2">
      <c r="B199" s="1296" t="s">
        <v>59</v>
      </c>
      <c r="C199" s="699" t="s">
        <v>47</v>
      </c>
      <c r="D199" s="700">
        <v>1190.75</v>
      </c>
      <c r="E199" s="700">
        <v>220.5</v>
      </c>
      <c r="F199" s="700">
        <v>661.91666666666663</v>
      </c>
      <c r="G199" s="700">
        <v>1881</v>
      </c>
      <c r="H199" s="700">
        <v>139.83333333333334</v>
      </c>
      <c r="I199" s="700">
        <v>2884.1666666666665</v>
      </c>
      <c r="J199" s="700">
        <v>2734.5</v>
      </c>
      <c r="K199" s="700">
        <v>1580.9166666666667</v>
      </c>
      <c r="L199" s="700">
        <v>1786.25</v>
      </c>
      <c r="M199" s="700">
        <v>30.583333333333332</v>
      </c>
      <c r="N199" s="700">
        <v>1751.8333333333333</v>
      </c>
      <c r="O199" s="700">
        <v>5209.583333333333</v>
      </c>
      <c r="P199" s="700">
        <v>4513.166666666667</v>
      </c>
      <c r="Q199" s="700">
        <v>2651.4166666666665</v>
      </c>
      <c r="R199" s="700">
        <v>1318.3333333333333</v>
      </c>
      <c r="S199" s="700">
        <v>59.75</v>
      </c>
      <c r="T199" s="700">
        <v>0</v>
      </c>
      <c r="U199" s="1139">
        <v>28614.5</v>
      </c>
    </row>
    <row r="200" spans="2:21" x14ac:dyDescent="0.2">
      <c r="B200" s="1297"/>
      <c r="C200" s="699" t="s">
        <v>48</v>
      </c>
      <c r="D200" s="700">
        <v>118.5</v>
      </c>
      <c r="E200" s="700">
        <v>116.16666666666667</v>
      </c>
      <c r="F200" s="700">
        <v>2429.0833333333335</v>
      </c>
      <c r="G200" s="700">
        <v>3084.5</v>
      </c>
      <c r="H200" s="700">
        <v>211.41666666666666</v>
      </c>
      <c r="I200" s="700">
        <v>9535.25</v>
      </c>
      <c r="J200" s="700">
        <v>6298.166666666667</v>
      </c>
      <c r="K200" s="700">
        <v>2137.5</v>
      </c>
      <c r="L200" s="700">
        <v>4092.1666666666665</v>
      </c>
      <c r="M200" s="700">
        <v>52.333333333333336</v>
      </c>
      <c r="N200" s="700">
        <v>5310.916666666667</v>
      </c>
      <c r="O200" s="700">
        <v>3875.6666666666665</v>
      </c>
      <c r="P200" s="700">
        <v>5848.25</v>
      </c>
      <c r="Q200" s="700">
        <v>762.83333333333337</v>
      </c>
      <c r="R200" s="700">
        <v>3876.5833333333335</v>
      </c>
      <c r="S200" s="700">
        <v>457</v>
      </c>
      <c r="T200" s="700">
        <v>282.66666666666669</v>
      </c>
      <c r="U200" s="1139">
        <v>48489</v>
      </c>
    </row>
    <row r="201" spans="2:21" x14ac:dyDescent="0.2">
      <c r="B201" s="1297"/>
      <c r="C201" s="699" t="s">
        <v>49</v>
      </c>
      <c r="D201" s="700">
        <v>120.58333333333333</v>
      </c>
      <c r="E201" s="700">
        <v>41.333333333333336</v>
      </c>
      <c r="F201" s="700">
        <v>8320</v>
      </c>
      <c r="G201" s="700">
        <v>8431.0833333333339</v>
      </c>
      <c r="H201" s="700">
        <v>1054.8333333333333</v>
      </c>
      <c r="I201" s="700">
        <v>21951.25</v>
      </c>
      <c r="J201" s="700">
        <v>7600.083333333333</v>
      </c>
      <c r="K201" s="700">
        <v>4629.416666666667</v>
      </c>
      <c r="L201" s="700">
        <v>10060.833333333334</v>
      </c>
      <c r="M201" s="700">
        <v>372.5</v>
      </c>
      <c r="N201" s="700">
        <v>17330.75</v>
      </c>
      <c r="O201" s="700">
        <v>11209.583333333334</v>
      </c>
      <c r="P201" s="700">
        <v>7350.75</v>
      </c>
      <c r="Q201" s="700">
        <v>6304.25</v>
      </c>
      <c r="R201" s="700">
        <v>3410.9166666666665</v>
      </c>
      <c r="S201" s="700">
        <v>437.66666666666669</v>
      </c>
      <c r="T201" s="700">
        <v>0</v>
      </c>
      <c r="U201" s="1139">
        <v>108625.83333333333</v>
      </c>
    </row>
    <row r="202" spans="2:21" x14ac:dyDescent="0.2">
      <c r="B202" s="1297"/>
      <c r="C202" s="699" t="s">
        <v>50</v>
      </c>
      <c r="D202" s="700">
        <v>4159.416666666667</v>
      </c>
      <c r="E202" s="700">
        <v>203.25</v>
      </c>
      <c r="F202" s="700">
        <v>4965.25</v>
      </c>
      <c r="G202" s="700">
        <v>4298.75</v>
      </c>
      <c r="H202" s="700">
        <v>527.83333333333337</v>
      </c>
      <c r="I202" s="700">
        <v>9271.5833333333339</v>
      </c>
      <c r="J202" s="700">
        <v>1849.0833333333333</v>
      </c>
      <c r="K202" s="700">
        <v>1725.0833333333333</v>
      </c>
      <c r="L202" s="700">
        <v>2768.9166666666665</v>
      </c>
      <c r="M202" s="700">
        <v>227.41666666666666</v>
      </c>
      <c r="N202" s="700">
        <v>4083.5833333333335</v>
      </c>
      <c r="O202" s="700">
        <v>8306.1666666666661</v>
      </c>
      <c r="P202" s="700">
        <v>2626.6666666666665</v>
      </c>
      <c r="Q202" s="700">
        <v>2964.6666666666665</v>
      </c>
      <c r="R202" s="700">
        <v>935.83333333333337</v>
      </c>
      <c r="S202" s="700">
        <v>45.75</v>
      </c>
      <c r="T202" s="700">
        <v>0</v>
      </c>
      <c r="U202" s="1139">
        <v>48959.25</v>
      </c>
    </row>
    <row r="203" spans="2:21" x14ac:dyDescent="0.2">
      <c r="B203" s="1297"/>
      <c r="C203" s="699" t="s">
        <v>51</v>
      </c>
      <c r="D203" s="700">
        <v>13544.666666666666</v>
      </c>
      <c r="E203" s="700">
        <v>841.5</v>
      </c>
      <c r="F203" s="700">
        <v>5262.75</v>
      </c>
      <c r="G203" s="700">
        <v>4640.5</v>
      </c>
      <c r="H203" s="700">
        <v>560.5</v>
      </c>
      <c r="I203" s="700">
        <v>13907.833333333334</v>
      </c>
      <c r="J203" s="700">
        <v>8778.6666666666661</v>
      </c>
      <c r="K203" s="700">
        <v>4575.083333333333</v>
      </c>
      <c r="L203" s="700">
        <v>5548.916666666667</v>
      </c>
      <c r="M203" s="700">
        <v>572.75</v>
      </c>
      <c r="N203" s="700">
        <v>11453.166666666666</v>
      </c>
      <c r="O203" s="700">
        <v>14878.833333333334</v>
      </c>
      <c r="P203" s="700">
        <v>10903.166666666666</v>
      </c>
      <c r="Q203" s="700">
        <v>6325.583333333333</v>
      </c>
      <c r="R203" s="700">
        <v>5597.75</v>
      </c>
      <c r="S203" s="700">
        <v>749.91666666666663</v>
      </c>
      <c r="T203" s="700">
        <v>79.75</v>
      </c>
      <c r="U203" s="1139">
        <v>108221.33333333333</v>
      </c>
    </row>
    <row r="204" spans="2:21" x14ac:dyDescent="0.2">
      <c r="B204" s="1297"/>
      <c r="C204" s="699" t="s">
        <v>52</v>
      </c>
      <c r="D204" s="700">
        <v>31868.666666666668</v>
      </c>
      <c r="E204" s="700">
        <v>809.16666666666663</v>
      </c>
      <c r="F204" s="700">
        <v>2353.25</v>
      </c>
      <c r="G204" s="700">
        <v>34428.666666666664</v>
      </c>
      <c r="H204" s="700">
        <v>2352.1666666666665</v>
      </c>
      <c r="I204" s="700">
        <v>37963.75</v>
      </c>
      <c r="J204" s="700">
        <v>29327</v>
      </c>
      <c r="K204" s="700">
        <v>15505.583333333334</v>
      </c>
      <c r="L204" s="700">
        <v>38625</v>
      </c>
      <c r="M204" s="700">
        <v>1931.75</v>
      </c>
      <c r="N204" s="700">
        <v>39315.416666666664</v>
      </c>
      <c r="O204" s="700">
        <v>32699.833333333332</v>
      </c>
      <c r="P204" s="700">
        <v>42309.666666666664</v>
      </c>
      <c r="Q204" s="700">
        <v>28028.916666666668</v>
      </c>
      <c r="R204" s="700">
        <v>17386.166666666668</v>
      </c>
      <c r="S204" s="700">
        <v>5947.333333333333</v>
      </c>
      <c r="T204" s="700">
        <v>2.5833333333333335</v>
      </c>
      <c r="U204" s="1139">
        <v>360854.91666666669</v>
      </c>
    </row>
    <row r="205" spans="2:21" x14ac:dyDescent="0.2">
      <c r="B205" s="1297"/>
      <c r="C205" s="699" t="s">
        <v>856</v>
      </c>
      <c r="D205" s="700">
        <v>63636.75</v>
      </c>
      <c r="E205" s="700">
        <v>23.416666666666668</v>
      </c>
      <c r="F205" s="700">
        <v>688</v>
      </c>
      <c r="G205" s="700">
        <v>21161.75</v>
      </c>
      <c r="H205" s="700">
        <v>637.5</v>
      </c>
      <c r="I205" s="700">
        <v>13703.25</v>
      </c>
      <c r="J205" s="700">
        <v>18256.166666666668</v>
      </c>
      <c r="K205" s="700">
        <v>4060</v>
      </c>
      <c r="L205" s="700">
        <v>7728.666666666667</v>
      </c>
      <c r="M205" s="700">
        <v>947.83333333333337</v>
      </c>
      <c r="N205" s="700">
        <v>18491</v>
      </c>
      <c r="O205" s="700">
        <v>16645.333333333332</v>
      </c>
      <c r="P205" s="700">
        <v>9319.3333333333339</v>
      </c>
      <c r="Q205" s="700">
        <v>2769</v>
      </c>
      <c r="R205" s="700">
        <v>11022.666666666666</v>
      </c>
      <c r="S205" s="700">
        <v>321.66666666666669</v>
      </c>
      <c r="T205" s="700">
        <v>0</v>
      </c>
      <c r="U205" s="1139">
        <v>189412.33333333331</v>
      </c>
    </row>
    <row r="206" spans="2:21" x14ac:dyDescent="0.2">
      <c r="B206" s="1297"/>
      <c r="C206" s="699" t="s">
        <v>53</v>
      </c>
      <c r="D206" s="700">
        <v>51410.583333333336</v>
      </c>
      <c r="E206" s="700">
        <v>24.333333333333332</v>
      </c>
      <c r="F206" s="700">
        <v>310.25</v>
      </c>
      <c r="G206" s="700">
        <v>22799.583333333332</v>
      </c>
      <c r="H206" s="700">
        <v>921.08333333333337</v>
      </c>
      <c r="I206" s="700">
        <v>17114.75</v>
      </c>
      <c r="J206" s="700">
        <v>16474.083333333332</v>
      </c>
      <c r="K206" s="700">
        <v>4559.416666666667</v>
      </c>
      <c r="L206" s="700">
        <v>10729.833333333334</v>
      </c>
      <c r="M206" s="700">
        <v>1252.9166666666667</v>
      </c>
      <c r="N206" s="700">
        <v>15534.583333333334</v>
      </c>
      <c r="O206" s="700">
        <v>30580.75</v>
      </c>
      <c r="P206" s="700">
        <v>11478.416666666666</v>
      </c>
      <c r="Q206" s="700">
        <v>1892.6666666666667</v>
      </c>
      <c r="R206" s="700">
        <v>4940.083333333333</v>
      </c>
      <c r="S206" s="700">
        <v>360.16666666666669</v>
      </c>
      <c r="T206" s="700">
        <v>0</v>
      </c>
      <c r="U206" s="1139">
        <v>190383.49999999997</v>
      </c>
    </row>
    <row r="207" spans="2:21" x14ac:dyDescent="0.2">
      <c r="B207" s="1297"/>
      <c r="C207" s="699" t="s">
        <v>54</v>
      </c>
      <c r="D207" s="700">
        <v>34269</v>
      </c>
      <c r="E207" s="700">
        <v>4037.0833333333335</v>
      </c>
      <c r="F207" s="700">
        <v>726.83333333333337</v>
      </c>
      <c r="G207" s="700">
        <v>39532.5</v>
      </c>
      <c r="H207" s="700">
        <v>2423.4166666666665</v>
      </c>
      <c r="I207" s="700">
        <v>44455.583333333336</v>
      </c>
      <c r="J207" s="700">
        <v>31039.833333333332</v>
      </c>
      <c r="K207" s="700">
        <v>9194.3333333333339</v>
      </c>
      <c r="L207" s="700">
        <v>27722.25</v>
      </c>
      <c r="M207" s="700">
        <v>2385.75</v>
      </c>
      <c r="N207" s="700">
        <v>41078.166666666664</v>
      </c>
      <c r="O207" s="700">
        <v>54389.833333333336</v>
      </c>
      <c r="P207" s="700">
        <v>29966.166666666668</v>
      </c>
      <c r="Q207" s="700">
        <v>13854.333333333334</v>
      </c>
      <c r="R207" s="700">
        <v>25791.416666666668</v>
      </c>
      <c r="S207" s="700">
        <v>1699.5833333333333</v>
      </c>
      <c r="T207" s="700">
        <v>4</v>
      </c>
      <c r="U207" s="1139">
        <v>362570.08333333337</v>
      </c>
    </row>
    <row r="208" spans="2:21" x14ac:dyDescent="0.2">
      <c r="B208" s="1297"/>
      <c r="C208" s="699" t="s">
        <v>857</v>
      </c>
      <c r="D208" s="700">
        <v>15312.416666666666</v>
      </c>
      <c r="E208" s="700">
        <v>249.66666666666666</v>
      </c>
      <c r="F208" s="700">
        <v>395.58333333333331</v>
      </c>
      <c r="G208" s="700">
        <v>14255.166666666666</v>
      </c>
      <c r="H208" s="700">
        <v>423.91666666666669</v>
      </c>
      <c r="I208" s="700">
        <v>27912.083333333332</v>
      </c>
      <c r="J208" s="700">
        <v>16433</v>
      </c>
      <c r="K208" s="700">
        <v>5310.916666666667</v>
      </c>
      <c r="L208" s="700">
        <v>7901.083333333333</v>
      </c>
      <c r="M208" s="700">
        <v>352.83333333333331</v>
      </c>
      <c r="N208" s="700">
        <v>7597.416666666667</v>
      </c>
      <c r="O208" s="700">
        <v>23877.583333333332</v>
      </c>
      <c r="P208" s="700">
        <v>19703.25</v>
      </c>
      <c r="Q208" s="700">
        <v>2419.6666666666665</v>
      </c>
      <c r="R208" s="700">
        <v>4002.6666666666665</v>
      </c>
      <c r="S208" s="700">
        <v>838.5</v>
      </c>
      <c r="T208" s="700">
        <v>19.083333333333332</v>
      </c>
      <c r="U208" s="1139">
        <v>147004.83333333331</v>
      </c>
    </row>
    <row r="209" spans="2:21" x14ac:dyDescent="0.2">
      <c r="B209" s="1297"/>
      <c r="C209" s="699" t="s">
        <v>55</v>
      </c>
      <c r="D209" s="700">
        <v>11096.916666666666</v>
      </c>
      <c r="E209" s="700">
        <v>345.5</v>
      </c>
      <c r="F209" s="700">
        <v>151.33333333333334</v>
      </c>
      <c r="G209" s="700">
        <v>5755</v>
      </c>
      <c r="H209" s="700">
        <v>319.08333333333331</v>
      </c>
      <c r="I209" s="700">
        <v>5412.416666666667</v>
      </c>
      <c r="J209" s="700">
        <v>4045.6666666666665</v>
      </c>
      <c r="K209" s="700">
        <v>1926.6666666666667</v>
      </c>
      <c r="L209" s="700">
        <v>3383</v>
      </c>
      <c r="M209" s="700">
        <v>94.833333333333329</v>
      </c>
      <c r="N209" s="700">
        <v>2963.8333333333335</v>
      </c>
      <c r="O209" s="700">
        <v>8604.5833333333339</v>
      </c>
      <c r="P209" s="700">
        <v>5618.166666666667</v>
      </c>
      <c r="Q209" s="700">
        <v>1100.1666666666667</v>
      </c>
      <c r="R209" s="700">
        <v>3460.3333333333335</v>
      </c>
      <c r="S209" s="700">
        <v>100.41666666666667</v>
      </c>
      <c r="T209" s="700">
        <v>0</v>
      </c>
      <c r="U209" s="1139">
        <v>54377.916666666664</v>
      </c>
    </row>
    <row r="210" spans="2:21" x14ac:dyDescent="0.2">
      <c r="B210" s="1297"/>
      <c r="C210" s="699" t="s">
        <v>56</v>
      </c>
      <c r="D210" s="700">
        <v>13784.916666666666</v>
      </c>
      <c r="E210" s="700">
        <v>22641.333333333332</v>
      </c>
      <c r="F210" s="700">
        <v>305.58333333333331</v>
      </c>
      <c r="G210" s="700">
        <v>22001.666666666668</v>
      </c>
      <c r="H210" s="700">
        <v>1638.25</v>
      </c>
      <c r="I210" s="700">
        <v>14903.75</v>
      </c>
      <c r="J210" s="700">
        <v>17573.75</v>
      </c>
      <c r="K210" s="700">
        <v>6926.666666666667</v>
      </c>
      <c r="L210" s="700">
        <v>12529.083333333334</v>
      </c>
      <c r="M210" s="700">
        <v>868.66666666666663</v>
      </c>
      <c r="N210" s="700">
        <v>15967.5</v>
      </c>
      <c r="O210" s="700">
        <v>19770.916666666668</v>
      </c>
      <c r="P210" s="700">
        <v>11535.416666666666</v>
      </c>
      <c r="Q210" s="700">
        <v>3281.6666666666665</v>
      </c>
      <c r="R210" s="700">
        <v>7329.416666666667</v>
      </c>
      <c r="S210" s="700">
        <v>368.66666666666669</v>
      </c>
      <c r="T210" s="700">
        <v>0</v>
      </c>
      <c r="U210" s="1139">
        <v>171427.24999999997</v>
      </c>
    </row>
    <row r="211" spans="2:21" x14ac:dyDescent="0.2">
      <c r="B211" s="1297"/>
      <c r="C211" s="699" t="s">
        <v>858</v>
      </c>
      <c r="D211" s="700">
        <v>441.41666666666669</v>
      </c>
      <c r="E211" s="700">
        <v>1327.8333333333333</v>
      </c>
      <c r="F211" s="700">
        <v>682.25</v>
      </c>
      <c r="G211" s="700">
        <v>376.58333333333331</v>
      </c>
      <c r="H211" s="700">
        <v>256.75</v>
      </c>
      <c r="I211" s="700">
        <v>1648.3333333333333</v>
      </c>
      <c r="J211" s="700">
        <v>1368.8333333333333</v>
      </c>
      <c r="K211" s="700">
        <v>624.33333333333337</v>
      </c>
      <c r="L211" s="700">
        <v>696.33333333333337</v>
      </c>
      <c r="M211" s="700">
        <v>8.5833333333333339</v>
      </c>
      <c r="N211" s="700">
        <v>1173.5</v>
      </c>
      <c r="O211" s="700">
        <v>3375.4166666666665</v>
      </c>
      <c r="P211" s="700">
        <v>1514.6666666666667</v>
      </c>
      <c r="Q211" s="700">
        <v>2213.9166666666665</v>
      </c>
      <c r="R211" s="700">
        <v>401.41666666666669</v>
      </c>
      <c r="S211" s="700">
        <v>6.083333333333333</v>
      </c>
      <c r="T211" s="700">
        <v>13.833333333333334</v>
      </c>
      <c r="U211" s="1139">
        <v>16130.083333333332</v>
      </c>
    </row>
    <row r="212" spans="2:21" x14ac:dyDescent="0.2">
      <c r="B212" s="1297"/>
      <c r="C212" s="699" t="s">
        <v>57</v>
      </c>
      <c r="D212" s="700">
        <v>1176.3333333333333</v>
      </c>
      <c r="E212" s="700">
        <v>1403.25</v>
      </c>
      <c r="F212" s="700">
        <v>507.41666666666669</v>
      </c>
      <c r="G212" s="700">
        <v>4864.25</v>
      </c>
      <c r="H212" s="700">
        <v>145.75</v>
      </c>
      <c r="I212" s="700">
        <v>2934.3333333333335</v>
      </c>
      <c r="J212" s="700">
        <v>4791.333333333333</v>
      </c>
      <c r="K212" s="700">
        <v>2753</v>
      </c>
      <c r="L212" s="700">
        <v>3248.5</v>
      </c>
      <c r="M212" s="700">
        <v>201.08333333333334</v>
      </c>
      <c r="N212" s="700">
        <v>3102.75</v>
      </c>
      <c r="O212" s="700">
        <v>1308.9166666666667</v>
      </c>
      <c r="P212" s="700">
        <v>2310.4166666666665</v>
      </c>
      <c r="Q212" s="700">
        <v>786.83333333333337</v>
      </c>
      <c r="R212" s="700">
        <v>3535.75</v>
      </c>
      <c r="S212" s="700">
        <v>2</v>
      </c>
      <c r="T212" s="700">
        <v>4</v>
      </c>
      <c r="U212" s="1139">
        <v>33075.916666666672</v>
      </c>
    </row>
    <row r="213" spans="2:21" x14ac:dyDescent="0.2">
      <c r="B213" s="1297"/>
      <c r="C213" s="699" t="s">
        <v>58</v>
      </c>
      <c r="D213" s="700">
        <v>99893.333333333328</v>
      </c>
      <c r="E213" s="700">
        <v>6445.666666666667</v>
      </c>
      <c r="F213" s="700">
        <v>30844.666666666668</v>
      </c>
      <c r="G213" s="700">
        <v>317949.75</v>
      </c>
      <c r="H213" s="700">
        <v>18441.416666666668</v>
      </c>
      <c r="I213" s="700">
        <v>367238.83333333331</v>
      </c>
      <c r="J213" s="700">
        <v>549767.66666666663</v>
      </c>
      <c r="K213" s="700">
        <v>152311.91666666666</v>
      </c>
      <c r="L213" s="700">
        <v>216492.5</v>
      </c>
      <c r="M213" s="700">
        <v>169459.16666666666</v>
      </c>
      <c r="N213" s="700">
        <v>592888.16666666663</v>
      </c>
      <c r="O213" s="700">
        <v>145809</v>
      </c>
      <c r="P213" s="700">
        <v>215641.91666666666</v>
      </c>
      <c r="Q213" s="700">
        <v>110216.91666666667</v>
      </c>
      <c r="R213" s="700">
        <v>156482.41666666666</v>
      </c>
      <c r="S213" s="700">
        <v>31486.833333333332</v>
      </c>
      <c r="T213" s="700">
        <v>301.5</v>
      </c>
      <c r="U213" s="1139">
        <v>3181671.6666666665</v>
      </c>
    </row>
    <row r="214" spans="2:21" x14ac:dyDescent="0.2">
      <c r="B214" s="1298"/>
      <c r="C214" s="701" t="s">
        <v>864</v>
      </c>
      <c r="D214" s="703">
        <v>342024.24999999994</v>
      </c>
      <c r="E214" s="703">
        <v>38730</v>
      </c>
      <c r="F214" s="703">
        <v>58604.166666666664</v>
      </c>
      <c r="G214" s="703">
        <v>505460.75</v>
      </c>
      <c r="H214" s="703">
        <v>30053.75</v>
      </c>
      <c r="I214" s="703">
        <v>590837.16666666674</v>
      </c>
      <c r="J214" s="703">
        <v>716337.83333333326</v>
      </c>
      <c r="K214" s="703">
        <v>217820.83333333331</v>
      </c>
      <c r="L214" s="703">
        <v>353313.33333333337</v>
      </c>
      <c r="M214" s="703">
        <v>178759</v>
      </c>
      <c r="N214" s="703">
        <v>778042.58333333326</v>
      </c>
      <c r="O214" s="703">
        <v>380542</v>
      </c>
      <c r="P214" s="703">
        <v>380639.41666666663</v>
      </c>
      <c r="Q214" s="703">
        <v>185572.83333333337</v>
      </c>
      <c r="R214" s="703">
        <v>249491.75</v>
      </c>
      <c r="S214" s="703">
        <v>42881.333333333328</v>
      </c>
      <c r="T214" s="703">
        <v>707.41666666666663</v>
      </c>
      <c r="U214" s="1141">
        <v>5049818.416666666</v>
      </c>
    </row>
    <row r="215" spans="2:21" x14ac:dyDescent="0.2">
      <c r="B215" s="751" t="s">
        <v>814</v>
      </c>
    </row>
    <row r="216" spans="2:21" x14ac:dyDescent="0.2">
      <c r="B216" s="680"/>
    </row>
  </sheetData>
  <mergeCells count="14">
    <mergeCell ref="B71:B86"/>
    <mergeCell ref="B6:C6"/>
    <mergeCell ref="B7:B22"/>
    <mergeCell ref="B23:B38"/>
    <mergeCell ref="B39:B54"/>
    <mergeCell ref="B55:B70"/>
    <mergeCell ref="B183:B198"/>
    <mergeCell ref="B199:B214"/>
    <mergeCell ref="B87:B102"/>
    <mergeCell ref="B103:B118"/>
    <mergeCell ref="B119:B134"/>
    <mergeCell ref="B135:B150"/>
    <mergeCell ref="B151:B166"/>
    <mergeCell ref="B167:B182"/>
  </mergeCells>
  <hyperlinks>
    <hyperlink ref="U2" location="Índice!A1" display="Volver"/>
  </hyperlinks>
  <pageMargins left="0.7" right="0.7" top="0.75" bottom="0.75" header="0.3" footer="0.3"/>
  <pageSetup paperSiz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43</vt:i4>
      </vt:variant>
    </vt:vector>
  </HeadingPairs>
  <TitlesOfParts>
    <vt:vector size="103" baseType="lpstr">
      <vt:lpstr>Índice</vt:lpstr>
      <vt:lpstr>EMP-TRA-REM</vt:lpstr>
      <vt:lpstr>TRAB PROT Y EMP </vt:lpstr>
      <vt:lpstr>EMP AFILIADAS ACT ECO</vt:lpstr>
      <vt:lpstr>TRAB PROT ACT ECO Y SEXO</vt:lpstr>
      <vt:lpstr>TRAB_PROT_ACT_ECO</vt:lpstr>
      <vt:lpstr>TRAB PROT REGIÓN</vt:lpstr>
      <vt:lpstr>TRAB PROT REGION Y SEXO</vt:lpstr>
      <vt:lpstr>TRAB PROT REG-ACT ECO MUTUALES</vt:lpstr>
      <vt:lpstr>TRAB PROT REG-ACT ECO ISL</vt:lpstr>
      <vt:lpstr>N° ACCIDENTES</vt:lpstr>
      <vt:lpstr>ACCIDENTES ACT ECO OA</vt:lpstr>
      <vt:lpstr>ACC por SEXO</vt:lpstr>
      <vt:lpstr>ACCIDENTES ACT ECO Y SEXO</vt:lpstr>
      <vt:lpstr>ACCIDENTES REGIÓN OA</vt:lpstr>
      <vt:lpstr>ACC REGION Y SEXO</vt:lpstr>
      <vt:lpstr>ACC TRABAJO REG Y ACT ECO</vt:lpstr>
      <vt:lpstr>Tasas</vt:lpstr>
      <vt:lpstr>N° DIAS PERDIDOS</vt:lpstr>
      <vt:lpstr>DIAS PERD por SEXO</vt:lpstr>
      <vt:lpstr>DIAS PERD ACT ECO Y SEXO</vt:lpstr>
      <vt:lpstr>DIAS PERD REGION Y SEXO</vt:lpstr>
      <vt:lpstr>N° SUBSIDIOS INICIADOS POR SEXO</vt:lpstr>
      <vt:lpstr>N° SUBSIDIOS PAGADOS POR SEXO</vt:lpstr>
      <vt:lpstr>MONTO SUBSIDIOS</vt:lpstr>
      <vt:lpstr>N°PENS AT</vt:lpstr>
      <vt:lpstr>N°PENSIONES</vt:lpstr>
      <vt:lpstr>MONTO PENS-AT</vt:lpstr>
      <vt:lpstr>MONTO PENSIONES SEXO</vt:lpstr>
      <vt:lpstr>INDEMN POR SEXO</vt:lpstr>
      <vt:lpstr>MONTO INDEMN</vt:lpstr>
      <vt:lpstr>EMP-TRA-PEN-CCAF</vt:lpstr>
      <vt:lpstr>TRAB-CCAF-SEXO</vt:lpstr>
      <vt:lpstr>PENS-CCAF-SEXO</vt:lpstr>
      <vt:lpstr>N°CREDITOS</vt:lpstr>
      <vt:lpstr>MONTO CREDITOS</vt:lpstr>
      <vt:lpstr>TASAS_HASTA 50 UF</vt:lpstr>
      <vt:lpstr>TASAS_DESDE 50 HASTA 200 UF</vt:lpstr>
      <vt:lpstr>Tasa Promedio</vt:lpstr>
      <vt:lpstr>COT-SIL-CCAF</vt:lpstr>
      <vt:lpstr>N° días SIL CCAF</vt:lpstr>
      <vt:lpstr>Monto SIL CCAF</vt:lpstr>
      <vt:lpstr>INI-MAT</vt:lpstr>
      <vt:lpstr>DIAS-MAT</vt:lpstr>
      <vt:lpstr>GASTO-MAT</vt:lpstr>
      <vt:lpstr>PPP-EXT</vt:lpstr>
      <vt:lpstr>PPP-TRA</vt:lpstr>
      <vt:lpstr>NºAFAM</vt:lpstr>
      <vt:lpstr>GASTO-AFAM</vt:lpstr>
      <vt:lpstr>SUF</vt:lpstr>
      <vt:lpstr>SUF COMU</vt:lpstr>
      <vt:lpstr>SDM</vt:lpstr>
      <vt:lpstr>BODAS DE ORO</vt:lpstr>
      <vt:lpstr>CESANTIA</vt:lpstr>
      <vt:lpstr>COT_SEXO</vt:lpstr>
      <vt:lpstr>TRAM_ELECT</vt:lpstr>
      <vt:lpstr>EDAD</vt:lpstr>
      <vt:lpstr>REP_OTOR</vt:lpstr>
      <vt:lpstr>TIPO_REPOSO</vt:lpstr>
      <vt:lpstr>PROF_OTORG_REP</vt:lpstr>
      <vt:lpstr>'BODAS DE ORO'!Área_de_impresión</vt:lpstr>
      <vt:lpstr>CESANTIA!Área_de_impresión</vt:lpstr>
      <vt:lpstr>'COT-SIL-CCAF'!Área_de_impresión</vt:lpstr>
      <vt:lpstr>'DIAS-MAT'!Área_de_impresión</vt:lpstr>
      <vt:lpstr>'EMP-TRA-PEN-CCAF'!Área_de_impresión</vt:lpstr>
      <vt:lpstr>'EMP-TRA-REM'!Área_de_impresión</vt:lpstr>
      <vt:lpstr>'GASTO-AFAM'!Área_de_impresión</vt:lpstr>
      <vt:lpstr>'GASTO-MAT'!Área_de_impresión</vt:lpstr>
      <vt:lpstr>'INDEMN POR SEXO'!Área_de_impresión</vt:lpstr>
      <vt:lpstr>'INI-MAT'!Área_de_impresión</vt:lpstr>
      <vt:lpstr>'MONTO CREDITOS'!Área_de_impresión</vt:lpstr>
      <vt:lpstr>'MONTO INDEMN'!Área_de_impresión</vt:lpstr>
      <vt:lpstr>'MONTO PENS-AT'!Área_de_impresión</vt:lpstr>
      <vt:lpstr>'MONTO SUBSIDIOS'!Área_de_impresión</vt:lpstr>
      <vt:lpstr>'N° ACCIDENTES'!Área_de_impresión</vt:lpstr>
      <vt:lpstr>'N° SUBSIDIOS INICIADOS POR SEXO'!Área_de_impresión</vt:lpstr>
      <vt:lpstr>N°CREDITOS!Área_de_impresión</vt:lpstr>
      <vt:lpstr>NºAFAM!Área_de_impresión</vt:lpstr>
      <vt:lpstr>'PENS-CCAF-SEXO'!Área_de_impresión</vt:lpstr>
      <vt:lpstr>'PPP-EXT'!Área_de_impresión</vt:lpstr>
      <vt:lpstr>'PPP-TRA'!Área_de_impresión</vt:lpstr>
      <vt:lpstr>SDM!Área_de_impresión</vt:lpstr>
      <vt:lpstr>SUF!Área_de_impresión</vt:lpstr>
      <vt:lpstr>'Tasa Promedio'!Área_de_impresión</vt:lpstr>
      <vt:lpstr>'TASAS_HASTA 50 UF'!Área_de_impresión</vt:lpstr>
      <vt:lpstr>'TRAB PROT Y EMP '!Área_de_impresión</vt:lpstr>
      <vt:lpstr>'TRAB-CCAF-SEXO'!Área_de_impresión</vt:lpstr>
      <vt:lpstr>N°CREDITOS!MONTO_DE_LOS_CREDITOS_SOCIALES_OTORGADOS_POR_EL_SISTEMA_C.C.A.F.</vt:lpstr>
      <vt:lpstr>'MONTO CREDITOS'!MONTO_TOTAL_DE_CREDITOS_DE_CONSUMO_OTORGADOS_POR_EL_SISTEMA_C.C.A.F.</vt:lpstr>
      <vt:lpstr>N°CREDITOS!MONTOS_EN_CREDITOS_HIPOTECARIOS_OTORGADOS_POR_EL_SISTEMA_C.C.A.F.</vt:lpstr>
      <vt:lpstr>N°CREDITOS!NUMERO_DE_CREDITOS_HIPOTECARIOS_OTORGADOS_POR_EL_SISTEMA_CCAF</vt:lpstr>
      <vt:lpstr>N°CREDITOS!NUMERO_DE_CREDITOS_SOCIALES_OTORGADOS_POR_EL_SISTEMA_C.C.A.F.</vt:lpstr>
      <vt:lpstr>'EMP-TRA-PEN-CCAF'!NUMERO_DE_EMPRESAS_AFILIADAS_A__C.C.A.F.</vt:lpstr>
      <vt:lpstr>'EMP-TRA-PEN-CCAF'!NUMERO_DE_PENSIONADOS_AFILIADOS_A_C.C.A.F.</vt:lpstr>
      <vt:lpstr>'EMP-TRA-PEN-CCAF'!NUMERO_DE_TRABAJADORES_AFILIADOS__A__C.C.A.F.</vt:lpstr>
      <vt:lpstr>'COT-SIL-CCAF'!NUMERO_DE_TRABAJADORES_COTIZANTES_AL_REGIMEN_SIL__POR_C.C.A.F.</vt:lpstr>
      <vt:lpstr>'TRAB-CCAF-SEXO'!NÚMERO_DE_TRABAJADORES_HOMBRES_AFILIADOS__A__C.C.A.F.</vt:lpstr>
      <vt:lpstr>'EMP-TRA-PEN-CCAF'!NUMERO_TOTAL_DE_AFILIADOS_A_C.C.A.F.</vt:lpstr>
      <vt:lpstr>'PENS-CCAF-SEXO'!NÚMERO_TOTAL_DE_PENSIONADOS_AFILIADOS__A__C.C.A.F.</vt:lpstr>
      <vt:lpstr>'TRAB-CCAF-SEXO'!NÚMERO_TOTAL_DE_TRABAJADORES_AFILIADOS__A__C.C.A.F._POR_SEXO</vt:lpstr>
      <vt:lpstr>'EMP AFILIADAS ACT ECO'!Títulos_a_imprimir</vt:lpstr>
      <vt:lpstr>'TRAB PROT Y EMP '!Títulos_a_imprimir</vt:lpstr>
      <vt:lpstr>TRAB_PROT_ACT_ECO!Títulos_a_imprimir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N MunozM</dc:creator>
  <cp:lastModifiedBy>Claudia N MunozM</cp:lastModifiedBy>
  <cp:lastPrinted>2018-03-22T14:22:39Z</cp:lastPrinted>
  <dcterms:created xsi:type="dcterms:W3CDTF">2018-03-22T14:20:23Z</dcterms:created>
  <dcterms:modified xsi:type="dcterms:W3CDTF">2018-05-23T14:51:47Z</dcterms:modified>
</cp:coreProperties>
</file>